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defaultThemeVersion="166925"/>
  <mc:AlternateContent xmlns:mc="http://schemas.openxmlformats.org/markup-compatibility/2006">
    <mc:Choice Requires="x15">
      <x15ac:absPath xmlns:x15ac="http://schemas.microsoft.com/office/spreadsheetml/2010/11/ac" url="E:\ESPECIALIZACION EN GERENCIA DE MANTENIMIENTO 2023\MONOGRAFIA\"/>
    </mc:Choice>
  </mc:AlternateContent>
  <xr:revisionPtr revIDLastSave="0" documentId="13_ncr:1_{595D6E4C-3743-4189-AFCE-42BA994EBB46}" xr6:coauthVersionLast="47" xr6:coauthVersionMax="47" xr10:uidLastSave="{00000000-0000-0000-0000-000000000000}"/>
  <bookViews>
    <workbookView xWindow="-120" yWindow="-120" windowWidth="20730" windowHeight="11040" tabRatio="905" xr2:uid="{4A3A80E0-B888-4C5B-8E8D-17E596827260}"/>
  </bookViews>
  <sheets>
    <sheet name="GENERAL" sheetId="20" r:id="rId1"/>
    <sheet name="COSTO POR MES" sheetId="25" r:id="rId2"/>
    <sheet name="PARETO " sheetId="11" r:id="rId3"/>
    <sheet name="ANALISIS COSTOS" sheetId="23" state="hidden" r:id="rId4"/>
    <sheet name="ANALISIS COMPACTADORES" sheetId="24" state="hidden" r:id="rId5"/>
    <sheet name="HHD33C" sheetId="21" r:id="rId6"/>
    <sheet name="OSA 368" sheetId="1" r:id="rId7"/>
    <sheet name="OSU 000" sheetId="2" r:id="rId8"/>
    <sheet name="OSU 001" sheetId="3" r:id="rId9"/>
    <sheet name="OSU 017" sheetId="16" state="hidden" r:id="rId10"/>
    <sheet name="OSU 018" sheetId="4" r:id="rId11"/>
    <sheet name="OSU 022" sheetId="5" r:id="rId12"/>
    <sheet name="OSU 026" sheetId="6" r:id="rId13"/>
    <sheet name="OSU 027" sheetId="7" r:id="rId14"/>
    <sheet name="OSU 040" sheetId="17" r:id="rId15"/>
    <sheet name="OSU 087" sheetId="22" r:id="rId16"/>
    <sheet name="OSU 089" sheetId="8" r:id="rId17"/>
    <sheet name="OSU 103" sheetId="18" r:id="rId18"/>
    <sheet name="OSU 119" sheetId="9" r:id="rId19"/>
    <sheet name="SRS 399" sheetId="10" r:id="rId20"/>
  </sheets>
  <definedNames>
    <definedName name="_xlnm._FilterDatabase" localSheetId="3" hidden="1">'ANALISIS COSTOS'!$C$2:$G$17</definedName>
    <definedName name="_xlnm._FilterDatabase" localSheetId="1" hidden="1">'COSTO POR MES'!$C$115:$D$132</definedName>
    <definedName name="_xlnm._FilterDatabase" localSheetId="0" hidden="1">GENERAL!$C$4:$F$17</definedName>
    <definedName name="_xlnm._FilterDatabase" localSheetId="5" hidden="1">HHD33C!$C$4:$F$14</definedName>
    <definedName name="_xlnm._FilterDatabase" localSheetId="10" hidden="1">'OSU 018'!$H$6:$M$379</definedName>
    <definedName name="_xlnm._FilterDatabase" localSheetId="12" hidden="1">'OSU 026'!$H$6:$M$154</definedName>
    <definedName name="_xlnm._FilterDatabase" localSheetId="13" hidden="1">'OSU 027'!$H$6:$M$270</definedName>
    <definedName name="_xlnm._FilterDatabase" localSheetId="14" hidden="1">'OSU 040'!$H$6:$M$255</definedName>
    <definedName name="_xlnm._FilterDatabase" localSheetId="16" hidden="1">'OSU 089'!$H$6:$M$232</definedName>
    <definedName name="_xlnm.Print_Area" localSheetId="4">'ANALISIS COMPACTADORES'!$A$1:$P$63</definedName>
    <definedName name="_xlnm.Print_Area" localSheetId="1">'COSTO POR MES'!$C$2:$R$120</definedName>
    <definedName name="_xlnm.Print_Area" localSheetId="0">GENERAL!$C$1:$N$20</definedName>
    <definedName name="_xlnm.Print_Area" localSheetId="5">HHD33C!$C$1:$N$17</definedName>
    <definedName name="_xlnm.Print_Area" localSheetId="6">'OSA 368'!$C$1:$M$53</definedName>
    <definedName name="_xlnm.Print_Area" localSheetId="7">'OSU 000'!$C$1:$M$54</definedName>
    <definedName name="_xlnm.Print_Area" localSheetId="8">'OSU 001'!$C$1:$P$32</definedName>
    <definedName name="_xlnm.Print_Area" localSheetId="10">'OSU 018'!$C$1:$M$382</definedName>
    <definedName name="_xlnm.Print_Area" localSheetId="11">'OSU 022'!$C$1:$M$44</definedName>
    <definedName name="_xlnm.Print_Area" localSheetId="12">'OSU 026'!$C$1:$M$157</definedName>
    <definedName name="_xlnm.Print_Area" localSheetId="13">'OSU 027'!$C$1:$M$272</definedName>
    <definedName name="_xlnm.Print_Area" localSheetId="14">'OSU 040'!$C$1:$M$255</definedName>
    <definedName name="_xlnm.Print_Area" localSheetId="15">'OSU 087'!$C$1:$M$18</definedName>
    <definedName name="_xlnm.Print_Area" localSheetId="16">'OSU 089'!$C$1:$M$232</definedName>
    <definedName name="_xlnm.Print_Area" localSheetId="17">'OSU 103'!$C$1:$M$27</definedName>
    <definedName name="_xlnm.Print_Area" localSheetId="18">'OSU 119'!$C$1:$M$155</definedName>
    <definedName name="_xlnm.Print_Area" localSheetId="2">'PARETO '!$C$1:$S$45</definedName>
    <definedName name="_xlnm.Print_Area" localSheetId="19">'SRS 399'!$C$1:$M$38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11" l="1"/>
  <c r="F26" i="11"/>
  <c r="F27" i="11"/>
  <c r="F28" i="11"/>
  <c r="F29" i="11" s="1"/>
  <c r="F30" i="11" s="1"/>
  <c r="F31" i="11" s="1"/>
  <c r="F32" i="11" s="1"/>
  <c r="F33" i="11" s="1"/>
  <c r="F34" i="11" s="1"/>
  <c r="S2" i="4"/>
  <c r="D35" i="11" l="1"/>
  <c r="E22" i="11" s="1"/>
  <c r="D8" i="24"/>
  <c r="X2" i="8"/>
  <c r="S2" i="8"/>
  <c r="Z2" i="8"/>
  <c r="X2" i="17"/>
  <c r="S2" i="17"/>
  <c r="X2" i="7"/>
  <c r="S2" i="7"/>
  <c r="X2" i="6"/>
  <c r="S2" i="6"/>
  <c r="X2" i="4"/>
  <c r="U2" i="4"/>
  <c r="O36" i="24"/>
  <c r="O39" i="24"/>
  <c r="O31" i="24"/>
  <c r="O32" i="24"/>
  <c r="O33" i="24"/>
  <c r="O34" i="24"/>
  <c r="O35" i="24"/>
  <c r="O37" i="24"/>
  <c r="O38" i="24"/>
  <c r="O40" i="24"/>
  <c r="O41" i="24"/>
  <c r="O30" i="24"/>
  <c r="K42" i="24"/>
  <c r="L42" i="24"/>
  <c r="M42" i="24"/>
  <c r="N42" i="24"/>
  <c r="O42" i="24" s="1"/>
  <c r="J42" i="24"/>
  <c r="D16" i="11"/>
  <c r="P16" i="8"/>
  <c r="P15" i="8"/>
  <c r="P13" i="8"/>
  <c r="P12" i="8"/>
  <c r="P11" i="8"/>
  <c r="P10" i="8"/>
  <c r="P9" i="8"/>
  <c r="P8" i="8"/>
  <c r="P7" i="8"/>
  <c r="P6" i="8"/>
  <c r="P5" i="8"/>
  <c r="U2" i="6"/>
  <c r="Z2" i="4"/>
  <c r="Z2" i="17"/>
  <c r="Z2" i="6"/>
  <c r="P5" i="1"/>
  <c r="P6" i="1"/>
  <c r="P7" i="1"/>
  <c r="P9" i="1"/>
  <c r="P10" i="1"/>
  <c r="P11" i="1"/>
  <c r="P12" i="1"/>
  <c r="P13" i="1"/>
  <c r="P14" i="1"/>
  <c r="P15" i="1"/>
  <c r="P16" i="1"/>
  <c r="M2" i="9"/>
  <c r="F2" i="9"/>
  <c r="M2" i="4"/>
  <c r="F2" i="4"/>
  <c r="E21" i="11" l="1"/>
  <c r="E28" i="11"/>
  <c r="E34" i="11"/>
  <c r="E27" i="11"/>
  <c r="E32" i="11"/>
  <c r="E25" i="11"/>
  <c r="E31" i="11"/>
  <c r="E24" i="11"/>
  <c r="F21" i="11"/>
  <c r="F22" i="11" s="1"/>
  <c r="E30" i="11"/>
  <c r="E26" i="11"/>
  <c r="E23" i="11"/>
  <c r="E33" i="11"/>
  <c r="E29" i="11"/>
  <c r="F1" i="9"/>
  <c r="P17" i="1"/>
  <c r="F1" i="4"/>
  <c r="M2" i="7"/>
  <c r="M2" i="6"/>
  <c r="M2" i="5"/>
  <c r="F1" i="5" s="1"/>
  <c r="F2" i="5"/>
  <c r="M2" i="8"/>
  <c r="M2" i="17"/>
  <c r="M2" i="18"/>
  <c r="M2" i="10"/>
  <c r="F2" i="10"/>
  <c r="F23" i="11" l="1"/>
  <c r="F24" i="11" s="1"/>
  <c r="E35" i="11"/>
  <c r="F1" i="10"/>
  <c r="M2" i="1"/>
  <c r="F2" i="1"/>
  <c r="F1" i="1" s="1"/>
  <c r="P15" i="4" l="1"/>
  <c r="F141" i="17"/>
  <c r="P13" i="17"/>
  <c r="P14" i="4"/>
  <c r="P13" i="18"/>
  <c r="P13" i="7"/>
  <c r="P13" i="5"/>
  <c r="P12" i="4"/>
  <c r="F2" i="17" l="1"/>
  <c r="F1" i="17" s="1"/>
  <c r="P5" i="4"/>
  <c r="P12" i="9" l="1"/>
  <c r="P12" i="17"/>
  <c r="P12" i="7"/>
  <c r="P11" i="18"/>
  <c r="P11" i="5"/>
  <c r="P10" i="4"/>
  <c r="P8" i="6" l="1"/>
  <c r="P8" i="2"/>
  <c r="P16" i="2"/>
  <c r="P16" i="10"/>
  <c r="P16" i="9"/>
  <c r="P16" i="17"/>
  <c r="P16" i="7"/>
  <c r="P16" i="6"/>
  <c r="P16" i="5"/>
  <c r="P16" i="4"/>
  <c r="F2" i="2"/>
  <c r="M2" i="2"/>
  <c r="F1" i="2" l="1"/>
  <c r="O18" i="25" l="1"/>
  <c r="M18" i="25"/>
  <c r="O17" i="25"/>
  <c r="O16" i="25"/>
  <c r="N16" i="25"/>
  <c r="M16" i="25"/>
  <c r="K16" i="25"/>
  <c r="J16" i="25"/>
  <c r="F16" i="25"/>
  <c r="O15" i="25"/>
  <c r="O14" i="25"/>
  <c r="M14" i="25"/>
  <c r="L14" i="25"/>
  <c r="K14" i="25"/>
  <c r="J14" i="25"/>
  <c r="F14" i="25"/>
  <c r="E14" i="25"/>
  <c r="D14" i="25"/>
  <c r="O13" i="25"/>
  <c r="O12" i="25"/>
  <c r="O11" i="25"/>
  <c r="O10" i="25"/>
  <c r="O9" i="25"/>
  <c r="O8" i="25"/>
  <c r="N8" i="25"/>
  <c r="M8" i="25"/>
  <c r="L8" i="25"/>
  <c r="J8" i="25"/>
  <c r="I8" i="25"/>
  <c r="H8" i="25"/>
  <c r="G8" i="25"/>
  <c r="F8" i="25"/>
  <c r="E8" i="25"/>
  <c r="O7" i="25"/>
  <c r="N7" i="25"/>
  <c r="K7" i="25"/>
  <c r="J7" i="25"/>
  <c r="H7" i="25"/>
  <c r="G7" i="25"/>
  <c r="E7" i="25"/>
  <c r="O6" i="25"/>
  <c r="E6" i="25"/>
  <c r="O5" i="25"/>
  <c r="G5" i="25"/>
  <c r="O4" i="25"/>
  <c r="M4" i="25"/>
  <c r="F4" i="25"/>
  <c r="E4" i="25"/>
  <c r="D4" i="25"/>
  <c r="P9" i="10"/>
  <c r="H18" i="25" s="1"/>
  <c r="P8" i="10"/>
  <c r="G18" i="25" s="1"/>
  <c r="P7" i="10"/>
  <c r="F18" i="25" s="1"/>
  <c r="P6" i="10"/>
  <c r="E18" i="25" s="1"/>
  <c r="P5" i="10"/>
  <c r="D18" i="25" s="1"/>
  <c r="P15" i="10"/>
  <c r="N18" i="25" s="1"/>
  <c r="P13" i="10"/>
  <c r="L18" i="25" s="1"/>
  <c r="P12" i="10"/>
  <c r="K18" i="25" s="1"/>
  <c r="P11" i="10"/>
  <c r="J18" i="25" s="1"/>
  <c r="P10" i="10"/>
  <c r="I18" i="25" s="1"/>
  <c r="P15" i="9"/>
  <c r="N17" i="25" s="1"/>
  <c r="P14" i="9"/>
  <c r="M17" i="25" s="1"/>
  <c r="P13" i="9"/>
  <c r="L17" i="25" s="1"/>
  <c r="K17" i="25"/>
  <c r="P11" i="9"/>
  <c r="J17" i="25" s="1"/>
  <c r="P10" i="9"/>
  <c r="I17" i="25" s="1"/>
  <c r="P9" i="9"/>
  <c r="H17" i="25" s="1"/>
  <c r="P8" i="9"/>
  <c r="G17" i="25" s="1"/>
  <c r="P7" i="9"/>
  <c r="F17" i="25" s="1"/>
  <c r="P6" i="9"/>
  <c r="E17" i="25" s="1"/>
  <c r="P5" i="9"/>
  <c r="D17" i="25" s="1"/>
  <c r="L16" i="25"/>
  <c r="P10" i="18"/>
  <c r="I16" i="25" s="1"/>
  <c r="P9" i="18"/>
  <c r="H16" i="25" s="1"/>
  <c r="P8" i="18"/>
  <c r="G16" i="25" s="1"/>
  <c r="P6" i="18"/>
  <c r="E16" i="25" s="1"/>
  <c r="P5" i="18"/>
  <c r="D16" i="25" s="1"/>
  <c r="N15" i="25"/>
  <c r="L15" i="25"/>
  <c r="K15" i="25"/>
  <c r="J15" i="25"/>
  <c r="I15" i="25"/>
  <c r="H15" i="25"/>
  <c r="G15" i="25"/>
  <c r="F15" i="25"/>
  <c r="E15" i="25"/>
  <c r="D15" i="25"/>
  <c r="P15" i="22"/>
  <c r="N14" i="25" s="1"/>
  <c r="P10" i="22"/>
  <c r="I14" i="25" s="1"/>
  <c r="P9" i="22"/>
  <c r="H14" i="25" s="1"/>
  <c r="P8" i="22"/>
  <c r="G14" i="25" s="1"/>
  <c r="P15" i="17"/>
  <c r="N13" i="25" s="1"/>
  <c r="L13" i="25"/>
  <c r="K13" i="25"/>
  <c r="P11" i="17"/>
  <c r="J13" i="25" s="1"/>
  <c r="P10" i="17"/>
  <c r="I13" i="25" s="1"/>
  <c r="P9" i="17"/>
  <c r="H13" i="25" s="1"/>
  <c r="P8" i="17"/>
  <c r="G13" i="25" s="1"/>
  <c r="P7" i="17"/>
  <c r="F13" i="25" s="1"/>
  <c r="P6" i="17"/>
  <c r="E13" i="25" s="1"/>
  <c r="P5" i="17"/>
  <c r="P15" i="7"/>
  <c r="N12" i="25" s="1"/>
  <c r="L12" i="25"/>
  <c r="K12" i="25"/>
  <c r="P11" i="7"/>
  <c r="J12" i="25" s="1"/>
  <c r="P10" i="7"/>
  <c r="I12" i="25" s="1"/>
  <c r="P9" i="7"/>
  <c r="H12" i="25" s="1"/>
  <c r="P8" i="7"/>
  <c r="G12" i="25" s="1"/>
  <c r="P7" i="7"/>
  <c r="F12" i="25" s="1"/>
  <c r="P6" i="7"/>
  <c r="E12" i="25" s="1"/>
  <c r="P5" i="7"/>
  <c r="D12" i="25" s="1"/>
  <c r="P15" i="6"/>
  <c r="N11" i="25" s="1"/>
  <c r="P13" i="6"/>
  <c r="L11" i="25" s="1"/>
  <c r="P12" i="6"/>
  <c r="K11" i="25" s="1"/>
  <c r="P11" i="6"/>
  <c r="J11" i="25" s="1"/>
  <c r="P10" i="6"/>
  <c r="I11" i="25" s="1"/>
  <c r="P9" i="6"/>
  <c r="H11" i="25" s="1"/>
  <c r="G11" i="25"/>
  <c r="P7" i="6"/>
  <c r="F11" i="25" s="1"/>
  <c r="P6" i="6"/>
  <c r="E11" i="25" s="1"/>
  <c r="P5" i="6"/>
  <c r="D11" i="25" s="1"/>
  <c r="P15" i="5"/>
  <c r="N10" i="25" s="1"/>
  <c r="P14" i="5"/>
  <c r="M10" i="25" s="1"/>
  <c r="L10" i="25"/>
  <c r="P12" i="5"/>
  <c r="K10" i="25" s="1"/>
  <c r="J10" i="25"/>
  <c r="P10" i="5"/>
  <c r="I10" i="25" s="1"/>
  <c r="P9" i="5"/>
  <c r="H10" i="25" s="1"/>
  <c r="P8" i="5"/>
  <c r="G10" i="25" s="1"/>
  <c r="P7" i="5"/>
  <c r="F10" i="25" s="1"/>
  <c r="P6" i="5"/>
  <c r="E10" i="25" s="1"/>
  <c r="P5" i="5"/>
  <c r="D10" i="25" s="1"/>
  <c r="N9" i="25"/>
  <c r="M9" i="25"/>
  <c r="P13" i="4"/>
  <c r="L9" i="25" s="1"/>
  <c r="K9" i="25"/>
  <c r="P11" i="4"/>
  <c r="J9" i="25" s="1"/>
  <c r="I9" i="25"/>
  <c r="P9" i="4"/>
  <c r="H9" i="25" s="1"/>
  <c r="P8" i="4"/>
  <c r="G9" i="25" s="1"/>
  <c r="P7" i="4"/>
  <c r="F9" i="25" s="1"/>
  <c r="P6" i="4"/>
  <c r="E9" i="25" s="1"/>
  <c r="D9" i="25"/>
  <c r="P12" i="16"/>
  <c r="K8" i="25" s="1"/>
  <c r="P5" i="16"/>
  <c r="D8" i="25" s="1"/>
  <c r="D13" i="25" l="1"/>
  <c r="P17" i="18"/>
  <c r="O19" i="25"/>
  <c r="T16" i="25" s="1"/>
  <c r="P17" i="22"/>
  <c r="P18" i="25"/>
  <c r="P17" i="25"/>
  <c r="P16" i="25"/>
  <c r="P14" i="25"/>
  <c r="P10" i="25"/>
  <c r="P9" i="25"/>
  <c r="P8" i="25"/>
  <c r="P17" i="9"/>
  <c r="P17" i="5"/>
  <c r="P17" i="4"/>
  <c r="P17" i="16"/>
  <c r="N5" i="25"/>
  <c r="P5" i="2"/>
  <c r="D6" i="25" s="1"/>
  <c r="P7" i="2"/>
  <c r="F6" i="25" s="1"/>
  <c r="P9" i="2"/>
  <c r="H6" i="25" s="1"/>
  <c r="G6" i="25"/>
  <c r="P10" i="2"/>
  <c r="I6" i="25" s="1"/>
  <c r="P11" i="2"/>
  <c r="J6" i="25" s="1"/>
  <c r="P12" i="2"/>
  <c r="K6" i="25" s="1"/>
  <c r="P13" i="2"/>
  <c r="L6" i="25" s="1"/>
  <c r="P14" i="2"/>
  <c r="M6" i="25" s="1"/>
  <c r="P15" i="2"/>
  <c r="N6" i="25" s="1"/>
  <c r="P6" i="25" l="1"/>
  <c r="P17" i="2"/>
  <c r="M5" i="25"/>
  <c r="L5" i="25"/>
  <c r="K5" i="25"/>
  <c r="J5" i="25"/>
  <c r="I5" i="25"/>
  <c r="H5" i="25"/>
  <c r="F5" i="25"/>
  <c r="E5" i="25"/>
  <c r="E19" i="25" s="1"/>
  <c r="T6" i="25" s="1"/>
  <c r="D5" i="25"/>
  <c r="P5" i="25" l="1"/>
  <c r="P15" i="21"/>
  <c r="N4" i="25" s="1"/>
  <c r="N19" i="25" s="1"/>
  <c r="T15" i="25" s="1"/>
  <c r="P13" i="21"/>
  <c r="L4" i="25" s="1"/>
  <c r="P12" i="21"/>
  <c r="K4" i="25" s="1"/>
  <c r="K19" i="25" s="1"/>
  <c r="T12" i="25" s="1"/>
  <c r="P11" i="21"/>
  <c r="J4" i="25" s="1"/>
  <c r="J19" i="25" s="1"/>
  <c r="T11" i="25" s="1"/>
  <c r="P10" i="21"/>
  <c r="I4" i="25" s="1"/>
  <c r="P9" i="21"/>
  <c r="H4" i="25" s="1"/>
  <c r="H19" i="25" s="1"/>
  <c r="T9" i="25" s="1"/>
  <c r="P8" i="21"/>
  <c r="G4" i="25" s="1"/>
  <c r="G19" i="25" s="1"/>
  <c r="T8" i="25" s="1"/>
  <c r="P14" i="3"/>
  <c r="M7" i="25" s="1"/>
  <c r="P13" i="3"/>
  <c r="L7" i="25" s="1"/>
  <c r="P10" i="3"/>
  <c r="I7" i="25" s="1"/>
  <c r="P7" i="3"/>
  <c r="F7" i="25" s="1"/>
  <c r="F19" i="25" s="1"/>
  <c r="T7" i="25" s="1"/>
  <c r="P5" i="3"/>
  <c r="L19" i="25" l="1"/>
  <c r="T13" i="25" s="1"/>
  <c r="I19" i="25"/>
  <c r="T10" i="25" s="1"/>
  <c r="D7" i="25"/>
  <c r="D19" i="25" s="1"/>
  <c r="T5" i="25" s="1"/>
  <c r="P17" i="3"/>
  <c r="P17" i="21"/>
  <c r="P4" i="25"/>
  <c r="P7" i="25" l="1"/>
  <c r="M2" i="22"/>
  <c r="F2" i="21"/>
  <c r="D9" i="24" l="1"/>
  <c r="G6" i="24"/>
  <c r="G5" i="24"/>
  <c r="G9" i="24" l="1"/>
  <c r="E9" i="24"/>
  <c r="E10" i="24" s="1"/>
  <c r="U2" i="8"/>
  <c r="F9" i="24" s="1"/>
  <c r="G7" i="24"/>
  <c r="E7" i="24"/>
  <c r="U2" i="17"/>
  <c r="F7" i="24" s="1"/>
  <c r="D7" i="24"/>
  <c r="E6" i="24"/>
  <c r="U2" i="7"/>
  <c r="F6" i="24" s="1"/>
  <c r="D6" i="24"/>
  <c r="E5" i="24"/>
  <c r="F5" i="24"/>
  <c r="D5" i="24"/>
  <c r="G8" i="24"/>
  <c r="E8" i="24"/>
  <c r="F8" i="24"/>
  <c r="D18" i="20"/>
  <c r="D14" i="20"/>
  <c r="D12" i="20"/>
  <c r="E11" i="20"/>
  <c r="D11" i="20"/>
  <c r="E9" i="20"/>
  <c r="D10" i="11"/>
  <c r="D9" i="11"/>
  <c r="D8" i="11"/>
  <c r="F16" i="23"/>
  <c r="E14" i="20"/>
  <c r="D12" i="11"/>
  <c r="D10" i="20"/>
  <c r="F2" i="18"/>
  <c r="E17" i="20"/>
  <c r="F2" i="22"/>
  <c r="G9" i="23"/>
  <c r="G8" i="23"/>
  <c r="E8" i="20"/>
  <c r="G13" i="23"/>
  <c r="D13" i="11"/>
  <c r="E7" i="20"/>
  <c r="D7" i="20"/>
  <c r="M2" i="16"/>
  <c r="F2" i="16"/>
  <c r="M2" i="3"/>
  <c r="E13" i="20" s="1"/>
  <c r="F2" i="3"/>
  <c r="F14" i="23"/>
  <c r="G4" i="23"/>
  <c r="F4" i="23"/>
  <c r="M2" i="21"/>
  <c r="F12" i="23"/>
  <c r="F82" i="8"/>
  <c r="F135" i="7"/>
  <c r="F104" i="6"/>
  <c r="F2" i="6" s="1"/>
  <c r="F1" i="6" s="1"/>
  <c r="F2" i="8" l="1"/>
  <c r="F1" i="8" s="1"/>
  <c r="P14" i="8"/>
  <c r="P17" i="8" s="1"/>
  <c r="G12" i="23"/>
  <c r="F1" i="21"/>
  <c r="F1" i="22"/>
  <c r="F5" i="23"/>
  <c r="F1" i="18"/>
  <c r="F2" i="7"/>
  <c r="F1" i="7" s="1"/>
  <c r="P14" i="7"/>
  <c r="F15" i="23"/>
  <c r="F1" i="3"/>
  <c r="D8" i="20"/>
  <c r="F8" i="20" s="1"/>
  <c r="P14" i="6"/>
  <c r="G5" i="23"/>
  <c r="D16" i="20"/>
  <c r="E16" i="20"/>
  <c r="F9" i="23"/>
  <c r="P14" i="17"/>
  <c r="P17" i="17" s="1"/>
  <c r="G6" i="23"/>
  <c r="F6" i="23"/>
  <c r="F11" i="20"/>
  <c r="G16" i="23"/>
  <c r="F14" i="20"/>
  <c r="G3" i="23"/>
  <c r="E10" i="20"/>
  <c r="F10" i="20" s="1"/>
  <c r="F3" i="23"/>
  <c r="D14" i="11"/>
  <c r="D10" i="24"/>
  <c r="D11" i="24" s="1"/>
  <c r="D15" i="20"/>
  <c r="F13" i="23"/>
  <c r="E15" i="20"/>
  <c r="G10" i="23"/>
  <c r="F10" i="24"/>
  <c r="F10" i="23"/>
  <c r="D5" i="11"/>
  <c r="D13" i="20"/>
  <c r="F13" i="20" s="1"/>
  <c r="G15" i="23"/>
  <c r="D11" i="11"/>
  <c r="E12" i="20"/>
  <c r="F12" i="20" s="1"/>
  <c r="G14" i="23"/>
  <c r="D15" i="11"/>
  <c r="E18" i="20"/>
  <c r="F18" i="20" s="1"/>
  <c r="E5" i="20"/>
  <c r="D17" i="20"/>
  <c r="F17" i="20" s="1"/>
  <c r="F17" i="23"/>
  <c r="G17" i="23"/>
  <c r="G11" i="23"/>
  <c r="E6" i="20"/>
  <c r="F7" i="20"/>
  <c r="G7" i="23"/>
  <c r="D6" i="20" l="1"/>
  <c r="D9" i="20"/>
  <c r="F9" i="20" s="1"/>
  <c r="E19" i="20"/>
  <c r="F16" i="20"/>
  <c r="F6" i="20"/>
  <c r="F11" i="23"/>
  <c r="D7" i="11"/>
  <c r="F8" i="23"/>
  <c r="D6" i="11"/>
  <c r="F7" i="23"/>
  <c r="M15" i="25"/>
  <c r="P15" i="25" s="1"/>
  <c r="D5" i="20"/>
  <c r="D19" i="20" s="1"/>
  <c r="D3" i="11"/>
  <c r="M11" i="25"/>
  <c r="P17" i="6"/>
  <c r="M13" i="25"/>
  <c r="P13" i="25" s="1"/>
  <c r="M12" i="25"/>
  <c r="P12" i="25" s="1"/>
  <c r="P17" i="7"/>
  <c r="D4" i="11"/>
  <c r="G19" i="23"/>
  <c r="G10" i="24"/>
  <c r="F11" i="24" s="1"/>
  <c r="F15" i="20"/>
  <c r="D17" i="11" l="1"/>
  <c r="E9" i="11" s="1"/>
  <c r="E7" i="11"/>
  <c r="E14" i="11"/>
  <c r="E3" i="11"/>
  <c r="E5" i="11"/>
  <c r="F19" i="23"/>
  <c r="F5" i="20"/>
  <c r="F19" i="20" s="1"/>
  <c r="M19" i="25"/>
  <c r="P11" i="25"/>
  <c r="E15" i="11" l="1"/>
  <c r="E11" i="11"/>
  <c r="E10" i="11"/>
  <c r="E4" i="11"/>
  <c r="E13" i="11"/>
  <c r="E6" i="11"/>
  <c r="E16" i="11"/>
  <c r="E12" i="11"/>
  <c r="E8" i="11"/>
  <c r="F3" i="11"/>
  <c r="P19" i="25"/>
  <c r="T14" i="25"/>
  <c r="T17" i="25" s="1"/>
  <c r="P17" i="10"/>
  <c r="F4" i="11" l="1"/>
  <c r="F5" i="11" s="1"/>
  <c r="F6" i="11" s="1"/>
  <c r="F7" i="11" s="1"/>
  <c r="F8" i="11" s="1"/>
  <c r="F9" i="11" s="1"/>
  <c r="F10" i="11" s="1"/>
  <c r="F11" i="11" s="1"/>
  <c r="F12" i="11" s="1"/>
  <c r="F13" i="11" s="1"/>
  <c r="F14" i="11" s="1"/>
  <c r="F15" i="11" s="1"/>
  <c r="F16" i="11" s="1"/>
  <c r="E17" i="11"/>
</calcChain>
</file>

<file path=xl/sharedStrings.xml><?xml version="1.0" encoding="utf-8"?>
<sst xmlns="http://schemas.openxmlformats.org/spreadsheetml/2006/main" count="8203" uniqueCount="2343">
  <si>
    <t>REPUESTOS</t>
  </si>
  <si>
    <t>Fecha</t>
  </si>
  <si>
    <t>Placa</t>
  </si>
  <si>
    <t>OSA368</t>
  </si>
  <si>
    <t>KW-1483</t>
  </si>
  <si>
    <t>CRUCTA 333 MIXTA 108674X-PA KTC</t>
  </si>
  <si>
    <t>OSU000</t>
  </si>
  <si>
    <t>FRA 1935 Postura de defensa y arreglo de base, postura de guaya capo y arreglo base del caucho central , cambio de crucetas cardán, graduación de frenos</t>
  </si>
  <si>
    <t>FRA 346 Arreglo de cremallera de vidrio, desarmada de vidrio para soldar cremallera, postura de bujes</t>
  </si>
  <si>
    <t>M2B</t>
  </si>
  <si>
    <t>MINIGRANEL ULTREK 15W40 CI-4 PROGRESA</t>
  </si>
  <si>
    <t>FL-44</t>
  </si>
  <si>
    <t>P553191/554004  FILTRO ACEITE KODIAK</t>
  </si>
  <si>
    <t>F-30E</t>
  </si>
  <si>
    <t>P558010 FILTRO COMBUSTIBLE</t>
  </si>
  <si>
    <t>FL-58</t>
  </si>
  <si>
    <t>P551315 FILTRO COMBUSTIBLE</t>
  </si>
  <si>
    <t>FL-568</t>
  </si>
  <si>
    <t>PMX-750R/P550750 BY PASS KODIAK</t>
  </si>
  <si>
    <t>F53</t>
  </si>
  <si>
    <t>P527484 FILTRO AIRE KODIAK EXTERNO</t>
  </si>
  <si>
    <t>FL-557</t>
  </si>
  <si>
    <t>DA4547/P527680 FILTRO AIRE INT. KODIAK DONSSON</t>
  </si>
  <si>
    <t>GA9</t>
  </si>
  <si>
    <t>GRASA COMPLEJO LITIO EP2 AZUL</t>
  </si>
  <si>
    <t>B13</t>
  </si>
  <si>
    <t>BATERIA 4D 1400M MAC/COEXITO</t>
  </si>
  <si>
    <t>OSU001</t>
  </si>
  <si>
    <t xml:space="preserve">FRA 854 Desvarada cambio de cruceta y sacada de tornillos partidos del flanche de la transmisión </t>
  </si>
  <si>
    <t>KW-933</t>
  </si>
  <si>
    <t>AUTOMATICO ARRANQUE 12V KODIAK/1115609</t>
  </si>
  <si>
    <t>KW-1527</t>
  </si>
  <si>
    <t>AUTOMATICO AUXILIAR ARANQUE 12V KODIAK/10512096</t>
  </si>
  <si>
    <t>TOR206</t>
  </si>
  <si>
    <t>BORNE P-900 TIPO PESADO</t>
  </si>
  <si>
    <t>F20G</t>
  </si>
  <si>
    <t>FIJA ROSCAS LOCTITE 271 *6M</t>
  </si>
  <si>
    <t>OSU017</t>
  </si>
  <si>
    <t>FRA 371 Asistencia diurna, revisión de fuga hidráulica</t>
  </si>
  <si>
    <t>OSU018</t>
  </si>
  <si>
    <t>FRA 376 Reconstrucción de base eyectora que soporta puente del gato eyector, reparación de bases de caja compactadora</t>
  </si>
  <si>
    <t>FRA 873 Brazo limpiavidrios</t>
  </si>
  <si>
    <t>FRA 380 Corrección de fugas hidráulicas</t>
  </si>
  <si>
    <t xml:space="preserve">FRA 1948 Graduación de frenos, arrequintada de puente de chasís y soldada de estribo </t>
  </si>
  <si>
    <t>FRA FESD 643 Corrección de fuga ACPM</t>
  </si>
  <si>
    <t xml:space="preserve">FRA 2056 Bajar y reforzar biga </t>
  </si>
  <si>
    <t>ZA118</t>
  </si>
  <si>
    <t>PLUMILLA 20 TITAN METALICA-108824</t>
  </si>
  <si>
    <t>KW-1528</t>
  </si>
  <si>
    <t>MANGUERA SILICONA 3 AROS 3X6</t>
  </si>
  <si>
    <t>KW-375</t>
  </si>
  <si>
    <t>TORNILLO CENTRO G. 8 -5/8 X 10</t>
  </si>
  <si>
    <t>RCH-855</t>
  </si>
  <si>
    <t>TUERCA ALTA 5/8 ROCA FINA</t>
  </si>
  <si>
    <t>TOR359</t>
  </si>
  <si>
    <t>TLLO HEX G5 7/16X1-1/2</t>
  </si>
  <si>
    <t>TOR148</t>
  </si>
  <si>
    <t>TUERCA SEGURIDAD RO 7/16</t>
  </si>
  <si>
    <t>M13</t>
  </si>
  <si>
    <t>HIDRAULICO ABRO AW 68/55 GAL</t>
  </si>
  <si>
    <t>RCH-824</t>
  </si>
  <si>
    <t>TORNILLO CENTRO G. 5 -1/2 X 10</t>
  </si>
  <si>
    <t>KW-21</t>
  </si>
  <si>
    <t>PERNO TUERCA 4 1/2 10.9/ 139-6035</t>
  </si>
  <si>
    <t>RCH-846</t>
  </si>
  <si>
    <t>TUERCA ALTA 1/2 R.F.</t>
  </si>
  <si>
    <t>OSU022</t>
  </si>
  <si>
    <t>FRA 1942 Hechura de base para bombillos traseros, arreglo de tubos y hechura de estribos, graduación de frenos</t>
  </si>
  <si>
    <t>OSU026</t>
  </si>
  <si>
    <t>FRA 879 Pacha sensor de velocidad</t>
  </si>
  <si>
    <t>FRA 882 1 Exploradora</t>
  </si>
  <si>
    <t>FRA 384 Servicio de reparación de rieles lado izquierdo y derecho, los que orientan la placa eyectora lado inferior</t>
  </si>
  <si>
    <t>FRA 343 Postura de espejos e impermeabilización de los mismos</t>
  </si>
  <si>
    <t>K2</t>
  </si>
  <si>
    <t>KIT DE DERRAME 10 GALONES</t>
  </si>
  <si>
    <t>B68</t>
  </si>
  <si>
    <t>BATERIA 30H/1200 SILVER STAR</t>
  </si>
  <si>
    <t>KW-304</t>
  </si>
  <si>
    <t>ESPEJO AUXILIAR FTR</t>
  </si>
  <si>
    <t>RCH-3594</t>
  </si>
  <si>
    <t>UNIDAD CONTROL SENSOR VELOCIMETRO FVR/1801900630</t>
  </si>
  <si>
    <t>OSU027</t>
  </si>
  <si>
    <t>FRA 872 1 Alternador original, 2 metros de cable, 2 terminales de ojo</t>
  </si>
  <si>
    <t>FRA 883 2 Bombillos unidad</t>
  </si>
  <si>
    <t>FRA 884 Instalada de unidades y direccionales</t>
  </si>
  <si>
    <t>FRA 1950 Graduada de frenos y soldadura lugar de los rastrillos</t>
  </si>
  <si>
    <t>FRA 430 Bajada de caja para cambio de embrague, servicio de desvare, arreglo control guayas base</t>
  </si>
  <si>
    <t xml:space="preserve">FRA 349 Latonería y pintura de defensa delantera y tapa delantera </t>
  </si>
  <si>
    <t>FRA 2061 Graduación de frenos y soldadura de estribo trasero</t>
  </si>
  <si>
    <t>F19I</t>
  </si>
  <si>
    <t>LIMPIADOR ELECTRONICO-LIMPIA CONTACTOS SIMONIZ 240ML SIM-5250</t>
  </si>
  <si>
    <t>F26I</t>
  </si>
  <si>
    <t>PEGANTE INSTANTANEO</t>
  </si>
  <si>
    <t>RCH-1872</t>
  </si>
  <si>
    <t>SENSOR EJE DE LEVAS NPR-NQR-NNR REWARD 2012/ 8980190240</t>
  </si>
  <si>
    <t>RCH-4079</t>
  </si>
  <si>
    <t>FAROLA FVR FORWARD 12-20</t>
  </si>
  <si>
    <t>RCH-4080</t>
  </si>
  <si>
    <t>DIRECCIONAL EXPLORADORA FVR</t>
  </si>
  <si>
    <t>KW-860</t>
  </si>
  <si>
    <t>BOMBA PARKER P51</t>
  </si>
  <si>
    <t>M6B</t>
  </si>
  <si>
    <t>MINIGRANEL ULTREK 85W140 GL-5 DIFERENCIALES</t>
  </si>
  <si>
    <t>M5B</t>
  </si>
  <si>
    <t>MINIGRANEL ULTREK 80W90 GL-5 TRANSMISION</t>
  </si>
  <si>
    <t>C14B-A</t>
  </si>
  <si>
    <t>CINTA TEFLON INDUSTRIAL PROFESIONAL</t>
  </si>
  <si>
    <t>M3D</t>
  </si>
  <si>
    <t>ULTREK 15W40 1/6 PLUS CI-4 PROGRESA</t>
  </si>
  <si>
    <t>KW-1373</t>
  </si>
  <si>
    <t>EMPAQUE TOLVA COMPACTADOR X METRO A463</t>
  </si>
  <si>
    <t>OSU040</t>
  </si>
  <si>
    <t xml:space="preserve">FRA 374 Desmonte y monte de gato hidráulico de barrido, reparación de gato de barrido </t>
  </si>
  <si>
    <t>FRA 375 Desmonte y monte de gato hidráulico de levante de tolva, adecuación de gatos de levante</t>
  </si>
  <si>
    <t xml:space="preserve">FRA 876 Sensor de velocidad </t>
  </si>
  <si>
    <t>FRA 1212 Resorte pedalera embrague</t>
  </si>
  <si>
    <t>FRA 848 Carga de sistema embrague, cambio de bomba principal embrague y cuadrada de bomba auxiliar</t>
  </si>
  <si>
    <t>FRA 1946 Hechura de pasador para el gato compactador, arreglo de pasador y graduación de frenos</t>
  </si>
  <si>
    <t>FRA 422 Correr caja para cambio de embrague</t>
  </si>
  <si>
    <t xml:space="preserve">FRA 381 Asistencia diurna en el carrasco, cambio de guaya selector de cambio, servicio de asistencia para descargue de basura </t>
  </si>
  <si>
    <t xml:space="preserve">FRA FESD 648 Servicio de scanner revisar parámetros  y cambio de sensor </t>
  </si>
  <si>
    <t>FRA FEL 34 Disco del embrague para FVR</t>
  </si>
  <si>
    <t>FRA 2052 Graduación de frenos, postura de tubo para poner las palas</t>
  </si>
  <si>
    <t>FRA 922 Pacha sensor riel y bombillo unidad</t>
  </si>
  <si>
    <t>31A</t>
  </si>
  <si>
    <t>LIQUIDO DE FRENOS COFRE DOT4 DE 900</t>
  </si>
  <si>
    <t>RCH-2393</t>
  </si>
  <si>
    <t>BOMBA PAL. EMBRAGUE FVR 2013/ 1475002502.</t>
  </si>
  <si>
    <t>RCH-23</t>
  </si>
  <si>
    <t>BALINERA VOLANTE EJE TOMA 6205 NPR.2005/FSR/6205-2RS</t>
  </si>
  <si>
    <t>FL-146</t>
  </si>
  <si>
    <t>P551381 FILTRO ACEITE FTR</t>
  </si>
  <si>
    <t>LL-442</t>
  </si>
  <si>
    <t>FILTRO AIRE EXTERNO FVR EURO 2-4 FVZ EURO 2-19334521</t>
  </si>
  <si>
    <t>CF-2</t>
  </si>
  <si>
    <t>PP-24811/CF063-2 /FLP-435 FIL. ACPM. FRR 500</t>
  </si>
  <si>
    <t>CF-4A</t>
  </si>
  <si>
    <t>PP-28970 FILTRO COMBUSTIBLE</t>
  </si>
  <si>
    <t>RA211</t>
  </si>
  <si>
    <t>MANGUERA AIRE-AGUA 5/16 X 300 PSI NEGRA PARKER</t>
  </si>
  <si>
    <t>RA197</t>
  </si>
  <si>
    <t>ABRAZADERA INOX TOR AC 7/32-5/16 (12-04)</t>
  </si>
  <si>
    <t>TOR321</t>
  </si>
  <si>
    <t>TUERCA HEXAGONAL G8 UNF 1/2</t>
  </si>
  <si>
    <t>TOR253</t>
  </si>
  <si>
    <t>TORNILLO HEX G8 RF 1/2X3</t>
  </si>
  <si>
    <t>TOR173</t>
  </si>
  <si>
    <t>WASA   1/2</t>
  </si>
  <si>
    <t>RCH-693</t>
  </si>
  <si>
    <t>SENSOR REVOLUCIONES - ANGULO CIGUEÑAL NPR NQR REWARD-8976069430</t>
  </si>
  <si>
    <t>M-56</t>
  </si>
  <si>
    <t>ULTREK 15W40 1/6 PLUS CI-4 PROGRESA.</t>
  </si>
  <si>
    <t>TOR236</t>
  </si>
  <si>
    <t>TORNILLO HEX G8 RF 3/8X1</t>
  </si>
  <si>
    <t>FRA 1940 Postura de dos láminas, graduación de frenos, bajada de rueda delantera para cambiar bandas y rodillos, arreglo de sunchos, cepillada de orillo de las campanas</t>
  </si>
  <si>
    <t>OSU089</t>
  </si>
  <si>
    <t>FRA 379 Corrección de fugas de lixiviados</t>
  </si>
  <si>
    <t xml:space="preserve">FRA 1049 Calibración de motor </t>
  </si>
  <si>
    <t>FRA 2062 Graduación de frenos y apretar 12 tornillos de la caja</t>
  </si>
  <si>
    <t>FL-619</t>
  </si>
  <si>
    <t>DA4982/P613337 FILTRO AIRE INTERNATIONAL 7600 INTERNO</t>
  </si>
  <si>
    <t>FL-14</t>
  </si>
  <si>
    <t>LF14000 FILTRO ACEITE KENWORTH</t>
  </si>
  <si>
    <t>FL-16</t>
  </si>
  <si>
    <t>FS-19624 FILTRO COMBUSTIBLE TRAMPA KENWORTH</t>
  </si>
  <si>
    <t>FL-644</t>
  </si>
  <si>
    <t>DA2982 FILTRO AIRE P613336 MOTOR CUMMINS INTERNATIONAL 7600</t>
  </si>
  <si>
    <t>KW-55</t>
  </si>
  <si>
    <t>RETENEDOR RUEDA DELANTERA KENWORTH/370001</t>
  </si>
  <si>
    <t>GA22</t>
  </si>
  <si>
    <t>GRASA COMPLEJO DE LITIO EP AZUL BEG 2100 GRS-1088</t>
  </si>
  <si>
    <t>F1I</t>
  </si>
  <si>
    <t>SILICONA GREY MKNICAL HELP 74 ML SIMONIZ</t>
  </si>
  <si>
    <t>KW-75</t>
  </si>
  <si>
    <t>RODAMIENTO INTERNO RUEDA DEL. KENWORTH -212049/11</t>
  </si>
  <si>
    <t>KW-461A</t>
  </si>
  <si>
    <t>RODAMIENTO EXT. RUEDA DEL. EAGLE 9400 3782/3720-SET406</t>
  </si>
  <si>
    <t>BAN-56</t>
  </si>
  <si>
    <t>BANDA 4524 MC BLOCK</t>
  </si>
  <si>
    <t>KW-222</t>
  </si>
  <si>
    <t>EMPAQUE CARNAZA EJE TRASERO F900 8 HUECOS-KENWORTH</t>
  </si>
  <si>
    <t>TOR24</t>
  </si>
  <si>
    <t>TORNILLO HEX G5 RO 5/16 X 5</t>
  </si>
  <si>
    <t>TOR146</t>
  </si>
  <si>
    <t>TUERCA SEGURIDAD RO 5/16</t>
  </si>
  <si>
    <t>TOR334</t>
  </si>
  <si>
    <t>TUERCA FLANGE MM 8X1.25</t>
  </si>
  <si>
    <t>TOR536</t>
  </si>
  <si>
    <t>TORNILLO HEX UNC INOX 1/4X1</t>
  </si>
  <si>
    <t>KW-1537</t>
  </si>
  <si>
    <t>ELECTROVAIVULA FANCLUTCH TIP LAPICERO 12V INTER LCV-3754</t>
  </si>
  <si>
    <t>TOR112</t>
  </si>
  <si>
    <t>ARANDELA PLANA ZIN 7/16</t>
  </si>
  <si>
    <t xml:space="preserve">FRA 212 Polarizado de vidrios </t>
  </si>
  <si>
    <t>OSU103</t>
  </si>
  <si>
    <t>FRA 1945 Soldadura de tubo compartidor</t>
  </si>
  <si>
    <t>OSU119</t>
  </si>
  <si>
    <t>04F</t>
  </si>
  <si>
    <t>UREA AUTOMOTRIZ-HIDROBLUE 1/5-AMB-001-20L</t>
  </si>
  <si>
    <t>RA257</t>
  </si>
  <si>
    <t>ACOPLE CAPSULA R12 1</t>
  </si>
  <si>
    <t>RA509</t>
  </si>
  <si>
    <t>ACOPLE MACHO R12 1-1  NPT</t>
  </si>
  <si>
    <t>FRA 1033 Corregir fuga de aceite manguera de enfriador</t>
  </si>
  <si>
    <t>SRS399</t>
  </si>
  <si>
    <t>FRA 1605 Arreglo de gato tapa volqueta</t>
  </si>
  <si>
    <t>B1C</t>
  </si>
  <si>
    <t>BATERIA 31T- 1250-MAC</t>
  </si>
  <si>
    <t>RCH-1131A</t>
  </si>
  <si>
    <t>BUJE TIJERA SUP. LUV 2300/TROOPER/ DMAX 4X4- 33213</t>
  </si>
  <si>
    <t>RCH-2131</t>
  </si>
  <si>
    <t>AMORTIGUADOR DEL. MAZDA B-200-2200- 46071</t>
  </si>
  <si>
    <t>FRA 2067 Graduación de frenos, apretar tornillos de la caja y cambio de tornillos soporte de motor</t>
  </si>
  <si>
    <t>FRA 444 Arreglo palanca y servicio desvare a domicilio, cambio de manguera hidráulico parte trasera, graduación de embrague, graduación de frenos</t>
  </si>
  <si>
    <t>FRA 399 Reconstrucción de placa lado derecho, corrección de fuga de aire y cambio de mangueras partidas e instalación de equipo limpiaparabrisas</t>
  </si>
  <si>
    <t xml:space="preserve">FRA 410 2 Bigas de 54 pulgadas </t>
  </si>
  <si>
    <t xml:space="preserve">FRA 2082 Extracción de cuatro ruedas, cambio del rodillo de volante de dirección, bajada de biga para cambio, rebajada de pasadores en el torno </t>
  </si>
  <si>
    <t>FRA 452 Correr caja para cambio de embrague y bajada de carcasa de motor y cambio de soporte</t>
  </si>
  <si>
    <t xml:space="preserve">FRA 1054 Cambio retenedor trasero del motor y corregir fuga de aceite motor </t>
  </si>
  <si>
    <t>FRA 1655 Bajada de tapa de mono y triple para sacar racor partido y cambio de manguera de triple</t>
  </si>
  <si>
    <t>FRA 402 Asistencia nocturna, vehículo se encuentra sin frenos</t>
  </si>
  <si>
    <t>KW-214</t>
  </si>
  <si>
    <t>SOPORTE MOTOR KODIAK /15063142</t>
  </si>
  <si>
    <t>TOR248</t>
  </si>
  <si>
    <t>TORNILLO HEX G8 RF 7/16X2.1/2</t>
  </si>
  <si>
    <t>TOR374</t>
  </si>
  <si>
    <t>TUERCA SEGURIDAD RF 7/16</t>
  </si>
  <si>
    <t>TOR172</t>
  </si>
  <si>
    <t>WASA   7/16</t>
  </si>
  <si>
    <t>TOR165</t>
  </si>
  <si>
    <t>TUERCA SEGURIDAD RO 9/16</t>
  </si>
  <si>
    <t>TOR616</t>
  </si>
  <si>
    <t>TORNILLO HEX G5 RO 9/16X5</t>
  </si>
  <si>
    <t>TOR114</t>
  </si>
  <si>
    <t>ARANDELA PLANA ZIN 9/16</t>
  </si>
  <si>
    <t>TOR150</t>
  </si>
  <si>
    <t>WASA  9/16</t>
  </si>
  <si>
    <t>TOR482</t>
  </si>
  <si>
    <t>TORNILLO HEX G8 RF 3/4X3-1/2</t>
  </si>
  <si>
    <t>TOR104</t>
  </si>
  <si>
    <t>ARANDELA PLANA SUPER GRUESA 3/4</t>
  </si>
  <si>
    <t>TOR283</t>
  </si>
  <si>
    <t>TUERCA HEX RF 3/4</t>
  </si>
  <si>
    <t>C1B</t>
  </si>
  <si>
    <t>CINTA TEFLON 12MM</t>
  </si>
  <si>
    <t>KW-1314</t>
  </si>
  <si>
    <t>KIT DE REPARACION BOMBA P51 PARKER</t>
  </si>
  <si>
    <t>M11B</t>
  </si>
  <si>
    <t>HIDRAULICO MOBIL AW 68 TAMBOR X55 GL</t>
  </si>
  <si>
    <t>RA859</t>
  </si>
  <si>
    <t>MANGUERA HIDRAULICA R13 1</t>
  </si>
  <si>
    <t>RA554</t>
  </si>
  <si>
    <t>ACOPLE MACHO R12 JIC 1-1.5/16</t>
  </si>
  <si>
    <t>RA571</t>
  </si>
  <si>
    <t>ACOPLE HEMBRA R12 JIC 1-1.5/16</t>
  </si>
  <si>
    <t>KW-1547</t>
  </si>
  <si>
    <t>MECANISMO INTERNO LIMPIAPARABRISAS LH 602-203 KODIAK</t>
  </si>
  <si>
    <t>KW-1548</t>
  </si>
  <si>
    <t>MECANISMO INTERNO LIMPIAPARABRISAS RH 602-204 KODIAK</t>
  </si>
  <si>
    <t>KW-971</t>
  </si>
  <si>
    <t>BRAZO LIMPIAPARABRISA KODIAK</t>
  </si>
  <si>
    <t>KW-814</t>
  </si>
  <si>
    <t>RATCHE 28 ESTRIAS BENDIX KN 44050-286965N.</t>
  </si>
  <si>
    <t>BAN-1</t>
  </si>
  <si>
    <t>BANDA 4515 MC BLOCK TRASERA</t>
  </si>
  <si>
    <t>TOR344</t>
  </si>
  <si>
    <t>TORNILLO HEX G8 RF 1/2X4</t>
  </si>
  <si>
    <t>TOR317</t>
  </si>
  <si>
    <t>TUERCA SEGURIDAD RF 1/2</t>
  </si>
  <si>
    <t>KW-66A</t>
  </si>
  <si>
    <t>PASADOR BUJE HOJA RESORTE DOBLE CUÑERO /40057</t>
  </si>
  <si>
    <t>F21G</t>
  </si>
  <si>
    <t>GRASERA 1/8 NPT RECTA</t>
  </si>
  <si>
    <t>KW-1555</t>
  </si>
  <si>
    <t>JUEGO DE RODILLOS INF CAÑA DIRECCION KODIA</t>
  </si>
  <si>
    <t>TOR44</t>
  </si>
  <si>
    <t>TORNILLO HEX G5 RO 1/2 X 1 1/2</t>
  </si>
  <si>
    <t>TOR273</t>
  </si>
  <si>
    <t>ARANDELA PLANA SUPER GRUESA 1/2</t>
  </si>
  <si>
    <t>KW-823</t>
  </si>
  <si>
    <t>RETEN TRASERO CIGUEÑAL 3126 CATERPILLAR KODIAK-222-3909</t>
  </si>
  <si>
    <t>RCH-212</t>
  </si>
  <si>
    <t>SILICONA GREY 70</t>
  </si>
  <si>
    <t>TOR687</t>
  </si>
  <si>
    <t>TORNILLO HEX MM 8.8 200X14X50</t>
  </si>
  <si>
    <t>TOR631</t>
  </si>
  <si>
    <t>ARANDELA PLANA MM IRIZADA 14</t>
  </si>
  <si>
    <t>TOR742</t>
  </si>
  <si>
    <t>ARANDELA SILLIN 9/16</t>
  </si>
  <si>
    <t>M4D</t>
  </si>
  <si>
    <t>ULTREK 15W40 1/4 PLUS CI-4 PROGRESA</t>
  </si>
  <si>
    <t>TOR38</t>
  </si>
  <si>
    <t>TORNILLO HEX G5 RO 7/16 X 2</t>
  </si>
  <si>
    <t>TOR121</t>
  </si>
  <si>
    <t>TUERCA HEX RO 7/16-14</t>
  </si>
  <si>
    <t>RA1160</t>
  </si>
  <si>
    <t>MANGUERA SINFLEX 5/32</t>
  </si>
  <si>
    <t>RA1447</t>
  </si>
  <si>
    <t>RACOR PRESTOLOK B69 5/32X1/8</t>
  </si>
  <si>
    <t>TOR260</t>
  </si>
  <si>
    <t>TORNILLO HEX G8 RF 9/16X4.1/2</t>
  </si>
  <si>
    <t>TOR318</t>
  </si>
  <si>
    <t>TUERCA SEGURIDAD RF 9/16</t>
  </si>
  <si>
    <t>OS121</t>
  </si>
  <si>
    <t>ORING SILICONA 121</t>
  </si>
  <si>
    <t>ZA-130</t>
  </si>
  <si>
    <t>AMARRE PLASTICO 702X9M   247-018K</t>
  </si>
  <si>
    <t>TOR399</t>
  </si>
  <si>
    <t>TORNILLO HEX UNC INOX 304 1/4X1-1/2</t>
  </si>
  <si>
    <t>TOR416</t>
  </si>
  <si>
    <t>TUERCA HEX UNC INOX 304  1/4</t>
  </si>
  <si>
    <t>TOR413</t>
  </si>
  <si>
    <t>ARANDELA PLANA INOX 304 1/4</t>
  </si>
  <si>
    <t>FRA 389 Servicio de desmonte de toma fuerza, desmonte y monte de bomba hidráulica, cambio de tornillos partidos del toma fuerza, servicio de rectificada de rosca</t>
  </si>
  <si>
    <t>FRA 390 Corrección de falla sistema de engrane , reparación de palancas que accionan los mandos hidráulicos, calibración de sistema hidráulico</t>
  </si>
  <si>
    <t>FRA 971 Mano de obra arreglo de corto cables sensor de velocidad, revisión de módulo y cableado, servicio de scanner</t>
  </si>
  <si>
    <t>FRA 400 Desmonte y monte de botellas de ajuste de la tolva, servicio de rectificación de rosca, servicio de reparación de estructura interna que soporta la placa eyectora</t>
  </si>
  <si>
    <t>FRA 410 Desmonte y monte de bomba hidráulica, desmonte y monte de toma fuerza para rectificar roscas de la carcaza</t>
  </si>
  <si>
    <t xml:space="preserve">FRA 409 Sustitución de mangueras hidráulicas de la tolva internamente, sustitución de la tolva de mangueras de los gatos de levante. Instalación de pasamuros de la tolva </t>
  </si>
  <si>
    <t>RCH-1845</t>
  </si>
  <si>
    <t>RETEN TRAS. INTERNO 69136  FRR 2017/</t>
  </si>
  <si>
    <t>RCH-2268</t>
  </si>
  <si>
    <t>PERNO RUEDA  TRASERA IZQUIERDA L FTR</t>
  </si>
  <si>
    <t>KW-385</t>
  </si>
  <si>
    <t>TUERCA GIRATORIA  22 X 1.50</t>
  </si>
  <si>
    <t>RCH-3629</t>
  </si>
  <si>
    <t>BARRA DIRECCION FVR/2014</t>
  </si>
  <si>
    <t>KW-1450</t>
  </si>
  <si>
    <t>TORNILLO CENTRO DEL. FVR G5 5/8 X 10</t>
  </si>
  <si>
    <t>F1-B</t>
  </si>
  <si>
    <t>A-205 FILTRO ACEITE FTR</t>
  </si>
  <si>
    <t>FL-47</t>
  </si>
  <si>
    <t>AP-3548 /IFP-3548 FILTRO AIRE EXTERNO FVZ</t>
  </si>
  <si>
    <t>KW-81A</t>
  </si>
  <si>
    <t>RATCHE 28 ESTRIAS SAP-288282L</t>
  </si>
  <si>
    <t>FRA 2064 Graduación de frenos</t>
  </si>
  <si>
    <t xml:space="preserve">FRA 391 Reparación de estructura que soporta la tolva, cambio de empaque tolva, desmonte y monte de tapa trasera del piso de la caja compactadora, fabricación de bases internas del borde frontal de la caja compactadora de la misma e instalación </t>
  </si>
  <si>
    <t>FRA 2068 Graduación de frenos</t>
  </si>
  <si>
    <t>FRA 1626 Arreglo bombona trasera</t>
  </si>
  <si>
    <t>FRA 970 Servicio de scanner y desvarada</t>
  </si>
  <si>
    <t>FRA 2076 Cambio de barra de la dirección y graduación de frenos</t>
  </si>
  <si>
    <t xml:space="preserve">FRA 393 Fabricación de caja de herramientas e instalación de la misma </t>
  </si>
  <si>
    <t xml:space="preserve">FRA 2078 Arreglo de barra de la dirección </t>
  </si>
  <si>
    <t>FRA 403 Bomba hidráulica del compactador</t>
  </si>
  <si>
    <t>FRA 407 Sustitución de tubería hidráulica, cambio de mangueras hidráulicas, instalación de pasamuros e instalación de bases que soportan la tubería</t>
  </si>
  <si>
    <t>FRA 2090 Graduación de frenos, cambio de un rache y soldadura de estribo</t>
  </si>
  <si>
    <t>FRA 2063 Bajada de dos muelles trasero, soldada de dos hojas y graduación de frenos</t>
  </si>
  <si>
    <t>FRA 395 Asistencia diurna ajuste de guaya de cambios</t>
  </si>
  <si>
    <t>FRA 446 Arreglo de base bomba embrague y desvare</t>
  </si>
  <si>
    <t>FRA 405 Corrección de fuga de lixiviados por el piso de la tolva</t>
  </si>
  <si>
    <t xml:space="preserve">FRA 406 Corrección de fugas hidráulicas cambio de mangueras hidráulicas y cambio de racores </t>
  </si>
  <si>
    <t>KW-1063</t>
  </si>
  <si>
    <t>TORNILLO CENTRO FVR G5 5/8X12 43812498MH</t>
  </si>
  <si>
    <t>ZA117</t>
  </si>
  <si>
    <t>PLUMILLA 18 TITAN HD METALICA</t>
  </si>
  <si>
    <t>F30G</t>
  </si>
  <si>
    <t>GRASERA 10mm CODO 90</t>
  </si>
  <si>
    <t>RA897</t>
  </si>
  <si>
    <t>MANGUERA HIDRAULICA R2 1/2</t>
  </si>
  <si>
    <t>RA247</t>
  </si>
  <si>
    <t>ACOPLE CAPSULA R2 1/2</t>
  </si>
  <si>
    <t>RA742</t>
  </si>
  <si>
    <t>ACOPLE HEMBRA KOMATSU R12 JIS  1/2-22</t>
  </si>
  <si>
    <t>TOR699</t>
  </si>
  <si>
    <t>ESPARRAGO EJE 5/8X5/8X3-1/2 RF RO</t>
  </si>
  <si>
    <t>TOR713</t>
  </si>
  <si>
    <t>CONO EJE 5/8</t>
  </si>
  <si>
    <t>KW-373</t>
  </si>
  <si>
    <t>DIAFRACMA CAMARA TIPO 30 T30L</t>
  </si>
  <si>
    <t>FRA 2676 Copia de llaves y mano de obra sacar la parte rota</t>
  </si>
  <si>
    <t>FRA 2083 Graduación de frenos y soldadura a pasador de gato hidráulico</t>
  </si>
  <si>
    <t>FRA 1656 Arreglo de bombona trasera</t>
  </si>
  <si>
    <t>FRA 2087 Graduación de frenos y arreglo carreta de cargar canecas</t>
  </si>
  <si>
    <t xml:space="preserve">FRA 2072 Cambio de manguera del agua </t>
  </si>
  <si>
    <t>M9D</t>
  </si>
  <si>
    <t>ULTREK 15W40 1/6 PRO CK-4 AVANZADO</t>
  </si>
  <si>
    <t>CF-73</t>
  </si>
  <si>
    <t>ACP-071/AP-31071/ACP-081 FILTRO AIRE A. TOYOTA</t>
  </si>
  <si>
    <t>FL-95</t>
  </si>
  <si>
    <t>FLP-355/PP-7355/TFF355 FILTRO COMBUSTIBLE HILUX</t>
  </si>
  <si>
    <t>FL-412</t>
  </si>
  <si>
    <t>FILTRO ACEITE TOYOTA CAMPEROS Y HILUX 150-2010 DENSO</t>
  </si>
  <si>
    <t>FL-589</t>
  </si>
  <si>
    <t>AIP-977 FILTRO AIRE TOYOTA HILUX 2.4/2.8 DIESEL</t>
  </si>
  <si>
    <t>RA670</t>
  </si>
  <si>
    <t>ACOPLE HEMBRA R12 JIC 90 1-1.5/16</t>
  </si>
  <si>
    <t>RA867</t>
  </si>
  <si>
    <t>MANGUERA HIDRAULICA R2 /1</t>
  </si>
  <si>
    <t>15L</t>
  </si>
  <si>
    <t>CHEVRON MEROPA 150 1/5</t>
  </si>
  <si>
    <t>ZA-045</t>
  </si>
  <si>
    <t>HIDRAULICO MOBIL 68 GARRAFAX 1/5 MOBIL</t>
  </si>
  <si>
    <t>KW-88</t>
  </si>
  <si>
    <t>CAMARA T-30 DOBLE DIAFRACMA 30/TKL</t>
  </si>
  <si>
    <t>FRA 72 Cambio de bombona trasera, arreglo y revisada de fugas de aire</t>
  </si>
  <si>
    <t xml:space="preserve">FRA 4171 Mantenimiento de electroválvula y arreglo de instalación, revisada corriente freno de ahogo </t>
  </si>
  <si>
    <t>FRA 2094 Arreglo de una tijera</t>
  </si>
  <si>
    <t>FRA FE618 Barra</t>
  </si>
  <si>
    <t>M4-H</t>
  </si>
  <si>
    <t>MINIGRANEL GULF 80W90</t>
  </si>
  <si>
    <t>F8D</t>
  </si>
  <si>
    <t>A-67SP FILTRO ACEITE KODIAK DIESEL</t>
  </si>
  <si>
    <t>10E</t>
  </si>
  <si>
    <t>ULTREK 15W40 1/5 PLUS CI-4 PROGRESA</t>
  </si>
  <si>
    <t>F30I</t>
  </si>
  <si>
    <t>SILICONA GREY 50 ML</t>
  </si>
  <si>
    <t>FRA FE654 Horquilla, horquilla 4ta y 5ta</t>
  </si>
  <si>
    <t>FRA FE655 Rodillo piloto, tuerca, buje, eje lisante26s y rodillo 06nu</t>
  </si>
  <si>
    <t>FRA 2100 Bajada de muelle trasero, soldar 3 hojas y graduación de frenos</t>
  </si>
  <si>
    <t xml:space="preserve">FRA 1096 1 Exploradora </t>
  </si>
  <si>
    <t>FRA 1098 Mano de obra cambio de exploradora y arreglo de exploradora</t>
  </si>
  <si>
    <t xml:space="preserve">FRA 2215 Graduación de frenos, apretar 4 soportes tolva, soldadura a buje pasador gato, soldadura a la caña de la dirección </t>
  </si>
  <si>
    <t>M3B</t>
  </si>
  <si>
    <t>MINIGRANEL ULTREK 25W50 ALTO KM.</t>
  </si>
  <si>
    <t>RCH-2070</t>
  </si>
  <si>
    <t>TORNILLO CENTRO G5 1/2X12</t>
  </si>
  <si>
    <t>HOJ144</t>
  </si>
  <si>
    <t>HOJA CUARTA TANDEM KODIAK-22B705/4</t>
  </si>
  <si>
    <t>M1C</t>
  </si>
  <si>
    <t>ULTREK 25W50 1/6 CF-4 ALTO KM</t>
  </si>
  <si>
    <t>TOR255</t>
  </si>
  <si>
    <t>TORNILLO HEX G8 RF 1/2X4.1/2</t>
  </si>
  <si>
    <t>KW-501</t>
  </si>
  <si>
    <t>TORNILLO SILLIN 1 X 10-1/2</t>
  </si>
  <si>
    <t>KW-9A</t>
  </si>
  <si>
    <t>TUERCA TORNILLO SILLIN (124-8017) KTC</t>
  </si>
  <si>
    <t>RCH-841</t>
  </si>
  <si>
    <t>TUERCA ALTA 3/4 R.O.</t>
  </si>
  <si>
    <t>KW-1206</t>
  </si>
  <si>
    <t>GRAPA REDONDA 3/4X4X8.1/2 DEL-KODIAT</t>
  </si>
  <si>
    <t xml:space="preserve">FRA 2688 Arreglo de cilindro puerta </t>
  </si>
  <si>
    <t xml:space="preserve">FRA 44 Arreglo a punta de la palanca control de cambios </t>
  </si>
  <si>
    <t>FRA 457 Bajar caja para reparación y cambio de rodillos, servicio de desvare, arreglo de bomba de embrague, ajuste de crucetas, ajuste y mantenimiento tapa de control de cambios</t>
  </si>
  <si>
    <t>FRA 1706 Cambio de mangueras del mono y arreglo de cajita válvulas</t>
  </si>
  <si>
    <t>FRA FE637 Varilla y buje</t>
  </si>
  <si>
    <t>FRA FE639 Chorote</t>
  </si>
  <si>
    <t>FRA 240 Transporte de compactador desde la vía a la mesa</t>
  </si>
  <si>
    <t>FRA 421 Enderezada, latonería y pintura de defensa delantera</t>
  </si>
  <si>
    <t>FRA 433 Asistencia diurna en el carrasco, vehículo se le queda trabada la caja</t>
  </si>
  <si>
    <t>FRA  FEL-81 Kit de embrague para FVR</t>
  </si>
  <si>
    <t>FRA 1165 1 Regulador, 1 rodillo 6202 y rodillo 6306</t>
  </si>
  <si>
    <t>FRA 2232 Bajar caja para cabio de embrague y arreglar y cuadrar tapa</t>
  </si>
  <si>
    <t>TOR103</t>
  </si>
  <si>
    <t>ARANDELA PLANA SUPER GRUESA 5/8</t>
  </si>
  <si>
    <t>TOR37</t>
  </si>
  <si>
    <t>TORNILLO HEX G5 RO 7/16 X 1 1/4</t>
  </si>
  <si>
    <t>TOR526</t>
  </si>
  <si>
    <t>ARNDELA PLANA SUPER GRUESA 7/16</t>
  </si>
  <si>
    <t>RCH-2146</t>
  </si>
  <si>
    <t>BALINERA 6006</t>
  </si>
  <si>
    <t>C1A</t>
  </si>
  <si>
    <t>CINTA AISLANTE 5MM</t>
  </si>
  <si>
    <t>RA119</t>
  </si>
  <si>
    <t>MANGUERA SINFLEX 1/4</t>
  </si>
  <si>
    <t>RA46</t>
  </si>
  <si>
    <t>RACOR GARBANZO B60 1/4</t>
  </si>
  <si>
    <t>RA168</t>
  </si>
  <si>
    <t>RACOR PUNTERA 1/4</t>
  </si>
  <si>
    <t>FL-66</t>
  </si>
  <si>
    <t>HCP-4811/FILTRO COMBUSTIBLE FRR</t>
  </si>
  <si>
    <t>LL-441</t>
  </si>
  <si>
    <t>FILTRO AIRE INTERNO FVR EURO 2-4 FVZ  EURO 2- 19334520</t>
  </si>
  <si>
    <t>FRA 411 Asistencia nocturna, falla en el sistema hidráulico</t>
  </si>
  <si>
    <t xml:space="preserve">FRA 412 Empaquetadura del gato hidráulico de compactación </t>
  </si>
  <si>
    <t>FRA 413 Desmonte y monte de gato compactación RF16, desmonte y monte de gato de barrido RF16</t>
  </si>
  <si>
    <t>FRA 414 Empaquetadura de gatos hidráulicos</t>
  </si>
  <si>
    <t>FRA 415 Reparación de gato de barrido sencillo, reparación de gato de compactación F25</t>
  </si>
  <si>
    <t>FRA 416 Pasadores, servicio de reparación de camisas y pistones, cambio de dos mangueras hidráulicas, corrección de fugas hidráulicas</t>
  </si>
  <si>
    <t xml:space="preserve">FRA 417 Desmonte y monte de tapa de caja de velocidades para corregir fuga de valvulina por parte superior </t>
  </si>
  <si>
    <t>FRA 3217 Reiniciada de baterías por daño en las bombas de inyección en la españolita</t>
  </si>
  <si>
    <t>FRA 1058 Desmonte bomba de alta combustible para corregir fuga de aceite, rectificar roscas y cambio de tubos</t>
  </si>
  <si>
    <t>FRA 1077 1 Exploradora</t>
  </si>
  <si>
    <t>FRA 1099 1 regleta led, 10 fusibles y 4 metros de manguera corrugada</t>
  </si>
  <si>
    <t>FRA 1100 Mano de obra arreglo corto cables de exploradoras</t>
  </si>
  <si>
    <t>FRA 2216 Graduación de frenos y reforzada a un soporte del muelle trasero</t>
  </si>
  <si>
    <t>FRA 2218 Arreglo de parrilla donde se paran los recolectores</t>
  </si>
  <si>
    <t xml:space="preserve">FRA 461 Correr caja para cambio de embrague, cambio de tapa chorote </t>
  </si>
  <si>
    <t>FRA FEL-80 Mantenimiento embrague para FVR</t>
  </si>
  <si>
    <t xml:space="preserve">FRA FE666 Chorote </t>
  </si>
  <si>
    <t xml:space="preserve">FRA 435 Fabricación de pieza sobre medida y reconstrucción de oreja que soporta la tolva y reconstrucción de estribo delantero de conductor </t>
  </si>
  <si>
    <t xml:space="preserve">FRA 1371 Cambio de terminal de la guaya de los cambios </t>
  </si>
  <si>
    <t>MOBIL DELVAC MX ESP CK4 15W40-1/6 GAL</t>
  </si>
  <si>
    <t>TOR530</t>
  </si>
  <si>
    <t>ARANDELA ALUMINIO 10MM</t>
  </si>
  <si>
    <t>TOR204</t>
  </si>
  <si>
    <t>ARANDELA COBRE 14  18  1</t>
  </si>
  <si>
    <t>TOR200</t>
  </si>
  <si>
    <t>ARANDELA COBRE 10  14  1</t>
  </si>
  <si>
    <t>RA1080</t>
  </si>
  <si>
    <t>INYECCION OJAL BANYO SALVAVIDAS 3/8-14MM</t>
  </si>
  <si>
    <t>RA908</t>
  </si>
  <si>
    <t>TUBERIA ACERO CARBON PRESION 3/8</t>
  </si>
  <si>
    <t>RC-115</t>
  </si>
  <si>
    <t>RETEN TRASERO CIGUEÑAL NPR.2000/8976023790-8983343390</t>
  </si>
  <si>
    <t>ZA-128</t>
  </si>
  <si>
    <t>AMARRE PLASTICO 540x7M      247-017K.</t>
  </si>
  <si>
    <t>HOJ54</t>
  </si>
  <si>
    <t>HOJA QUINTA TANDEM T-800-59B007-5</t>
  </si>
  <si>
    <t>FRA 1049 Servicio de scanner y mano de obra arreglo falla cambio de direccionales</t>
  </si>
  <si>
    <t>FRA 2095 Desvarada, bajada de muelles y tornillo de centro, soldada de una hoja</t>
  </si>
  <si>
    <t>FRA 1705 Cambio de racor bombona y rectificada de rosca</t>
  </si>
  <si>
    <t>FRA 419 Empaquetadura hidráulica de gato de barrido</t>
  </si>
  <si>
    <t>FRA 421 Retenedor trasero de tapa frontal de la primera sección, ligas de 1 1/4</t>
  </si>
  <si>
    <t>FRA 422 Reparación de gato de barrido sencillo, desmonte y monte de gato de barrido sencillo</t>
  </si>
  <si>
    <t>FRA 424 Cambio de medidor de aceite hidráulico del tanque, cambio de mangueras hidráulicas y desmonte y monte de gato eyector para reparar la primera sección</t>
  </si>
  <si>
    <t xml:space="preserve">FRA 423 Aceite hidráulico y manguera </t>
  </si>
  <si>
    <t>FRA 426 Empaquetadura del gato eyector</t>
  </si>
  <si>
    <t>FRA 430 Reparación de bolsillo izquierdo trasero que soporta el gato de levante de la tolva</t>
  </si>
  <si>
    <t>FRA 1162 1 stop y exploradora cuadrada</t>
  </si>
  <si>
    <t>FRA 1163 Mano de obra cambio de stop instalada de exploradora y revisión de luces</t>
  </si>
  <si>
    <t>RA108</t>
  </si>
  <si>
    <t>RACOR B69 1/2X3/8</t>
  </si>
  <si>
    <t>RA115</t>
  </si>
  <si>
    <t>RACOR PUNTERA 1/2</t>
  </si>
  <si>
    <t>FRA 1076 1 Exploradora led</t>
  </si>
  <si>
    <t>FRA 1239 Cauchos y tornillos</t>
  </si>
  <si>
    <t>FRA 1712 Arreglo de bombonas, cambio de diafragma freno de seguridad y freno de pie, graduación de frenos</t>
  </si>
  <si>
    <t>FRA 437 Desmonte y monte de sección de piso y reparación del mismo, cambio de partes averiadas, corrección de fugas de lixiviados</t>
  </si>
  <si>
    <t>FS-19624 FILTRO COMBUSTIBLE TRAMPA KENWORT</t>
  </si>
  <si>
    <t>FL-426</t>
  </si>
  <si>
    <t>P628355 FILTRO A.A.INTERNATIONAL</t>
  </si>
  <si>
    <t>KW-88A</t>
  </si>
  <si>
    <t>CAMARA TIPO 30 DOBLE DIAFRACMA 30/30-SAP</t>
  </si>
  <si>
    <t>FRA 425 Cambio de manguera hidráulica</t>
  </si>
  <si>
    <t>RCH-1451</t>
  </si>
  <si>
    <t>PITO DE REVERSA TIPO CATERPILLAR 12GB2091</t>
  </si>
  <si>
    <t>C2B</t>
  </si>
  <si>
    <t>CINTA AISLANTE GRANDE 18MM</t>
  </si>
  <si>
    <t>TOR26</t>
  </si>
  <si>
    <t>TORNILLO HEX G5 RO 3/8 X 1</t>
  </si>
  <si>
    <t>TOR110</t>
  </si>
  <si>
    <t>ARANDELA PLANA ZIN 5/16</t>
  </si>
  <si>
    <t>TOR147</t>
  </si>
  <si>
    <t>TUERCA SEGURIDAD RO 3/8</t>
  </si>
  <si>
    <t>RA98</t>
  </si>
  <si>
    <t>RACOR B69 1/4X1/8</t>
  </si>
  <si>
    <t>RA99</t>
  </si>
  <si>
    <t>RACOR B69 1/4X1/4</t>
  </si>
  <si>
    <t xml:space="preserve">FRA 2209 Arreglo de puerta y base platón </t>
  </si>
  <si>
    <t>HHD33C</t>
  </si>
  <si>
    <t>SERVICIO PRESTADO</t>
  </si>
  <si>
    <t xml:space="preserve">FRA 2243 Graduación de frenos y graduación de embrague </t>
  </si>
  <si>
    <t xml:space="preserve">FRA 448 Servicio de corrección fuga hidráulica del sistema </t>
  </si>
  <si>
    <t xml:space="preserve">FRA 449 Reconstrucción del piso de la tolva y corrección de fugas de lixiviados </t>
  </si>
  <si>
    <t>FRA 455 Servicio de desmonte y monte de tanque de lixiviado y corrección de fugas de lixiviados</t>
  </si>
  <si>
    <t>FRA 2249 Graduación de frenos y soldadura a los estribos</t>
  </si>
  <si>
    <t>FRA 2250 Graduación de frenos, ajuste soportes del motor, ajustes puente del chasis</t>
  </si>
  <si>
    <t>FRA 2304 Bajada de muelle del tander, soltar y cambiar una hoja, ajuste botella de dirección y graduación de frenos</t>
  </si>
  <si>
    <t>F33I</t>
  </si>
  <si>
    <t>SINTESOLDA RAPIDO 10 MINUTOS-4015SRA</t>
  </si>
  <si>
    <t>KW-1064</t>
  </si>
  <si>
    <t>TORNILLO CENTRO  G5 5/8X12 86212FB</t>
  </si>
  <si>
    <t>TOR48</t>
  </si>
  <si>
    <t>TORNILLO HEX G5 RO 1/2 X 4</t>
  </si>
  <si>
    <t>TOR122</t>
  </si>
  <si>
    <t>TUERCA HEX RO 1/2-13</t>
  </si>
  <si>
    <t>HOJ73</t>
  </si>
  <si>
    <t>HOJA TERCERA TANDEM W-900 -59B009-3</t>
  </si>
  <si>
    <t>RA120</t>
  </si>
  <si>
    <t>MANGUERA SINFLEX 5/16</t>
  </si>
  <si>
    <t>RA900</t>
  </si>
  <si>
    <t>MANGUERA SINFLEX 6MM</t>
  </si>
  <si>
    <t>RA1265</t>
  </si>
  <si>
    <t>RACOR PRESTOLOK B62 6MM</t>
  </si>
  <si>
    <t>RA1244</t>
  </si>
  <si>
    <t>RACOR PRESTOLOK B62 5/16</t>
  </si>
  <si>
    <t>TOR28</t>
  </si>
  <si>
    <t>TORNILLO HEX G5 RO 3/8 X 1 1/2</t>
  </si>
  <si>
    <t>TOR111</t>
  </si>
  <si>
    <t>ARANDELA PLANA ZIN 3/8</t>
  </si>
  <si>
    <t>HOJ163</t>
  </si>
  <si>
    <t>HOJA CUARTA TAMDEN T-800- 59-007/4</t>
  </si>
  <si>
    <t>RCH-441A</t>
  </si>
  <si>
    <t>VALVULA DE REPARTO FRENO 229859R/CHILLONA</t>
  </si>
  <si>
    <t>SERVCIO PRESTADO</t>
  </si>
  <si>
    <t>RCH-1167</t>
  </si>
  <si>
    <t>FAN CLUTH CON VENTILADOR NPR-NQR-FRR REWARD 2012/-8981901481</t>
  </si>
  <si>
    <t>FRA 2236 Bajada de muelle para cambio de tornillo de centro y soldar dos hojas, soldadura al compactador, soldadura a la case de los tanques del agua y graduación de frenos</t>
  </si>
  <si>
    <t>FRA FE675 Chaveta</t>
  </si>
  <si>
    <t>FRA 452 Fabricación de botella, seguro de tolva, desmonte y monte de botella hidráulica</t>
  </si>
  <si>
    <t>FRA 456 Servicio de desmonte y monte de tanque de lixiviado y corrección de fugas de lixiviado</t>
  </si>
  <si>
    <t xml:space="preserve">FRA 2282 Servicio de desvare en la españolita, arreglo de guaya de cambios </t>
  </si>
  <si>
    <t>FRA FE700 Horquilla de la tapa</t>
  </si>
  <si>
    <t>KW-914</t>
  </si>
  <si>
    <t>KIT EMPAQUETADURA F16 CILINDRO EYECTOR XJU101013</t>
  </si>
  <si>
    <t>RCH-2477</t>
  </si>
  <si>
    <t>GUAYA CONTROL CAMBIOS FVR/FVZ 700P E-4-8981783432</t>
  </si>
  <si>
    <t>SERVICIOS PRESTADO</t>
  </si>
  <si>
    <t>FRA 2247 Graduación de frenos</t>
  </si>
  <si>
    <t>FRA 2248 Bajada de dos ruedas para cambiar bandas y cepillada de dos campanas</t>
  </si>
  <si>
    <t>FRA 453 Corrección de fuga hidráulica y calibración de sistema hidráulico</t>
  </si>
  <si>
    <t>FRA 457 Servicio de desmonte y monte de tanque de lixiviado y corrección de fugas de lixiviado</t>
  </si>
  <si>
    <t>BAN-2</t>
  </si>
  <si>
    <t>BANDA 4515X MC BLOCK TRASERA</t>
  </si>
  <si>
    <t>FRA 2238 Bajada de muelle delantero para arreglar el colgante, fabricación de base de exploradora y graduación de frenos</t>
  </si>
  <si>
    <t>FRA 2242 Bajada de muelle para arreglo de base de tornillo de centro y graduación de frenos</t>
  </si>
  <si>
    <t>FRA 1076 Desmontar tubo combustible bomba de alta para soldar e instalar el mismo</t>
  </si>
  <si>
    <t>FRA FESD782 Servicio de diagnostico y cambio de válvula</t>
  </si>
  <si>
    <t>FRA 467 Desmonte y monte de placa de barrido, para reparar orejas, desmonte y monte de brazos compensadores averiados y fabricación de piezas sobre medida</t>
  </si>
  <si>
    <t>KW-1025</t>
  </si>
  <si>
    <t>PASADOR DEL. MUELLE FTR/FVR/LV150 1 1/4 X 5 3/8-30039</t>
  </si>
  <si>
    <t>KW-1026</t>
  </si>
  <si>
    <t>BUJE BIMETALICO MUELLE DEL.FTR/FVR/LV150-BUM RNG 1 1/2 X 1 1/4</t>
  </si>
  <si>
    <t>TOR748</t>
  </si>
  <si>
    <t>TORNILLO HEX G8 RF 3/8X3/4</t>
  </si>
  <si>
    <t>M19F</t>
  </si>
  <si>
    <t>MOBIL DELVAC MXESP 15W40 CK4 MINIGRANEL</t>
  </si>
  <si>
    <t>OSU087</t>
  </si>
  <si>
    <t xml:space="preserve">FRA 439 Servicio de reconstrucción de rieles que sostienen la placa eyectora </t>
  </si>
  <si>
    <t>FRA 444 Reparación de tanque de lixiviados de la tolva y fabricación de las aletas placa eyectora</t>
  </si>
  <si>
    <t>FRA 2246 Cambio de tornillos de la barra estabilizadora trasera</t>
  </si>
  <si>
    <t>FRA 2245 Graduación de frenos y ajuste de cajón del compartidor</t>
  </si>
  <si>
    <t>FRA 23032 Graduación de frenos, ajuste bomba de volteo y ajuste de puente</t>
  </si>
  <si>
    <t>MT26</t>
  </si>
  <si>
    <t>PARCHE LLANTA R-02 VIPAL / UNIDAD/901036</t>
  </si>
  <si>
    <t>ZA66</t>
  </si>
  <si>
    <t>GRASERA 6mm RECTA</t>
  </si>
  <si>
    <t>TOR263</t>
  </si>
  <si>
    <t>TORNILLO HEX G8 RF 5/8X3.1/2</t>
  </si>
  <si>
    <t>TOR319</t>
  </si>
  <si>
    <t>TUERCA SEGURIDAD RF 5/8</t>
  </si>
  <si>
    <t>TOR151</t>
  </si>
  <si>
    <t>WASA 5/8</t>
  </si>
  <si>
    <t>21G</t>
  </si>
  <si>
    <t>REFRIGERANTE 50/50 AC DELCO 1/6 NARANJA</t>
  </si>
  <si>
    <t>FRA 2301 Soldadura a las compuertas, al piso y graduación de frenos</t>
  </si>
  <si>
    <t>Descripción</t>
  </si>
  <si>
    <t>FRA 0165 Bajada de radiador para soldar puente y base del templete de la tijera</t>
  </si>
  <si>
    <t>FRA 974 Bajada de suspensión lado izquierdo para cambiar bujes de tijera inferior, Cambio de pastillas, Mantenimiento de rodamientos, Cambio de amortiguadores traseros</t>
  </si>
  <si>
    <t>PAST-34</t>
  </si>
  <si>
    <t>PASTILAS DE FRENO LUV 2300-TROOPER  7253 EK12 EKOLINE</t>
  </si>
  <si>
    <t>MS-631</t>
  </si>
  <si>
    <t>AMORTIGUADOR TRASERO MITSUBISHI/DMAX FE639-WILLYS -LUV/58029</t>
  </si>
  <si>
    <t>TOR30</t>
  </si>
  <si>
    <t>TORNILLO HEX G5 RO 3/8 X 2 1/2</t>
  </si>
  <si>
    <t>F17F</t>
  </si>
  <si>
    <t>A-323 FILTRO ACEITE MAZDA 323, LUV 2300, TROOPER</t>
  </si>
  <si>
    <t>M1B</t>
  </si>
  <si>
    <t>TERPEL ULTREK GRANEL SAE 50 API CF/SF MONÓGRADO MINERAL</t>
  </si>
  <si>
    <t>FL-321</t>
  </si>
  <si>
    <t>AP-2300/IFA-137 FILTRO AIRE LUV 2300</t>
  </si>
  <si>
    <t>TERPEL ULTREK (VALVULINA) GRANEL SAE 80W90 API GL-5 TRANSMISIÓN MINERAL</t>
  </si>
  <si>
    <t xml:space="preserve">TERPEL ULTREK 220/4 SAE 25W50 API CF-4 ALTO KM MINERAL </t>
  </si>
  <si>
    <t xml:space="preserve">TERPEL ULTREK 1/6 SAE 15W40 API CI-4 PLUS/SL PLUS MINERAL </t>
  </si>
  <si>
    <t xml:space="preserve">FRA 1267 1 flasher, 1 exploradora, 3mts de cable </t>
  </si>
  <si>
    <t>FRA 1822 Cambio bombona trasera</t>
  </si>
  <si>
    <t>FRA 473 Corrección de fugas de lixiviado por la estructura y piso de la tolva, reparación de estructura que soporta el empaque de la tolva, desmonte y monte de sello tolva y suministro de empaque, reconstrucción de rieles que guía la placa eyectora lado izquierdo y derecho</t>
  </si>
  <si>
    <t>FRA 477 Servicio de mantenimiento hidráulico, lavado de deposito del sistema, drenado del aceite hidráulico de los gatos de barrido y compactación, Filtro hidráulico del depósito, Galón de aceite ISO068, Servicio de calibración del sistema hidráulico</t>
  </si>
  <si>
    <t>FRA 1089 Servicio de desvarada para corregir fuga de aceite de motor</t>
  </si>
  <si>
    <t>BAN-3</t>
  </si>
  <si>
    <t>BANDA 4515XX MC BLOCK TRASERA</t>
  </si>
  <si>
    <t xml:space="preserve">TERPEL ULTREK 1/6 SAE 25W50 API CF-4/SG ALTO KM MINERAL </t>
  </si>
  <si>
    <t>M9B</t>
  </si>
  <si>
    <t>MINIGRANEL CAT TRANSMISSION-DRIVE TRAIN OIL 50</t>
  </si>
  <si>
    <t>KW-196</t>
  </si>
  <si>
    <t>BUJE HOJA RESORTE TPK-30057008L</t>
  </si>
  <si>
    <t>M-79</t>
  </si>
  <si>
    <t xml:space="preserve">ACDELCO GEAR 220/4 OIL SAE 85W140 API GL-5/MT-1 SELECT GEAR MINERAL </t>
  </si>
  <si>
    <t>FRA 2309 Graduación de frenos</t>
  </si>
  <si>
    <t>FRA 2311 Graduación de frenos y graduación de embrague</t>
  </si>
  <si>
    <t>FRA 1264 Servicio de scanner, cambio de sensor riel, soldada de cables, arreglo de pacha sensor de riel , arreglo de cortos</t>
  </si>
  <si>
    <t>FRA 2310 Arreglo palanca de los cambios, arreglo de exosto y graduación de frenos</t>
  </si>
  <si>
    <t>FRA 1671 Cambio piñones torres caja</t>
  </si>
  <si>
    <t>FRA FE719 Arandelas</t>
  </si>
  <si>
    <t>FRA 2323 Grabada de frenos, Soldadura a los estribos traseros</t>
  </si>
  <si>
    <t>FRA 484 Empaquetadura del gato eyector</t>
  </si>
  <si>
    <t>TOR91</t>
  </si>
  <si>
    <t>TORNILLO HEX MM 8.8 1.25X10X30</t>
  </si>
  <si>
    <t>ZA-127</t>
  </si>
  <si>
    <t>AMARRE PLASTICO 368 X 4 -247-013K</t>
  </si>
  <si>
    <t>TOR214</t>
  </si>
  <si>
    <t>TLLO HEX G5 RO 5/8-2</t>
  </si>
  <si>
    <t>TOR329</t>
  </si>
  <si>
    <t>TUERCA SEGURIDAD RO 5/8</t>
  </si>
  <si>
    <t>RCH-820</t>
  </si>
  <si>
    <t>TORNILLO CENTRO G. 5 7/16 X 8</t>
  </si>
  <si>
    <t>RCH-845</t>
  </si>
  <si>
    <t>TUERCA ALTA 7/16 R.F.</t>
  </si>
  <si>
    <t>B16</t>
  </si>
  <si>
    <t>BATERIA 31H 1250 MAC</t>
  </si>
  <si>
    <t>TOR45</t>
  </si>
  <si>
    <t>TORNILLO HEX G5 RO 1/2 X 2</t>
  </si>
  <si>
    <t>TOR149</t>
  </si>
  <si>
    <t>TUERCA SEGURIDAD RO 1/2</t>
  </si>
  <si>
    <t>TOR113</t>
  </si>
  <si>
    <t>ARANDELA PLANA ZIN 1/2</t>
  </si>
  <si>
    <t>FRA 2312 Graduación de frenos, ajuste de tornillos base cardán</t>
  </si>
  <si>
    <t>FRA 2321 Grabada de frenos, Soldadura a los estribos</t>
  </si>
  <si>
    <t>FRA 474 Terminal de barra corta, Servicio de reparación de barra corta, Servicio de desvare en el carrasco desmonte y monte de barra corta, Grasera, Pin-chaveta, Tuercas, Guardapolvo</t>
  </si>
  <si>
    <t>FRA 1871 Cambio de manguera freno delantero y asegurada de tanque del aire</t>
  </si>
  <si>
    <t>RA1206</t>
  </si>
  <si>
    <t>MANGUERA FRENO AIRE J1402 3/8x26</t>
  </si>
  <si>
    <t>RA265</t>
  </si>
  <si>
    <t>ACOPLE FERRUL 1/2-2</t>
  </si>
  <si>
    <t>KW-54</t>
  </si>
  <si>
    <t>BOCIN TANDEM KENWORTH -FTREIGTHLINER  139-2643</t>
  </si>
  <si>
    <t>KW-56</t>
  </si>
  <si>
    <t>RETENEDOR RUEDA TRAS KENWORTH -370003</t>
  </si>
  <si>
    <t>TOR276</t>
  </si>
  <si>
    <t>CONO EJE 3/4</t>
  </si>
  <si>
    <t>FL-689</t>
  </si>
  <si>
    <t>A-14302PLUS FILTRO ACEITE/MAZDA BT50</t>
  </si>
  <si>
    <t>F20A</t>
  </si>
  <si>
    <t>ADITIVO COMBUSTIBLE MOTORMAX</t>
  </si>
  <si>
    <t>RCH-1342</t>
  </si>
  <si>
    <t>PUNTA EJE L/R TOYOTA HILUX VIGO GTI07-059</t>
  </si>
  <si>
    <t>GA6A</t>
  </si>
  <si>
    <t>GRASA FIBRA 370 GR</t>
  </si>
  <si>
    <t>ZA-123</t>
  </si>
  <si>
    <t>AMARRE PLASTICO NEGRO 7.6 X 540 MM</t>
  </si>
  <si>
    <t>LAS02 Alineación de camioneta</t>
  </si>
  <si>
    <t>FRA 971 Bajada de ruedas y discos para cambiar puntas de los ejes de las ruedas</t>
  </si>
  <si>
    <t>F21F</t>
  </si>
  <si>
    <t>AMBIENTADOR GLADE SENSATIONS X2</t>
  </si>
  <si>
    <t>RA1502</t>
  </si>
  <si>
    <t>ACOPLE IND AL OPW TAPA 4 CON OREJAS</t>
  </si>
  <si>
    <t>RA508</t>
  </si>
  <si>
    <t>ACOPLE MACHO R12 3/4-1  NPT</t>
  </si>
  <si>
    <t>RA526</t>
  </si>
  <si>
    <t>ACOPLE HEMBRA R2 NPS 45 3/8-1/2</t>
  </si>
  <si>
    <t>RA174</t>
  </si>
  <si>
    <t>GRIFO MARIPOSA BRONCE 1/4</t>
  </si>
  <si>
    <t>RA327</t>
  </si>
  <si>
    <t>ADAPT 2021 MM NPT JIC 1X1-5/16</t>
  </si>
  <si>
    <t>RA973</t>
  </si>
  <si>
    <t>ACOPLE HEMBRA R12 NPS  1-1</t>
  </si>
  <si>
    <t>RA157</t>
  </si>
  <si>
    <t>RACOR B120 1/4X1/8</t>
  </si>
  <si>
    <t>M7B</t>
  </si>
  <si>
    <t>MINIGRANEL ULTREK 15W40 CK4 AVANZADO</t>
  </si>
  <si>
    <t>Servicio de corrección de fuga hidráulica del montacarga lineal</t>
  </si>
  <si>
    <t>Desmontar y montar caja para cambiar horquillas de cambios</t>
  </si>
  <si>
    <t>ZA-126</t>
  </si>
  <si>
    <t>AMARRE PLASTICO 368X7 -247-015K</t>
  </si>
  <si>
    <t>M2D</t>
  </si>
  <si>
    <t>TERPEL ULTREK (PROGRESA) GRANEL SAE 15W40 API CI-4 PLUS/SL PLUS MINERAL</t>
  </si>
  <si>
    <t>FL-556</t>
  </si>
  <si>
    <t>DA2547 /P527484/MGA2863 FILTRO AIRE EXT. KODIAK DONSSON</t>
  </si>
  <si>
    <t>BT2</t>
  </si>
  <si>
    <t>BOTIQUIN/ESPECIAL/#1/VOLQUETAS Y CAMIONES</t>
  </si>
  <si>
    <t>KW-1622</t>
  </si>
  <si>
    <t>CHAPA PUERTA LH KODIAK 16631627</t>
  </si>
  <si>
    <t>TERPEL ULTREK 1/6 SAE 25W50 API CF-4/SG ALTO KM MINERAL</t>
  </si>
  <si>
    <t>Arreglo de chapa Kodiak Volqueta</t>
  </si>
  <si>
    <t>TERPEL ULTREK GRANEL SAE 25W50 API CF-4 ALTO KM MINERAL</t>
  </si>
  <si>
    <t>Servicio de escáner revisar parámetros, revisión de cableado</t>
  </si>
  <si>
    <t>Arreglo de caja de cambios. Arreglo válvulas de freno</t>
  </si>
  <si>
    <t>Servicio de reparación de toma fuerza, incluye repuestos, empaques. Valvulina 80W90 cuartos. Silicona grey</t>
  </si>
  <si>
    <t>Manguera hidráulica según muestra. Cambio de manguera hidráulica</t>
  </si>
  <si>
    <t>Arreglo del puente de la caja. Apretada de tornillos a la caja de cambio de tornillos  a la caja. Soldada al puente delantero del chasis.</t>
  </si>
  <si>
    <t>Gasolina corriente oxigenada 10%</t>
  </si>
  <si>
    <t>6 fusibles. Apretada de arranque y revisión de encendido</t>
  </si>
  <si>
    <t>GA7</t>
  </si>
  <si>
    <t>GRASA AZUL DE LITIO EP2LF *16 KG</t>
  </si>
  <si>
    <t>KW-1604</t>
  </si>
  <si>
    <t>BOMBA DE AGUA KODIAK 3126/352-2153</t>
  </si>
  <si>
    <t>MOBIL HYDRAULIC AW 68 GRANEL ISO 68 MINERAL</t>
  </si>
  <si>
    <t>KW-512</t>
  </si>
  <si>
    <t>DIAFRACMA VALVULA QR 1 (CHILLONA) 245835</t>
  </si>
  <si>
    <t>KW-689</t>
  </si>
  <si>
    <t>EMPAQUETADURA DEL MONO K-2054 EATON-IGLESIA</t>
  </si>
  <si>
    <t>P527484/DA2547/MGA2863 FILTRO AIRE KODIAK EXTERNO</t>
  </si>
  <si>
    <t>KW-60</t>
  </si>
  <si>
    <t>BARRA ESTABILIZADORA TRANVERSAL TANDEM-HDK44643-009L</t>
  </si>
  <si>
    <t>KW-348</t>
  </si>
  <si>
    <t>BUJE KIT CENTRAL VIGAS</t>
  </si>
  <si>
    <t>KW-58A</t>
  </si>
  <si>
    <t>KIT CENTRAL DE BUJES/HDK30437-OOL</t>
  </si>
  <si>
    <t>KW-61</t>
  </si>
  <si>
    <t>BUJE PUNTA VIGA TANDEM-45900 HENDRICKSON</t>
  </si>
  <si>
    <t>KW-210</t>
  </si>
  <si>
    <t>AMORTIGUADOR DEL KODIAK/74418</t>
  </si>
  <si>
    <t>TOR323</t>
  </si>
  <si>
    <t>TORNILLO HEX MM 8.8 1.50X10X50</t>
  </si>
  <si>
    <t>TOR132</t>
  </si>
  <si>
    <t>TUERCA HEX MM 10X1.50 BICRO</t>
  </si>
  <si>
    <t>TOR107</t>
  </si>
  <si>
    <t>ARANDELA PLANA MM IRIZADA 10</t>
  </si>
  <si>
    <t>TOR261</t>
  </si>
  <si>
    <t>TORNILLO HEX G8 RF 9/16X5</t>
  </si>
  <si>
    <t>TOR730</t>
  </si>
  <si>
    <t>WASA 10MM</t>
  </si>
  <si>
    <t>TOR596</t>
  </si>
  <si>
    <t>TORNILLO HEX MM 8.8 1.50X10X60 CABEZA 14mm</t>
  </si>
  <si>
    <t>TOR322</t>
  </si>
  <si>
    <t>TORNILLO HEX MM 8.8 1.50X10X40</t>
  </si>
  <si>
    <t>MOBIL DELVAC GRANEL SAE 15W40 API CK-4/SN MX ESP MINERAL</t>
  </si>
  <si>
    <t>FL-687</t>
  </si>
  <si>
    <t>A-2700SP FILTRO DE ACEITE/NPR</t>
  </si>
  <si>
    <t>FM-8</t>
  </si>
  <si>
    <t>AS-R90TSP FILTRO COMBUSTIBLE NPR/NKR/NNR/NQR REWARD</t>
  </si>
  <si>
    <t>F7H</t>
  </si>
  <si>
    <t>AP-2877S FILTRO AIRE NPR</t>
  </si>
  <si>
    <t>Servicio de reparación de toma fuerza. Desmonte y monte de toma fuerza, llenado de valvulina de la caja de velocidades</t>
  </si>
  <si>
    <t>Válvula 1/4 80w90. Llenado de válvula</t>
  </si>
  <si>
    <t>Desmonte y monte de gato de barrido para reparar fugas hidráulicas en la estructura superior</t>
  </si>
  <si>
    <t>Silicona grey. Servicio de reparación de toma fuerza (incluye repuestos, empaques). Valvulina 80W90 cuartos</t>
  </si>
  <si>
    <t>1 sensor posición de cigüeñal</t>
  </si>
  <si>
    <t>Mano de obra, desvarada a Girón, servicio de escáner, cambio sensor</t>
  </si>
  <si>
    <t xml:space="preserve">Desmontar y montar tubo de lubricación del turbo. </t>
  </si>
  <si>
    <t>Asistencia en el carrasco, vehículo queda inoperativo, se realiza el servicio de desvare para trasladar al taller</t>
  </si>
  <si>
    <t>07D</t>
  </si>
  <si>
    <t>TERPEL ULTREK (VALVULINA) 1/6 SAE 80W90 API GL-5 TRANSMISIÓN MINERAL</t>
  </si>
  <si>
    <t>FL-812</t>
  </si>
  <si>
    <t>FILTRO ACEITE FTR/FVR/FSR/SUPER BRIG/HINO 205/19279632/ACEDELCO</t>
  </si>
  <si>
    <t>FL-814</t>
  </si>
  <si>
    <t>FILTRO COMBUSTIBLE FRR/FVR/FTR/FVZ/19279665/ACEDELCO</t>
  </si>
  <si>
    <t>FL-141</t>
  </si>
  <si>
    <t>P533930 FILTRO AIRE EXTERNO FVR, FVZ</t>
  </si>
  <si>
    <t>TOR439</t>
  </si>
  <si>
    <t>TLLO INOXIDABLE BRISTOL 3/8X2</t>
  </si>
  <si>
    <t>TOR171</t>
  </si>
  <si>
    <t>WASA   3/8</t>
  </si>
  <si>
    <t>Arreglo bombona trasera</t>
  </si>
  <si>
    <t>Bajada de muelle delantero. Soldar 2 hojas. Grabada de frenos</t>
  </si>
  <si>
    <t>Bajada de muelle trasero para cambio de tornillo</t>
  </si>
  <si>
    <t>Bajar el tanque para reforzar las bases. Apretar tornillos de la tolva</t>
  </si>
  <si>
    <t>Mano de obra, revisada y arreglo corto en las luces de media traseras</t>
  </si>
  <si>
    <t>1 mini elevador. 2 metros de cable</t>
  </si>
  <si>
    <t>Mano de obra, revisión de luces bajas, revisión y arreglo corto luces, desvarada, cambio mini elevador</t>
  </si>
  <si>
    <t>Bajada de muelle trasero. Para soldar 2 hojas. Soldada de base del muelle. Grabada de frenos</t>
  </si>
  <si>
    <t>HOJ185</t>
  </si>
  <si>
    <t>HOJA TERCERA TRASERA FVR 2014/ 22B095/3</t>
  </si>
  <si>
    <t>Corrección de fuga hidráulica del sistema de compactación. Manguera hidráulica según muestra 1". Manguera hidráulica según muestra 1 1/4". Teflón industrial. Silicona grey</t>
  </si>
  <si>
    <t>F22G</t>
  </si>
  <si>
    <t>GRASERA 1/8 CODO 45</t>
  </si>
  <si>
    <t>Servicio de reparación de bases estructurales que soportan la caja compactadora</t>
  </si>
  <si>
    <t>Reparada módulo. Desmontar y montar, servicio de diagnóstico</t>
  </si>
  <si>
    <t>Servicio de mantenimiento del sistema hidráulico lavado de tanque y purga del sistema</t>
  </si>
  <si>
    <t>Desmonte y monte de bomba hidráulica. Servicio de calibración del sistema hidráulico</t>
  </si>
  <si>
    <t>Servicio de desmonte de mando trasero hidráulico y conexión del sistema hidráulico. Servicio de reparación de bloques hidráulicos del mando trasero</t>
  </si>
  <si>
    <t>Manguera hidráulica 1/2". Asistencia nocturna</t>
  </si>
  <si>
    <t>Mano de obra, revisión de luces en general, conectada luz freno, semáforo y luz de reversa</t>
  </si>
  <si>
    <t>Fabricación de tubería hidráulica de alta presión sobre medidas. Cambio de tubo hidráulico.</t>
  </si>
  <si>
    <t>Asistencia diurna, corrección de fuga hidráulico. Galón de aceite hidráulico a granel ISO68</t>
  </si>
  <si>
    <t>TERPEL ULTREK (PROGRESA) 1/6 SAE 15W40 API CI-4 PLUS/SL PLUS MINERAL</t>
  </si>
  <si>
    <t>KW-1554</t>
  </si>
  <si>
    <t>BOMBA HIDRAULICA P51 HCP/PARKER</t>
  </si>
  <si>
    <t>KW-1323</t>
  </si>
  <si>
    <t>KIT ORING VALVULA TRASERA BOMBA PARKER-0164634</t>
  </si>
  <si>
    <t>MOBIL HYDRAULIC AW 68 1/5 ISO 68 ACEITE HIDRAULICO MINERAL</t>
  </si>
  <si>
    <t xml:space="preserve">OSU089 </t>
  </si>
  <si>
    <t>Graduación de frenos</t>
  </si>
  <si>
    <t>Instalada manguera sopla cabina</t>
  </si>
  <si>
    <t>RA73</t>
  </si>
  <si>
    <t>RACOR TEE B64 5/16</t>
  </si>
  <si>
    <t>RA88</t>
  </si>
  <si>
    <t>RACOR B68 5/16X1/8</t>
  </si>
  <si>
    <t>RA170</t>
  </si>
  <si>
    <t>RACOR PUNTERA 5/16</t>
  </si>
  <si>
    <t>ZA32A</t>
  </si>
  <si>
    <t>MANGUERA SOPLA CABINA COMPLETA  EATON</t>
  </si>
  <si>
    <t>RA85</t>
  </si>
  <si>
    <t>RACOR B68 1/4X1/8</t>
  </si>
  <si>
    <t>RA1047</t>
  </si>
  <si>
    <t>MANGUERA CRISTAL 40 1/2</t>
  </si>
  <si>
    <t>19F</t>
  </si>
  <si>
    <t>MOBIL DELVAC 1/5 SAE 15W40 API CK-4/SN MX ESP</t>
  </si>
  <si>
    <t>MOBIL DELVAC 1/6 SAE 15W40 API CK-4/SN MX ESP MINERAL</t>
  </si>
  <si>
    <t>FL-606</t>
  </si>
  <si>
    <t>DA8010/C29010 FILTRO AIRE MERCEDES BENZ</t>
  </si>
  <si>
    <t>ZA37</t>
  </si>
  <si>
    <t>GRASERA 6mm CODO 90</t>
  </si>
  <si>
    <t>FL-758</t>
  </si>
  <si>
    <t>OLP-037/P550761/PP-9452/HU945 FILTRO ACEITE ATEGO</t>
  </si>
  <si>
    <t>FL-90</t>
  </si>
  <si>
    <t>P550632 FILTRO COMBUSTIBLE FREIGHTLINER</t>
  </si>
  <si>
    <t>FL-915</t>
  </si>
  <si>
    <t>FILTRO COMBUSTIBLE(TRAMPA)/ MERCEDES ATEGO 500- 2016/A0004779915</t>
  </si>
  <si>
    <t>FL-436</t>
  </si>
  <si>
    <t>FILTRO A.A. ATEGO 1726 -2016/A9738350147</t>
  </si>
  <si>
    <t>Revisión eléctrica</t>
  </si>
  <si>
    <t>RCH-3895</t>
  </si>
  <si>
    <t>CABLES DE ALTA CHEVROLET LUV 2300 AG9094</t>
  </si>
  <si>
    <t>RCH-1439</t>
  </si>
  <si>
    <t>BUJIA MOTOR W16EX-U</t>
  </si>
  <si>
    <t>RCH-3894</t>
  </si>
  <si>
    <t>JUEGO EMPAQUETADURA CARBURADOR LUV 2300 CB81010PH</t>
  </si>
  <si>
    <t>1 corona. 1 tapa. 1 balinera. 1 seguro de balinera. 4 tornillos para asegurar la tapa de planta</t>
  </si>
  <si>
    <t>Armada de planta</t>
  </si>
  <si>
    <t>Carcasa de motor</t>
  </si>
  <si>
    <t>Apretada de los tornillos de la caja. Apretada de los soportes del motor. Arreglo de la parrilla donde se suben los ayudantes</t>
  </si>
  <si>
    <t>Cambio de soportes al motor y apretar 3 soportes. Grabada de frenos.</t>
  </si>
  <si>
    <t>Mantenimiento de line de combustible</t>
  </si>
  <si>
    <t>Bajada de 2 muelles delanteros para soldar 2 hojas. Soldada de 2 hojas en total fueron 4 hojas. Grabada de frenos</t>
  </si>
  <si>
    <t>Bajada de muelle delantero. Soldada a 2 hojas. Grabada de frenos</t>
  </si>
  <si>
    <t>Arreglo válvula freno de seguridad</t>
  </si>
  <si>
    <t>2 elevadores 12V. 2m de cable. 1 pacha de 2 entradas. 1 pacha de elevador.</t>
  </si>
  <si>
    <t>Ajustada de crucetas y cambio de chaveteros de los dos cardanes</t>
  </si>
  <si>
    <t>FL-94</t>
  </si>
  <si>
    <t>BF-5813 FILTRO COMBUSTIBLE KODIAK</t>
  </si>
  <si>
    <t>TOR615</t>
  </si>
  <si>
    <t>TORNILLO HEX G5 RO 9/16X6</t>
  </si>
  <si>
    <t>RA215</t>
  </si>
  <si>
    <t>MANGUERA AIRE-AGUA 3/8 X 300 PSI NEGRA PARKER</t>
  </si>
  <si>
    <t>RA198</t>
  </si>
  <si>
    <t>ABRAZADERA INOX TOR AC  7/16 -25/32 (12-06)</t>
  </si>
  <si>
    <t>F65</t>
  </si>
  <si>
    <t>A-5813 FILTRO SEPARADOR AGUA/ACPM</t>
  </si>
  <si>
    <t>RCH-1457</t>
  </si>
  <si>
    <t>JUEGO PITOS DISCO 12V  12GB1060</t>
  </si>
  <si>
    <t>TOR635</t>
  </si>
  <si>
    <t>TLLO GOLOSO CILING PHILL 8X3/4</t>
  </si>
  <si>
    <t>TOR639</t>
  </si>
  <si>
    <t>ARANDELA PLANA ZIN 3/16</t>
  </si>
  <si>
    <t>TOR715</t>
  </si>
  <si>
    <t>PIN CRUCETA CARDAN P900 NT900 CRUCETA 334-376-381</t>
  </si>
  <si>
    <t>Desvarada y transporte para revisar embrague. Desvarar caja y arreglo de ductos de aire sistema caja de cambios. Servicio nocturno</t>
  </si>
  <si>
    <t>Mano de obra arreglo arranque</t>
  </si>
  <si>
    <t>Cambio filtro y secador válvula acople rápido</t>
  </si>
  <si>
    <t>Reparación de la caja de cambios para FVR</t>
  </si>
  <si>
    <t>Servicio de escáner, revisar parámetros. Revisar sensor</t>
  </si>
  <si>
    <t>RA141</t>
  </si>
  <si>
    <t>RACOR PRESTOLOK B62 1/4</t>
  </si>
  <si>
    <t>RA122</t>
  </si>
  <si>
    <t>RACOR PRESTOLOK B62 3/8</t>
  </si>
  <si>
    <t>RA241</t>
  </si>
  <si>
    <t>RACOR PRESTOLOK B62 1/2</t>
  </si>
  <si>
    <t>RCH-1919</t>
  </si>
  <si>
    <t>RELAY ELEVADOR DE ARRANQUE NQR 2012/ 8981671730</t>
  </si>
  <si>
    <t>FL-651</t>
  </si>
  <si>
    <t>AIP-766/P781466 FILTRO SECADOR MERCEDES-VOLKWAGEN</t>
  </si>
  <si>
    <t>RA171</t>
  </si>
  <si>
    <t>ACOPLE RAPIDO AIRE 1/4</t>
  </si>
  <si>
    <t>RA165</t>
  </si>
  <si>
    <t>RACOR B122 3/8X1/4</t>
  </si>
  <si>
    <t>L5</t>
  </si>
  <si>
    <t>LIJA AGUA GRANO 150 9X11 ABRACOL-ABR-RPHLC0150000</t>
  </si>
  <si>
    <t>GUAYA CONTROL CAMBIOS FVR/FVZ 700P E-4-8981783433</t>
  </si>
  <si>
    <t>TERPEL ULTREK (VALVULINA) GRANEL SAE 85W140 API GL-5 DIFERENCIAL MINERAL</t>
  </si>
  <si>
    <t>Reacondicionamiento de pasadores de gato hidráulico</t>
  </si>
  <si>
    <t>Desvarada chocoita</t>
  </si>
  <si>
    <t>Bajada de arranque para arreglo. Cambio de tornillos para asegurar el arranque. Arreglo de bendys y horquilla.</t>
  </si>
  <si>
    <t>RCH-2479</t>
  </si>
  <si>
    <t>GUAYA CONTROL CAMBIOS FVR/FVZ E-4 2017/8981783442</t>
  </si>
  <si>
    <t>M9G</t>
  </si>
  <si>
    <t>CHEVRON DELO (VALVULINA) GRANEL SAE 85W140 API GL-5/MT-1 GEAR ESI MINERAL</t>
  </si>
  <si>
    <t>HOJ131</t>
  </si>
  <si>
    <t>22B520-3 HOJA TERCERA DEL. KODIAK</t>
  </si>
  <si>
    <t>RA1056</t>
  </si>
  <si>
    <t>MANGUERA  AUTOMOTRIZ TG 3/8</t>
  </si>
  <si>
    <t>BOMBA PAL. EMBRAGUE FVR 2013/ 1475002504</t>
  </si>
  <si>
    <t>RCH-3902</t>
  </si>
  <si>
    <t>EMPAQUETADURA CULATA COMPRESOR FVR/8974802870</t>
  </si>
  <si>
    <t>Servicio de soldadura a cardán</t>
  </si>
  <si>
    <t>Servicio nocturno de desvarada y transporte. Desmontar sistema de cardán para soldar</t>
  </si>
  <si>
    <t>Reconstruir punta eje toma y rectificar estriado.</t>
  </si>
  <si>
    <t>1 Sensor riel de combustible</t>
  </si>
  <si>
    <t>Kit de embrague para FVR</t>
  </si>
  <si>
    <t>Obra de mano: bajada de caja para cambio de embrague</t>
  </si>
  <si>
    <t>Grabada de frenos. Quitar la barra corta para arreglar terminales. Quitada de la barra larga para arreglar los terminales</t>
  </si>
  <si>
    <t>Desmonte y monte de bomba hidráulica. Servicio de calibración del sistema hidráulico. Servicio de graduación de embrague y purga del servoembrague</t>
  </si>
  <si>
    <t>Servicio de escáner, revisar parámetros. Desmontar y montar inyectores. Reparación de inyectores</t>
  </si>
  <si>
    <t>Arreglo de estribo donde va la gente colgada. Grabada de frenos</t>
  </si>
  <si>
    <t>Eje deslizante estriado. Rodamiento. Pin chaveta. Valvulina 80W90 cuartos. Silicona grey. Empaque de tapa de toma fuerza</t>
  </si>
  <si>
    <t>1 pacha de 9 entradas. 7 1/2m carraca mediana. 2m carraca grande. 2 fusibles. 1 elevador. 1 rollo de cinta</t>
  </si>
  <si>
    <t>Bajada de toda la instalación de luces trasera en corto y arreglo de la instalación. Forrada de instalación con manguera protectora. Arreglo de corto de luz de media. Limpiada de pachas de motor y computador</t>
  </si>
  <si>
    <t>KW-846A</t>
  </si>
  <si>
    <t>BOMBA AUXILIAR EMBRAGUE SERVO DIMETRO DE 90MM JAC/FOTON/ FTR 111-642-03502</t>
  </si>
  <si>
    <t>RCH-1345</t>
  </si>
  <si>
    <t>BOMBILLO H4 STD 75/70W 24V</t>
  </si>
  <si>
    <t>F19I-A</t>
  </si>
  <si>
    <t>LIMPIADOR ELECTRONICO/LIMPIA CONTACTOS CRC 235CC-10229260</t>
  </si>
  <si>
    <t>Grabada de frenos. Apretar los ejes del tander. Soldadura a la chapeta de la cruceta</t>
  </si>
  <si>
    <t>Fabricación de candados de tolva. Desmonte y monte de gatos que levantan la tova para cambio de candados</t>
  </si>
  <si>
    <t>Bajada de muelle delantero para soldar 2 hojas. Arreglo de gemelas. Grabada de frenos</t>
  </si>
  <si>
    <t>Adecuación de bolsillo de los seguros de la tolva</t>
  </si>
  <si>
    <t>Corrección de fuga hidráulica. Galón de aceite hidráulico a granel ISO68</t>
  </si>
  <si>
    <t>TERPEL ULTREK (PROGRESA) 1/4 SAE 15W40 API CI-4 PLUS/SL PLUS MINERAL</t>
  </si>
  <si>
    <t>TOR140</t>
  </si>
  <si>
    <t>TCA HEX ALTA UNF PAVONADA  3/4</t>
  </si>
  <si>
    <t>Asistencia diurna corrección de fuga de agua por la manguera principal</t>
  </si>
  <si>
    <t>1m carraca mediana. 1 elevador. 1 fusible</t>
  </si>
  <si>
    <t>Arreglo e instalación de exploradoras en corto</t>
  </si>
  <si>
    <t>Distribuidor chev luv 2300. Guaya freno mano chev luv 2300 4X4 lh 89/. Instalación alta chev luv 2300</t>
  </si>
  <si>
    <t>HOJ273</t>
  </si>
  <si>
    <t>HOJA SEGUNDA TRASERA 22B671-2 IMAL CHEVROLET LUV 1600 4X2</t>
  </si>
  <si>
    <t>RCH-3978</t>
  </si>
  <si>
    <t>TORNILLO CENTRO 5/15 X 3.1/2 CHEVROLET LUV 1600 4X2</t>
  </si>
  <si>
    <t>RCH-3981</t>
  </si>
  <si>
    <t>SOPORTE PARA CAJA 00380 CHEVROLET LUV 1600 4X2-WFR</t>
  </si>
  <si>
    <t>TOR62</t>
  </si>
  <si>
    <t>TORNILLO HEX G5 RO 5/8 X 4 1/2</t>
  </si>
  <si>
    <t>Calzada de 3 crucetas. Bajar el cardán para apretar tuercas del flanche. Echarle soldadura a la hembra y macho</t>
  </si>
  <si>
    <t>Iniciada y desvare a el barrio la Feria y arreglo de bornes sueltos</t>
  </si>
  <si>
    <t>Hacer e instalar tapa para sellar salida de toma fuerza</t>
  </si>
  <si>
    <t>1m cable #16. 3 fusibles. 1 cambia luz</t>
  </si>
  <si>
    <t>Arreglo instalación de luces de reversa. Revisión de luces altas en mal estado</t>
  </si>
  <si>
    <t>Soldadura a un pasador del gato. Soldar las pastillas. Grabada de frenos</t>
  </si>
  <si>
    <t>Corrección de falla metalmecánica en la placa de compactación</t>
  </si>
  <si>
    <t>Servicio de desmonte y monte de placa de barrido y compactación, desmonte de gatos de compactación</t>
  </si>
  <si>
    <t>30m cable #16. 2 módulos. 10m carraca pequeña. 2 pachas de unidad. 1 rollo de cinta. 2 elevadores</t>
  </si>
  <si>
    <t>1 correa de accesorios. 1 asistencia diurna</t>
  </si>
  <si>
    <t>Probada de regulador. Bajada de planta para arreglo y mantenimiento. Arreglo de colector del inducido. Adecuada a baterías</t>
  </si>
  <si>
    <t>Bajada de muelle. Para soldar un hoja principal. Arreglo de un sillín</t>
  </si>
  <si>
    <t>ORING-3</t>
  </si>
  <si>
    <t>ORING 106-116</t>
  </si>
  <si>
    <t>KW-77</t>
  </si>
  <si>
    <t>RODAMIENTO RUEDA INTERNO TANDEM KENWORTH-594A/592A/SET 403</t>
  </si>
  <si>
    <t>KW-76</t>
  </si>
  <si>
    <t>RODAMIENTO EXTERNO RUEDA TANDEM KENWORTH-580/572/SET 401</t>
  </si>
  <si>
    <t>GA17-A</t>
  </si>
  <si>
    <t>GRASAMULTIFAK EP 2-  5 LIBRAS CHEVRON</t>
  </si>
  <si>
    <t>GRAPA REDONDA 3/4X4X8.1/2 DEL-KODIAK</t>
  </si>
  <si>
    <t>RCH-840</t>
  </si>
  <si>
    <t>TUERCA ALTA 9/16 R.F.</t>
  </si>
  <si>
    <t>RCH-2469</t>
  </si>
  <si>
    <t>TORNILLO CENTRO FVR FSR 9/16X7</t>
  </si>
  <si>
    <t>MI-1</t>
  </si>
  <si>
    <t>CASTROL CRB VISCUS GRANEL SAE 25W60 API CF-4 MINERAL</t>
  </si>
  <si>
    <t>TOR375</t>
  </si>
  <si>
    <t>TORNILLO HEX GR5 RO 1/2X6</t>
  </si>
  <si>
    <t>TOR18</t>
  </si>
  <si>
    <t>TORNILLO HEX G5 RO 5/16 X 2</t>
  </si>
  <si>
    <t>TOR170</t>
  </si>
  <si>
    <t>WASA   5/16</t>
  </si>
  <si>
    <t>TOR215</t>
  </si>
  <si>
    <t>TORNILLO ZAPATA G9 RF-5/8X2</t>
  </si>
  <si>
    <t>M-61</t>
  </si>
  <si>
    <t>ELF EVOLUTION 1/6 SAE 20W50 API SL/CF 500 TS MINERAL</t>
  </si>
  <si>
    <t>Graduada de frenos y frenos de mano</t>
  </si>
  <si>
    <t>Desmonte y monte de gato compactación RF16. Desmonte y monte de gato de levante de tolva. Reparación de gato de compactación. Reparación de gato de levante de tolva</t>
  </si>
  <si>
    <t>Empaquetadura del gato hidráulico de compactación. Empaquetadura del gato hidráulico de levante de tolva. Galón de aceite hidráulico a granel ISO68. Valvulina 80W90 cuartos. Llenado de valvulina</t>
  </si>
  <si>
    <t>Desmonte y monte de gato compactador RF16. Reparación de gato hidráulico de compactación REF F16</t>
  </si>
  <si>
    <t>Kit de empaquetadura de gato de compactación</t>
  </si>
  <si>
    <t>Empaquetadura del gato hidráulico. Pasamuros</t>
  </si>
  <si>
    <t>Bajada de 2 muelles. Para soldar 3 hojas. Grabada de frenos</t>
  </si>
  <si>
    <t>2 switch bombillos piloto. 6 fusibles. 4 terminales con protector. 3m de cable #16</t>
  </si>
  <si>
    <t>Arreglo del sistema de aceleración manual y cambio de switch dañados y arreglo de la instalación</t>
  </si>
  <si>
    <t>TOR244</t>
  </si>
  <si>
    <t>TORNILLO HEX G8 RF 7/16X1</t>
  </si>
  <si>
    <t>TOR108</t>
  </si>
  <si>
    <t>ARANDELA PLANA MM IRIZADA 12</t>
  </si>
  <si>
    <t>F21E</t>
  </si>
  <si>
    <t>MASILLA-EPOXICA 50gr</t>
  </si>
  <si>
    <t>RA1112</t>
  </si>
  <si>
    <t>INYECCION  ARANDELA ENCAUCHETADA AZUL 12MM</t>
  </si>
  <si>
    <t>RA879</t>
  </si>
  <si>
    <t>MANGUERA HIDRAULICA R115 INOX 1/2</t>
  </si>
  <si>
    <t>RA487</t>
  </si>
  <si>
    <t>ACOPLE CAPSULA R115 1/2  ALUMINIO</t>
  </si>
  <si>
    <t>RA1471</t>
  </si>
  <si>
    <t>ACOPLE HEMBRA R2 1/2X3/4 JIC</t>
  </si>
  <si>
    <t>RA1061</t>
  </si>
  <si>
    <t>ESPIRALETO NEGRO 1/2</t>
  </si>
  <si>
    <t>1 empaque de válvula de I2020. 1 sello de válvula de cheque doble</t>
  </si>
  <si>
    <t>0,7 m manguera R1 3/16. 2 acople hem engrasado. 2 soldadura bronce. 1 ensamble manguera</t>
  </si>
  <si>
    <t>RCH-2985A</t>
  </si>
  <si>
    <t>EMPAQUE TAPA VALVULAS FTR/FVR/2012/8943913790/</t>
  </si>
  <si>
    <t>RCH-2986A</t>
  </si>
  <si>
    <t>EMPAQUE CULATIN FTR/FVR 2012/ 8943913800/</t>
  </si>
  <si>
    <t>M5J</t>
  </si>
  <si>
    <t>ENI (AGIP) i-BASE 1/4 SAE L 20W50 API SL/CF ALL FUELS MINERAL</t>
  </si>
  <si>
    <t>RCH-4060</t>
  </si>
  <si>
    <t>EMPAQUE MULTIPLE DE ESCAPE 6HE1 FSR/FTR/FFVR FORWARD/8943936724</t>
  </si>
  <si>
    <t>TOR220</t>
  </si>
  <si>
    <t>TORNILLO HEX G5 RO 1/2X3</t>
  </si>
  <si>
    <t>KW-1032</t>
  </si>
  <si>
    <t>PASADOR MUELLE TRS. FVR 1 1/4 X 6 5/8 1 CUÑERO-40061</t>
  </si>
  <si>
    <t>RCH-2952</t>
  </si>
  <si>
    <t>GUAYA NEUTRO FVR FORWARD 4CT2685-8980174976</t>
  </si>
  <si>
    <t>Empaquetadura hidráulica de gato de barrido. Empaquetadura hidráulica de gato de levante de la tolva. Galón de aceite hidráulico a granel ISO68</t>
  </si>
  <si>
    <t>Desmonte y monte de gato de levante de tolva. Desmonte y monte de gato hidráulico de barrido. Reparación de gato de levante de tolva. Reparación de gato de barrido sencillo. Servicio de enderezada de ejes principales de gatos de levante de tolva. Servicio de reparación de camisas internas del gato de levante de tolva.</t>
  </si>
  <si>
    <t>Servicio de reparación de bases estructurales que soportan la tolva lado izquierdo y derecho</t>
  </si>
  <si>
    <t>Apretar los tornillos del eje. Grabada de frenos</t>
  </si>
  <si>
    <t>Bajada de 2 muelles. Para soldar 4 hojas. Arreglar las guías de los soportes. Grabada de frenos</t>
  </si>
  <si>
    <t>Cambio de guaya selectora de cambios y cuadrada de bases de las guayas</t>
  </si>
  <si>
    <t>Desmonte y monte de guayas para realizar adecuaciones</t>
  </si>
  <si>
    <t>Empaquetadura del gato hidráulico de compactación</t>
  </si>
  <si>
    <t>Desmonte y monte de gato hidráulico de compactación. Servicio de reparación de gatos de compactación, servicio de reparada de roscas</t>
  </si>
  <si>
    <t>40cm de cable de batería. 2 bornes tipo pesado. 1 bombillo 24v. 1 mini elevador 24v</t>
  </si>
  <si>
    <t>Hechura de puente de baterías. Arreglo de luces traseras. Cambio de elevador de luces de media y arreglo. Cambio de bombillo de unidad arreglo de pacha</t>
  </si>
  <si>
    <t>Bajada de cardan para cambiar el caucho central. Cambiar la tuerca de la caja. Arreglar roscas. Grabada de frenos</t>
  </si>
  <si>
    <t>Bajada de 2 muelles traseros para soldar 2 hojas y arreglar las 2 bases de la guía del soporte. Grabada de frenos</t>
  </si>
  <si>
    <t>Servicio de reparación de sistema hidráulico de compactación y barrido</t>
  </si>
  <si>
    <t>RA1422</t>
  </si>
  <si>
    <t>ACOPLE HEMBRA UNA PIEZA R2 1/2X7/8 JIC</t>
  </si>
  <si>
    <t>RA1421</t>
  </si>
  <si>
    <t>ACOPLE HEMBRA UNA PIEZA R2 1/2X3/4 JIC</t>
  </si>
  <si>
    <t>KW-1127</t>
  </si>
  <si>
    <t>CRUCETA 334 PAREJA 15-1/2 CHR-580/660/KODIAK/BRIDGADIER-BL334</t>
  </si>
  <si>
    <t>RCH-3977</t>
  </si>
  <si>
    <t>SOPORTE CENTRAL PARA CARDAN KTC 112-1-37510-0943 CHEVROLET FVZ-CYZ</t>
  </si>
  <si>
    <t>TOR606</t>
  </si>
  <si>
    <t>TORNILLO HEX MM 8.8 1.50X16X40</t>
  </si>
  <si>
    <t>TOR694</t>
  </si>
  <si>
    <t>TUERCA HEX MM 16X1.50 BICRO</t>
  </si>
  <si>
    <t>Bajada de radiador para mantenimiento general. Bajada de interculer para mantenimiento</t>
  </si>
  <si>
    <t>Alineación</t>
  </si>
  <si>
    <t>Arreglo cremallera izquierda y pegado de vidrio</t>
  </si>
  <si>
    <t>Bajada de muelle delantero. Para soldar la segunda hoja. Grabada de frenos</t>
  </si>
  <si>
    <t>Manguera hidráulica 1/4 según muestra. 30 galones de aceite hidráulico a granel ISO68</t>
  </si>
  <si>
    <t>TOR128</t>
  </si>
  <si>
    <t>TUERCA HEX MM 6X1.0 BICRO</t>
  </si>
  <si>
    <t>TOR74</t>
  </si>
  <si>
    <t>TORNILLO HEX MM 8.8 1.0X6X25</t>
  </si>
  <si>
    <t>TOR105</t>
  </si>
  <si>
    <t>ARANDELA PLANA MM IRIZADA 6</t>
  </si>
  <si>
    <t>FL-15</t>
  </si>
  <si>
    <t>FS-19765 FILTRO TRAMPA ISX</t>
  </si>
  <si>
    <t>DA2982 FILTRO AIRE P613336/MGA4862 CUMMINS INTERNATIONAL 7600</t>
  </si>
  <si>
    <t>FL-510</t>
  </si>
  <si>
    <t>AS2474 FILTRO POSTRATAMIENTO FLG/UREA</t>
  </si>
  <si>
    <t>HOJ71</t>
  </si>
  <si>
    <t>HOJA PRINCIPAL TANDEM W-900 -59B009-1  T; 1/2</t>
  </si>
  <si>
    <t>KW-473</t>
  </si>
  <si>
    <t>BUJE DE VIGA PUNTA TANDEM T-800 GAFF- 13553</t>
  </si>
  <si>
    <t>Soldadura a pasadores</t>
  </si>
  <si>
    <t xml:space="preserve">Bajada de comando de elevavidrios para arreglo de tablero </t>
  </si>
  <si>
    <t>Empaque OPW4. Empaque OPW 5</t>
  </si>
  <si>
    <t>RA1542</t>
  </si>
  <si>
    <t>EMPAQUE OPW 4</t>
  </si>
  <si>
    <t>RA1543</t>
  </si>
  <si>
    <t>EMPAQUE OPW 6</t>
  </si>
  <si>
    <t>FL-725</t>
  </si>
  <si>
    <t>P7230/P550769 FILTRO P/ ACEITE TIPO CARTUCHO DE FLUJO TOTAL</t>
  </si>
  <si>
    <t>f-41</t>
  </si>
  <si>
    <t>P550762 FILTRO ACPM CARTUCHO MERCEDES</t>
  </si>
  <si>
    <t>F-39</t>
  </si>
  <si>
    <t>P607965 FILTRO AIRE FREIGHTLINER M2-106 DESDE 2015, M2-112</t>
  </si>
  <si>
    <t>F-70</t>
  </si>
  <si>
    <t>P614547 FILTRO AIRE ACONDICIONADO FREIGHTLINER</t>
  </si>
  <si>
    <t>Bajada de repuesto para arreglar el rin y arreglar las llantas</t>
  </si>
  <si>
    <t>Restauración de placas delanteras y trasera</t>
  </si>
  <si>
    <t>2 arreglos cremalleras LUV 2300</t>
  </si>
  <si>
    <t>Bomba principal clutch luv 2300</t>
  </si>
  <si>
    <t>B15A</t>
  </si>
  <si>
    <t>BATERÍA 34-950 MAC SILVER PLUS (34ST950MC) IZQUIERDA SELLADA (SMF)</t>
  </si>
  <si>
    <t>RCH-1453</t>
  </si>
  <si>
    <t>PITO DE REVERSA BLINDADA 12V-12GB2088</t>
  </si>
  <si>
    <t>RCH-2016</t>
  </si>
  <si>
    <t>BOMBA PRINCIPAL EMBRAGUE 8944347100 CHEVROLET LUV 2300</t>
  </si>
  <si>
    <t>Arreglo de compuertas. Grabada de frenos</t>
  </si>
  <si>
    <t>Arreglo manguera bajo (monochis)</t>
  </si>
  <si>
    <t>Desvarada, bajada y cambio de planta mantenimiento y carga de batería</t>
  </si>
  <si>
    <t>KW-824A</t>
  </si>
  <si>
    <t>ALTERNADOR 12V-160AMP GAMMA 1D0019 KODIAK</t>
  </si>
  <si>
    <t>Una tapa de un sillín muelle trasero</t>
  </si>
  <si>
    <t>2 elevadores. 2 pachas de elevador. 6 fusibles</t>
  </si>
  <si>
    <t>Servicio de reparación de placa de compactación. Fabricación de estructura. Servicio de dobleces. Fabricación de ojos. Instalación láminas y sufridera</t>
  </si>
  <si>
    <t>Servicio de reparación de placa de barrido. Reconstrucción de estructura superior, central, inferior. Reconstrucción de costados laterales. Fabricación de bujes. Fabricación de orejas colgantes</t>
  </si>
  <si>
    <t>Grabada de frenos. Bajada de tanque para enderezarlo y remendarlo. Arreglo y reforzada a la carreta. Soldadura a una pala</t>
  </si>
  <si>
    <t>Graduar frenos y desvarar caja de cambios</t>
  </si>
  <si>
    <t>Bajada de muelle delantero, para cambiar una hoja y soldar una. Grabada de frenos. Abrir un hueco y dos cortes. Bajada de muelle trasero., para cambiar una hoja y soldar una. Dos cortes</t>
  </si>
  <si>
    <t>Desvarada en el carrasco. Servicio nocturno. Destrabar caja</t>
  </si>
  <si>
    <t>1 llenado de aceite hidráulico del sistema de compactación. 2o galones de aceite hidráulico a granel ISO 68</t>
  </si>
  <si>
    <t>Desvarada nocturna. Calibrar embrague y bombas de freno</t>
  </si>
  <si>
    <t>Grabada de frenos. Cambio de grampas a los 2 muelles delanteros. Cuadrada de muelle</t>
  </si>
  <si>
    <t>Bajada de muelle delantero, para soldar uno y cambiar otra. Soldadura al cajón. Soldadura a la parte de atrás</t>
  </si>
  <si>
    <t>Arreglo de las direccionales. Arreglo del encendido. Iniciada</t>
  </si>
  <si>
    <t>RATCHET 28 ESTRIAS SAP USA SAP288282L</t>
  </si>
  <si>
    <t>TOR251</t>
  </si>
  <si>
    <t>TORNILLO HEX G8 RF 1/2X1.1/2</t>
  </si>
  <si>
    <t>HOJ189</t>
  </si>
  <si>
    <t>HOJA TERCERA DEL. KODIAK DOBLE TROQUE 22B520/3.</t>
  </si>
  <si>
    <t>TOR770</t>
  </si>
  <si>
    <t>TUERCA LUJO TOYOTA VIGO FOTON TOULAND 12X1.50X48 HEX 21X48</t>
  </si>
  <si>
    <t>BAN-86</t>
  </si>
  <si>
    <t>BANDA 2047X PREMIER 94</t>
  </si>
  <si>
    <t>PAST-160</t>
  </si>
  <si>
    <t>PASTILLA FRENO 7877 BEX-USA HEAVY DUTY TOYOTA VIGO/FORTUNER/RUNNER/PRADO TX-TXL</t>
  </si>
  <si>
    <t>RCH-1025</t>
  </si>
  <si>
    <t>7PK1855</t>
  </si>
  <si>
    <t>RCH-4034</t>
  </si>
  <si>
    <t>CORREA 17350-13A0890 TIPO V DAYCO HEAVY DUTY</t>
  </si>
  <si>
    <t>RCH-1925</t>
  </si>
  <si>
    <t>CORREA 7PK1840</t>
  </si>
  <si>
    <t>HOJ187</t>
  </si>
  <si>
    <t>HOJA SEGUNDA DEL. KODIAK DOBLE TROQUE 22B520/2</t>
  </si>
  <si>
    <t>HOJ252</t>
  </si>
  <si>
    <t>HOJA SEGUNDA PLANA TANDEM W900 59B009-2AD</t>
  </si>
  <si>
    <t>FL-54</t>
  </si>
  <si>
    <t>P550750 FILTRO ACEITE BY PASS</t>
  </si>
  <si>
    <t>ZA-124</t>
  </si>
  <si>
    <t>AMARRE PLASTICO 302X4M    247-012K.</t>
  </si>
  <si>
    <t>BF-2</t>
  </si>
  <si>
    <t>BF-7632 FILTRO COMBUSTIBLE  KODIAK</t>
  </si>
  <si>
    <t>GA9A</t>
  </si>
  <si>
    <t>GRASA COMPLEJO LITIO EP2 NUREX GRANEL</t>
  </si>
  <si>
    <t>Pintada de techo. Enderezada y ajuste de defensa delantera "bases"</t>
  </si>
  <si>
    <t>Grabada de frenos. Postura de tornillos a la bomba del embrague. Soldadura al estribo</t>
  </si>
  <si>
    <t>Bajar tapa toma fuerza y servicio de desvare vereda San Francisco</t>
  </si>
  <si>
    <t>Servicio de soldadura</t>
  </si>
  <si>
    <t>RCH-4105</t>
  </si>
  <si>
    <t>CABLEADO PARA MOTOR ISUZU 8980757755 CHEVROLET FVR-FTR-FVZ MOTOR 6HK1T</t>
  </si>
  <si>
    <t>TERPEL ULTREK (PROGRESA) 1/5 SAE 15W40 API CI-4 PLUS/SL PLUS MINERAL</t>
  </si>
  <si>
    <t>HOJ156</t>
  </si>
  <si>
    <t>56-020/3 HOJA TERCERA DEL. FVR 2013/</t>
  </si>
  <si>
    <t>HOJ157</t>
  </si>
  <si>
    <t>56-020/4 HOJA CUARTA DEL. FVR 2013/</t>
  </si>
  <si>
    <t>Arreglo de la instalación de la luz de la tolva y cambio de la luz. Arreglo de la luz de medio de las unidades y cambios del elevador quemado</t>
  </si>
  <si>
    <t>Arreglo de instalación en corto de luz elevavidrios. Bajada de comando de los elevavidrios para arreglo y mantenimiento. Revisión de la instalación de los pitos. Mantenimiento de pachas del computador</t>
  </si>
  <si>
    <t>Cambio de reten trasero del motor</t>
  </si>
  <si>
    <t>Chorote. Pasador. Carcasa toma fuerza 8 huecos. Carcasa motor FTR. Mano de obra</t>
  </si>
  <si>
    <t>Flete para traer instalación de alta</t>
  </si>
  <si>
    <t>Desvare a Nueva Colombia. Mantenimiento de bornes de batería. Iniciada y arreglo del alternador cable interno en mal estado</t>
  </si>
  <si>
    <t>Sacada de tornillo partido del sensor de encendido</t>
  </si>
  <si>
    <t>Bajada de instalación del motor para cambio por nueva. Ajustada y limpiada de pachas para buen paso de información y escaneada para borrar fallas pendientes</t>
  </si>
  <si>
    <t>Desvarada en el sistema de combustible. Iniciada en el parqueadero de la Piedecuestana</t>
  </si>
  <si>
    <t>Sensor de velocímetro para GHK1</t>
  </si>
  <si>
    <t>Suministro de vidrio panorámico</t>
  </si>
  <si>
    <t>RETENEDOR TRASERO PARA CIGUEÑAL ISUZU 8976023790-8983343390 CHEVROLET NPR-NQR-FRR-FSR-FTR-FVR/MOTOR 4HG1T-4HK1-6HK1</t>
  </si>
  <si>
    <t>TOR695</t>
  </si>
  <si>
    <t>TUERCA SEGURIDAD MM 16X 150</t>
  </si>
  <si>
    <t>RA1494</t>
  </si>
  <si>
    <t>TUBERIA ACERO CARBON PRESION 6mm</t>
  </si>
  <si>
    <t>SENSOR REVOLUCIONES PARA POSICION CIGUEÑAL ISUZU 8976069430 CHEVROLET NPR-NQR-FRR REWARD</t>
  </si>
  <si>
    <t>F15I</t>
  </si>
  <si>
    <t>AFLOJA TODO LUBRICANTE ZX4 SIMONIZ 240ML SIM-5201</t>
  </si>
  <si>
    <t>F18</t>
  </si>
  <si>
    <t>LIMPIADOR ELECTRONICO QUALITY 220ML /UNIDAD/160202</t>
  </si>
  <si>
    <t>TOR647</t>
  </si>
  <si>
    <t>TORNILLO FLANGE MM 1.0X6X20</t>
  </si>
  <si>
    <t>TOR1</t>
  </si>
  <si>
    <t>TORNILLO HEX G5 RO 1/4 X 1/2</t>
  </si>
  <si>
    <t>TOR2</t>
  </si>
  <si>
    <t>TORNILLO HEX G5 RO 1/4 X 3/4</t>
  </si>
  <si>
    <t>TOR169</t>
  </si>
  <si>
    <t>WASA    1/4</t>
  </si>
  <si>
    <t>RA1118</t>
  </si>
  <si>
    <t>VALVULA CHEQUE RETENCION 1/2</t>
  </si>
  <si>
    <t>TOR720</t>
  </si>
  <si>
    <t>TORNILLO FLANGE MM 1.50X10X40</t>
  </si>
  <si>
    <t>TOR29</t>
  </si>
  <si>
    <t>TORNILLO HEX G5 RO 3/8 X 2</t>
  </si>
  <si>
    <t>TOR469</t>
  </si>
  <si>
    <t>TORNILLO HEX MM 8.8 1.75X12X70</t>
  </si>
  <si>
    <t>TOR271</t>
  </si>
  <si>
    <t>TORNILLO HEX G8 RF 3/4X6</t>
  </si>
  <si>
    <t>TOR205</t>
  </si>
  <si>
    <t>ARANDELA COBRE 16  19.5  1</t>
  </si>
  <si>
    <t>06D</t>
  </si>
  <si>
    <t>TERPEL ULTREK (VALVULINA) 1/6 SAE 85W140 API GL-5 DIFERENCIAL MINERAL</t>
  </si>
  <si>
    <t>RA1111</t>
  </si>
  <si>
    <t>INYECCION  ARANDELA ENCAUCHETADA AZUL 14MM</t>
  </si>
  <si>
    <t>RA201</t>
  </si>
  <si>
    <t>MANGUERA SINFLEX 3/8</t>
  </si>
  <si>
    <t>RA114</t>
  </si>
  <si>
    <t>RACOR PUNTERA 3/8</t>
  </si>
  <si>
    <t>RA50</t>
  </si>
  <si>
    <t>RA104</t>
  </si>
  <si>
    <t>RACOR B69 3/8X1/4</t>
  </si>
  <si>
    <t>RA72</t>
  </si>
  <si>
    <t>RACOR TEE B64 1/4</t>
  </si>
  <si>
    <t>RA1347</t>
  </si>
  <si>
    <t>RACOR PUNTERA 12MM</t>
  </si>
  <si>
    <t>RA67</t>
  </si>
  <si>
    <t>RACOR UNION B62 1/2</t>
  </si>
  <si>
    <t>Soldada y reforzada al piso de la tolva. Grabada de frenos</t>
  </si>
  <si>
    <t>Desvarada para purgar sistema de combustible. Servicio nocturno San Carlos</t>
  </si>
  <si>
    <t>Bajada de muelle. Soldar 2 hojas. Poner 2. Grabada de frenos</t>
  </si>
  <si>
    <t>Quitar palanca para destrabar cambio y arreglo de guaya</t>
  </si>
  <si>
    <t>2 LT 400 24V. 2 715B. 2 C3022P</t>
  </si>
  <si>
    <t>Grabada de frenos. Arreglo de dos estribos traseros. Soldadura a cajón</t>
  </si>
  <si>
    <t>Desmontar bomba de agua para reemplazar</t>
  </si>
  <si>
    <t>Bomba agua motor 6HK1 FVR FTR forward 1873109740 J211-0662M</t>
  </si>
  <si>
    <t>Arreglo en fibra y postura de pasta laterales. Ajustada</t>
  </si>
  <si>
    <t>Grabada de frenos</t>
  </si>
  <si>
    <t>Desvarada para cambio de guayas de los cambios</t>
  </si>
  <si>
    <t>RC-79</t>
  </si>
  <si>
    <t>MANGUERA CALEFACCION NPR/LADA 2827/NISSAN 7336</t>
  </si>
  <si>
    <t>RA179</t>
  </si>
  <si>
    <t>ABRAZADERA INOX 1/2-29/32 (20-08)</t>
  </si>
  <si>
    <t>RA1343</t>
  </si>
  <si>
    <t>RACOR B110 22X3/8</t>
  </si>
  <si>
    <t>Servicio de desvarada muelle delantero cancha municipal. Servicio nocturno</t>
  </si>
  <si>
    <t>Servicio de reparación de bloques hidráulicos del mando trasero</t>
  </si>
  <si>
    <t>Arreglo de manguera de aire. Cambio de manguera freno delantero. Graduada de frenos</t>
  </si>
  <si>
    <t>1 manguera según muestra. 1 cambio de manguera hidráulica</t>
  </si>
  <si>
    <t>Cambio de exploradora compactador y arreglo de instalación. Arreglo de instalación de reversa en costo. Cambio de los dos stop traseros de reversa. Cambio de bombillo de luz de media y unidad y arreglo de pachas</t>
  </si>
  <si>
    <t>Apretada de muelle. Grabada de frenos. Apretada de tolvas. Soldadura a la parrilla. Corte de 4 espárragos del rin</t>
  </si>
  <si>
    <t>Bajada de rueda trasera para cambiar retenedor. Mantenimiento. Apretada de tornillos de la caja de cambios. Graduada de frenos</t>
  </si>
  <si>
    <t>ZA115</t>
  </si>
  <si>
    <t>PLUMILLA 22 PULGADAS TITAN HD METALICA-108826</t>
  </si>
  <si>
    <t>RCH-1454</t>
  </si>
  <si>
    <t>PITO DE REVERSA 88-107DZ  12GB2087</t>
  </si>
  <si>
    <t>Servicio de mantenimiento de rutina de equipo de presión succión. Mantenimiento correctivo de equipos extraños ingresados a las bombas (sacos de fique)</t>
  </si>
  <si>
    <t>Flete para llevar bomba a BUFALO</t>
  </si>
  <si>
    <t>RA896</t>
  </si>
  <si>
    <t>MANGUERA HIDRAULICA R2 3/8</t>
  </si>
  <si>
    <t>RA254</t>
  </si>
  <si>
    <t>ACOPLE CAPSULA R12 1/2</t>
  </si>
  <si>
    <t>RA1470</t>
  </si>
  <si>
    <t>ACOPLE HEMBRA R2 1/2X7/8 JIC</t>
  </si>
  <si>
    <t>RA632</t>
  </si>
  <si>
    <t>ACOPLE UNION R2 1/2</t>
  </si>
  <si>
    <t>RA1030</t>
  </si>
  <si>
    <t>ADAPT 2021 MM NPT JIC 3/4X7/8</t>
  </si>
  <si>
    <t>RA1495</t>
  </si>
  <si>
    <t>TUBERIA ACERO CARBON PRESION 8mm</t>
  </si>
  <si>
    <t>RA807</t>
  </si>
  <si>
    <t>TAPON MACHO JIC9/16</t>
  </si>
  <si>
    <t>RA517</t>
  </si>
  <si>
    <t>ACOPLE HEMBRA R2 NPS -3/8-1/2</t>
  </si>
  <si>
    <t>K5</t>
  </si>
  <si>
    <t>CINTA REFLECTIVA 5.08 CM X 45.72 ROJO SOLIDO ORAFOL</t>
  </si>
  <si>
    <t>K4</t>
  </si>
  <si>
    <t>CINTA REFLECTIVA 5.08 CM  X 45.72 M ROJA -PLATEADA ORAFOL</t>
  </si>
  <si>
    <t>Código</t>
  </si>
  <si>
    <t>Cantidad</t>
  </si>
  <si>
    <t>VEHICULO</t>
  </si>
  <si>
    <t>MANTENIMIENTO</t>
  </si>
  <si>
    <t>TOTAL</t>
  </si>
  <si>
    <t>PORCENTAJE</t>
  </si>
  <si>
    <t>ACUMULADO</t>
  </si>
  <si>
    <t xml:space="preserve">LOS EQUIPOS CORRESPONDIENTES AL GRUPO "A", SERAN LOS VITALES, LOS QUE HAY QUE TRATAR, LOS DEMAS EQUIPOS NO REPRESENTAN CRITICIDAD. PARA EL GRUPO "A" SE SUGIERE ESTABLECER UN MANTENIMIENTO PREVENTIVO. PARA EL GRUPO "B" SE SUGIERE UN MANTENIMIENTO PREVENTIVO (A FIN DE NO RECAER EN EL GRUPO "A") Y CORRECTIVO </t>
  </si>
  <si>
    <t>TOTALES</t>
  </si>
  <si>
    <t>Total + IVA</t>
  </si>
  <si>
    <t>Cambio de vigas de carrocería, arreglo de golpe a carrocería, bajada y pintada de carrocería. Arreglo de carteras en fibra parte de puertas. Bases de cojín. Manecillas de vidrio. Tapicería de piso</t>
  </si>
  <si>
    <t>Arreglo de golpe trasero. Latonería y pintura, cambio de vidrio trasero. Pintada de camioneta partes no afectadas. Pintada de chasis y rines</t>
  </si>
  <si>
    <t>1 canastilla de batería. 9 bombillos paleta led. 3 bombillos de arroz. 2 bombillos 1 contacto led. 1 extensión para antena. 23 remaches. 7 terminales. 1 par de parlantes</t>
  </si>
  <si>
    <t>Bajada de ruedas delanteras para revisar pastillas. Bajada de ruedas traseras para revisar bandas. Bajada de la bomba del freno para revisar</t>
  </si>
  <si>
    <t>2 elevadores. 2 broche de regulación de elevadores</t>
  </si>
  <si>
    <t>RCH-4132</t>
  </si>
  <si>
    <t>BOMBA FRENO INCOLBEST 800532 CHEVROLET LUV 2300</t>
  </si>
  <si>
    <t>Servicio de desvarada destrabar caja de cambios</t>
  </si>
  <si>
    <t>Bajar tapa control para destrabar. Bajar tapa toma fuerza</t>
  </si>
  <si>
    <t>Desvarada y cambio de planta</t>
  </si>
  <si>
    <t>TERPEL ULTREK (VALVULINA) 80W90 1/6 API GL-5 TRANSMISION MULTIGRADO</t>
  </si>
  <si>
    <t>TERPEL ULTREK 50 GRANEL API CF/SF MONOGRADO</t>
  </si>
  <si>
    <t>Desvarada a al ptar. Cambio de batería y bajada de arranque. Arreglo de cables de corriente del arranque</t>
  </si>
  <si>
    <t>BATERÍA 4D-1400 MAC SILVER PLUS (4D1500MC) DERECHA MANTENIMIENTO</t>
  </si>
  <si>
    <t>FL-524</t>
  </si>
  <si>
    <t>P554004/ 553191 FILTRO ACEITE  KODIAK</t>
  </si>
  <si>
    <t>FL-62</t>
  </si>
  <si>
    <t>P527680 FILTRO AIRE KODIAK INTERNO</t>
  </si>
  <si>
    <t>TERPEL ULTREK (PROGRESA) 15W40 1/5 API CI-4 PLUS/SL PLUS MULTIGRADO</t>
  </si>
  <si>
    <t>TERPEL ULTREK (PROGRESA) 15W40 1/6 API CI-4 PLUS/SL PLUS MULTIGRADO</t>
  </si>
  <si>
    <t>Soldadura a la tolva. Grabada de frenos. Bajada de las ruedas delanteras del tander. Ingreso de capsulas que se salieron. Cambio de 10 espárragos. Arreglos de las bases de la tolva. Apretar los 2 muelles delantero.</t>
  </si>
  <si>
    <t>Asistencia nocturna, sistema hidráulico no funciona, se le aplicó aceite hidráulico. 15 galones de aceite hidráulico a granel ISO68</t>
  </si>
  <si>
    <t>1 tapa de freno de seguridad</t>
  </si>
  <si>
    <t>Base completa de bombona del tander. Mano de obra</t>
  </si>
  <si>
    <t>Arreglo manguera del compresor</t>
  </si>
  <si>
    <t>15 galones aceite hidráulico ISO68. Llenado de aceite hidráulico</t>
  </si>
  <si>
    <t>Galón de aceite hidráulico a granel ISO 68</t>
  </si>
  <si>
    <t>Llenado de aceite hidráulico</t>
  </si>
  <si>
    <t>Sacada de ruedas traseras para cambiar retenedor. Sacada de 8 espárragos con candela. Postura de 8 espárragos. Cortada de 2 rodillos. Grabada de frenos</t>
  </si>
  <si>
    <t>Servicio de asistencia nocturna, se desmonta tubería del osu017 para instalar tubería en el OSU018</t>
  </si>
  <si>
    <t>Servicio de desmonte y monte de placa eyectora y adecuación de la base de los teflones delanteros y traseros fabricación de roscas, fabricación de seguros</t>
  </si>
  <si>
    <t>Llenado de aceite hidráulico. 20 galones de aceite hidráulico a granel ISO68</t>
  </si>
  <si>
    <t>Servicio de desvarada, falla en la inyección. Revisar ductos y filtros</t>
  </si>
  <si>
    <t>Bajada de una rueda delantera para cambiar espárragos y cambiar rodajas</t>
  </si>
  <si>
    <t>KW-197</t>
  </si>
  <si>
    <t>BUJE DELANTERO MUELLES KODIAK/RB-190 (RB-H190)RB-417-3/4X 1 7/8 X 4</t>
  </si>
  <si>
    <t>TERPEL ULTREK 25W50 GRANEL API CF-4 ALTO KM MULTIGRADO</t>
  </si>
  <si>
    <t>KW-73</t>
  </si>
  <si>
    <t>JUEGO DE REPARACION GOBERNADOR/280915</t>
  </si>
  <si>
    <t>MOBIL HYDRAULIC AW 68 1/5 HIDRAULICO</t>
  </si>
  <si>
    <t>TOR320</t>
  </si>
  <si>
    <t>TUERCA SEGURIDAD RF 3/4</t>
  </si>
  <si>
    <t>KW-1109</t>
  </si>
  <si>
    <t>PERNO-TUERCA RIN DISCO 15/16 X4</t>
  </si>
  <si>
    <t>TERPEL ULTREK 25W50 1/6 API CF-4/SG ALTO KM MULTIGRADO</t>
  </si>
  <si>
    <t>KW-593</t>
  </si>
  <si>
    <t>CHAVETA HAUSSING CTE PLANO 2MM</t>
  </si>
  <si>
    <t>TOR282</t>
  </si>
  <si>
    <t>TUERCA HEX RF 5/8</t>
  </si>
  <si>
    <t>ZA45</t>
  </si>
  <si>
    <t>MOBIL HYDRAULIC AW 68 1/6 HIDRAULICO</t>
  </si>
  <si>
    <t>KW-567</t>
  </si>
  <si>
    <t>TORNILLO SILLIN G. 8 DE 1 X 11 HENDRICKSON</t>
  </si>
  <si>
    <t>TOR218</t>
  </si>
  <si>
    <t>TLLO HEX G5 RO 1/2-7</t>
  </si>
  <si>
    <t>TOR722</t>
  </si>
  <si>
    <t>ARANDELA PLANA SILLIN 1</t>
  </si>
  <si>
    <t>Bajada de tapa del torpeo para arreglo de la instalación del radio.</t>
  </si>
  <si>
    <t>Soldada del estribo</t>
  </si>
  <si>
    <t>TERPEL ULTREK (PROGRESA) 15W40 GRANEL API CI-4 PLUS/SL PLUS MULTIGRADO</t>
  </si>
  <si>
    <t>D-17A</t>
  </si>
  <si>
    <t>RODILLO RUEDA TRASERA INTERNA  29586/22 NSK-NPR.</t>
  </si>
  <si>
    <t>D-18A</t>
  </si>
  <si>
    <t>RODILLO EXTERNO TRASERO NPR 92/2011  28680/22 KOYO</t>
  </si>
  <si>
    <t>B-106A</t>
  </si>
  <si>
    <t>RETENEDOR GIRATORIO TRA NPR.VICTOR/20500</t>
  </si>
  <si>
    <t>Servicio nocturno en la bomba San Pedro para destrabar toma fuerza</t>
  </si>
  <si>
    <t>Desmonte y monte de bomba hidráulica del OSU089 al OSU026, Calibración del sistema hidráulico. Llenado de aceite hidráulico. Cambio de manguera hidráulica</t>
  </si>
  <si>
    <t>Galón de aceite hidráulico a granel ISO 68. Manguera hidráulica según muestra</t>
  </si>
  <si>
    <t>Desmonte y monte de tapa de toma fuerza para hacer limpieza, llenado de valvulina</t>
  </si>
  <si>
    <t>Graduadas de clutch</t>
  </si>
  <si>
    <t>Arreglo de las bases del estribo de la tolva y soldadura al cajón. Cambio de guayas de los cambios. Grabada de frenos</t>
  </si>
  <si>
    <t>Embrague para FVR</t>
  </si>
  <si>
    <t>Carcasa de la caja. Carcasa de motor. Carcasa toma fuerza grande. Tapa control. Mano de obra</t>
  </si>
  <si>
    <t>Cambio sello trasero de motor GHK1</t>
  </si>
  <si>
    <t>Bajada del volante para arreglo de la puntilla del pito</t>
  </si>
  <si>
    <t>Bajada de la instalación para reparación y restauración de las redes eléctricas descompuestas</t>
  </si>
  <si>
    <t>Bajada de ruedas para cambiar 10 espárragos. Grabada de frenos</t>
  </si>
  <si>
    <t>Arreglo de soquer y pacha de los bombillos de las unidades. Arreglo de las instalaciones de las puertas para direccionales e instalada de lámparas.</t>
  </si>
  <si>
    <t>Buje del toma. Mano de obra. Tapa toma fuera</t>
  </si>
  <si>
    <t>Transporte de compactador del barrio San Juan a Transportes Piedecuesta</t>
  </si>
  <si>
    <t>1m de manguera protectora. 2m de cable #16</t>
  </si>
  <si>
    <t>Forrada de la instalación del moto y ajustada en el chasis y arreglo de cables partidos</t>
  </si>
  <si>
    <t>Bombona completa. Mano de obra</t>
  </si>
  <si>
    <t>Bajada de 2 muelles traseros para soldar 3 hojas y del otro muelles 1 hoja</t>
  </si>
  <si>
    <t>Compra de 5 gramos de 20" de largo y gruesa 1"</t>
  </si>
  <si>
    <t>RCH-2972</t>
  </si>
  <si>
    <t>GUAYA CONTROL CAMBIOS TERMINAL-TERMINAL 8981783433 ISUZU CHEVROLET FVR-FVZ</t>
  </si>
  <si>
    <t>HOJA TERCERA DELANTERA 56020-3 HERCULES CHEVROLET FVR 2013</t>
  </si>
  <si>
    <t>KW-1575</t>
  </si>
  <si>
    <t>TORNILLO CENTRO FVR G5 5/8X8</t>
  </si>
  <si>
    <t>TORNILLO CENTRO FVR G5 5/8 X 10 DEL.</t>
  </si>
  <si>
    <t>F23G</t>
  </si>
  <si>
    <t>GRASERA 1/8 CODO 90</t>
  </si>
  <si>
    <t>TOR472</t>
  </si>
  <si>
    <t>TORNILLO HEX MM 8.8 1.50X12X80</t>
  </si>
  <si>
    <t>TOR373</t>
  </si>
  <si>
    <t>TUERCA SEGURIDAD MM 12X1.5</t>
  </si>
  <si>
    <t>KW-1031</t>
  </si>
  <si>
    <t>BUJE MUELLE TRAS. FVR 1 1/2 X 1 1/4 X 4 -RNK</t>
  </si>
  <si>
    <t>RCH-879</t>
  </si>
  <si>
    <t>PASADOR MUELLE TRASERO NPR 18MM X5</t>
  </si>
  <si>
    <t>KW-1030</t>
  </si>
  <si>
    <t>BUJE MUELLE TRS. FTR  30 X 36 X 80 MM</t>
  </si>
  <si>
    <t>Desmonte y monte de gato hidráulico de compactación. Servicio de reparación de gatos de compactación cambio de empaquetadura</t>
  </si>
  <si>
    <t>Kit de empaquetadura del gato hidráulico de compactación</t>
  </si>
  <si>
    <t>Desmonte y monte de gato hidráulico de barrido. Reparación de gato hidráulico de barrido sencillo</t>
  </si>
  <si>
    <t>Empaquetadura hidráulica de gato de barrido</t>
  </si>
  <si>
    <t>Mantenimiento de inyectores. Desmontar y montar inyectores</t>
  </si>
  <si>
    <t>Soldadura a la tolva. Grabada de frenos. Apretar los tanques de acpm</t>
  </si>
  <si>
    <t>Arreglo de estribo de la tolva. Elaboración de empaques al freno de ahogo. Apretar 2 muelles delantero. Hechura de estribo delanteros. Grabada de frenos. Soldadura a la tolva.</t>
  </si>
  <si>
    <t>Kit empaquetadura gato compactación derecho</t>
  </si>
  <si>
    <t>15 galones aceite hidráulico. Llenado aceite hidráulico</t>
  </si>
  <si>
    <t>Desmonte y monte de gato hidráulico de compactación. Servicio de reparación de gastos de compactación cambio de empaquetadura. Adecuación placa de compactación</t>
  </si>
  <si>
    <t>Cambio de térmico</t>
  </si>
  <si>
    <t>Revisar compactador por recalentamiento</t>
  </si>
  <si>
    <t>15 galones de aceite hidráulico a granel ISO68. Llenado de aceite hidráulico</t>
  </si>
  <si>
    <t>Kit de empaquetadura gatos hidráulico</t>
  </si>
  <si>
    <t>20 Galones de aceite hidráulico a granel ISO68. Llenado de aceite hidráulico</t>
  </si>
  <si>
    <t>Servicio de desmonte y monte de gato hidráulico de compactación para reparar. Servicio de reparación de gatos de compactación, cambio de empaquetadura</t>
  </si>
  <si>
    <t>15 galón de aceite hidráulico a granel ISO68. Llenado de aceite hidráulico</t>
  </si>
  <si>
    <t>Desmonte y monte de bomba hidráulica. Desmonte y monte de toma fuerza. Servicio de reparación de toma fuerza</t>
  </si>
  <si>
    <t>RCH-2269</t>
  </si>
  <si>
    <t>PERNO RUEDA  TRASERA DERECHA R FTR</t>
  </si>
  <si>
    <t>MOBIL DELVAC 15W40 GRANEL API CK-4/SN MX ESP MULTIGRADO</t>
  </si>
  <si>
    <t>RCH-2985</t>
  </si>
  <si>
    <t>EMPAQUE TAPA VALVULAS 6HK1 FTR/FVR FORWARD 2012/8943913790</t>
  </si>
  <si>
    <t>MOBIL AW 68 TAMBOR HIDRAULICO</t>
  </si>
  <si>
    <t>RCH-3268</t>
  </si>
  <si>
    <t>RODILLO INT. RUEDA TRAS. 32218 HINO 500/FRR</t>
  </si>
  <si>
    <t>RCH-3267</t>
  </si>
  <si>
    <t>RODILLO EXT. RUEDA TRAS. 32217 HINO 500 FG</t>
  </si>
  <si>
    <t>TERPEL ULTREK (VALVULINA) 85W140 1/6 API GL-5 DIFERENCIAL MULTIGRADO</t>
  </si>
  <si>
    <t>TOR36</t>
  </si>
  <si>
    <t>TORNILLO HEX G5 RO 7/16 X 1</t>
  </si>
  <si>
    <t>RCH-1474</t>
  </si>
  <si>
    <t>SOPORTE MUELLE DEL.DEL. RH NPR -SPCH029</t>
  </si>
  <si>
    <t>RCH-794A</t>
  </si>
  <si>
    <t>PERNO COMPLETO DEL RH NPR -8970815844</t>
  </si>
  <si>
    <t>RCH-795A</t>
  </si>
  <si>
    <t>PERNO COMPLETO DEL  LH  NPR -8970815854</t>
  </si>
  <si>
    <t>CAMP-1</t>
  </si>
  <si>
    <t>CAMPANA FRENO HYUNDAI ATOS  C-965</t>
  </si>
  <si>
    <t>RCH-999</t>
  </si>
  <si>
    <t>PERNO ESPARRAGO DELANTERO IZQUIERDO NPR. NQR.REDWAR-89713128420</t>
  </si>
  <si>
    <t>RCH-65</t>
  </si>
  <si>
    <t>MANGUERA PLANTA NPR. 2000/2 BASES 8972206931</t>
  </si>
  <si>
    <t>RCH-1288</t>
  </si>
  <si>
    <t>TENSOR ALTERANDOR NQR NPR REWARD 2012/ 8980350850</t>
  </si>
  <si>
    <t>RCA-08</t>
  </si>
  <si>
    <t>CILINDRO AUX.CLUTCH</t>
  </si>
  <si>
    <t>RCH-1067</t>
  </si>
  <si>
    <t>AMORTIGUADOR DELANTERO BRIGADIER-DODGE 9000 -74006</t>
  </si>
  <si>
    <t>RCH-743</t>
  </si>
  <si>
    <t>RODAMIENTO DAMPER AIRE-40BD6830T12DDUKCGG21-NSK</t>
  </si>
  <si>
    <t>RCH-1475</t>
  </si>
  <si>
    <t>SOPORTE MUELLE DEL.DEL. LH NPR -SPCH030</t>
  </si>
  <si>
    <t>RA-3</t>
  </si>
  <si>
    <t>BALINERA CLUTCH  NPR/97</t>
  </si>
  <si>
    <t>KW-120</t>
  </si>
  <si>
    <t>AMORTIGUADOR TRASERO CHR580 Y LT500/65443</t>
  </si>
  <si>
    <t>MS-43</t>
  </si>
  <si>
    <t>CAMARA FRENO DE AHOGO ME290939</t>
  </si>
  <si>
    <t>MS-114</t>
  </si>
  <si>
    <t>SPLINDER DIRECCION MITSUBISHI FE659</t>
  </si>
  <si>
    <t>PAST-128</t>
  </si>
  <si>
    <t>PASTILLAS FRENO LUV 1600 KB21 1600 EKOLINEB 7117</t>
  </si>
  <si>
    <t>RCH-756</t>
  </si>
  <si>
    <t>CRUCETA CARDAN NKR. /U387</t>
  </si>
  <si>
    <t>RCH-167</t>
  </si>
  <si>
    <t>CAMPANA FRENO DEL. FRR  2012/ 799</t>
  </si>
  <si>
    <t>RCH-2002</t>
  </si>
  <si>
    <t>CAMPANA FRENO DEL. HINO DUTRO 5.5 SERIE 300-764</t>
  </si>
  <si>
    <t>RCH-2002A</t>
  </si>
  <si>
    <t>CAMPANA FRENO DEL HINO DUTRO 300 C-53</t>
  </si>
  <si>
    <t>RCH-2003</t>
  </si>
  <si>
    <t>CAMPANA FRENO TRASERO HINO DUTRO  5.5 SERIE 300-765</t>
  </si>
  <si>
    <t>RCH-2003A</t>
  </si>
  <si>
    <t>CAMPANA FRENO TRASERO HINO DUTRO 300 C-54</t>
  </si>
  <si>
    <t>Desmonte y monte de estructura afectada del piso de la tolva, servicio de rolado del piso de la tolva, instalación de sección del piso de la tolva</t>
  </si>
  <si>
    <t>Bajada de 2 cauchos delanteros para cambiar splinder. Llevar los cauchos al torno para limpiarlos y soldaduras. Arreglo de la barra cortica. Soldadura a la tolva. Grabada de frenos</t>
  </si>
  <si>
    <t>Arreglo botón del freno de seguridad. Arreglo bombona. 1 tapa de freno de seguridad. Arreglo tubo compresor y soldada. Arreglo fuga aceite para reloj</t>
  </si>
  <si>
    <t>Servicio de dos montajes de 5 toneladas para desmontar y montar caja compactadora del chasis, desmonte de piso de caja compactadora, instalación del piso de caja compactadora</t>
  </si>
  <si>
    <t>KW-1667</t>
  </si>
  <si>
    <t>SPLINDER PARA DIRECCION BUFFALO KB504 CHEVROLET BRIGADIER/INTERNACIONAL</t>
  </si>
  <si>
    <t>KW-703</t>
  </si>
  <si>
    <t>BALINERA SPLINDER T-800/ T1822-S</t>
  </si>
  <si>
    <t>KW-1668</t>
  </si>
  <si>
    <t>BARRA CORTA PARA DIRECCION AUTOMANN DS5588 INTERNACIONAL 7400-7600 WORSTAR</t>
  </si>
  <si>
    <t>RCH-817</t>
  </si>
  <si>
    <t>TORNILLO CENTRO G. 5 -3/8 X 8</t>
  </si>
  <si>
    <t>RCH-844</t>
  </si>
  <si>
    <t>TUERCA ALTA 3/8 R.F.</t>
  </si>
  <si>
    <t>TOR102</t>
  </si>
  <si>
    <t>ARANDELA PLANA SUPER GRUESA  3/8</t>
  </si>
  <si>
    <t>TERPEL ULTREK (VALVULINA) 80W90 GRANEL API GL-5 TRANSMISION MULTIGRADO</t>
  </si>
  <si>
    <t>RCH-823</t>
  </si>
  <si>
    <t>TORNILLO CENTRO G. 5 -1/2 X 8</t>
  </si>
  <si>
    <t>HOJ72</t>
  </si>
  <si>
    <t>HOJA SEGUNDA TANDEM W-900 -59B009-2</t>
  </si>
  <si>
    <t>HOJ52</t>
  </si>
  <si>
    <t>HOJA TERCERA TANDEM T-800-59B007-3</t>
  </si>
  <si>
    <t>KW-1474</t>
  </si>
  <si>
    <t>TERMINAL ZANAHORIA DIFERENCIAL DE 70 MM THERCO 19.21-240</t>
  </si>
  <si>
    <t>KW-472</t>
  </si>
  <si>
    <t>BUJE BARRA TORSION DIFERENCIALES T-800- 70 MM. GAFF 11729</t>
  </si>
  <si>
    <t>KW-1385</t>
  </si>
  <si>
    <t>BUJE BARRA TENSORA DE 48 MM INTER/FREIGHTLINER/47691-CM</t>
  </si>
  <si>
    <t>TOR57</t>
  </si>
  <si>
    <t>TORNILLO HEX G5 RO 5/8 X 1 1/2</t>
  </si>
  <si>
    <t>KW-77A</t>
  </si>
  <si>
    <t>RODAMIENTO INT.TAMDEN 594A/592A SET403</t>
  </si>
  <si>
    <t>TOR391</t>
  </si>
  <si>
    <t>TUERCA ALTA RO 1</t>
  </si>
  <si>
    <t>TOR545</t>
  </si>
  <si>
    <t>TORNILLO HEX G8 RO 1X8</t>
  </si>
  <si>
    <t>Servicio de asistencia diurna, ajustes mecánicos en los ejes aleatorios</t>
  </si>
  <si>
    <t>Arreglo mangueras de compuerta de desagüe</t>
  </si>
  <si>
    <t>Bajada de 2 ruedas traseras para cambiar rodajas y revisar. Bajada de 2 ruedas delanteras para cambiar rodaja y revisar. Una soldadura a la base del tanque del agua. Quitada de guardapolvo a la rueda</t>
  </si>
  <si>
    <t>RA916</t>
  </si>
  <si>
    <t>RACOR B110 3/4X1/2</t>
  </si>
  <si>
    <t>RA251</t>
  </si>
  <si>
    <t>ACOPLE CAPSULA R2 1.1/4</t>
  </si>
  <si>
    <t>SOLUCION UREA</t>
  </si>
  <si>
    <t>SOLUCION DE UREA POR LITROS</t>
  </si>
  <si>
    <t>RA64</t>
  </si>
  <si>
    <t>RACOR UNION B62 1/4</t>
  </si>
  <si>
    <t>MOBIL DELVAC 15W40 1/5 API CK-4/SN MX ESP MULTIGRADO</t>
  </si>
  <si>
    <t>MOBIL DELVAC 15W40 1/6 API CK-4/SN MX ESP MULTIGRADO</t>
  </si>
  <si>
    <t>FL-785</t>
  </si>
  <si>
    <t>EO-2404 FILTRO ACEITE MERCEDES /OLP035/P550761</t>
  </si>
  <si>
    <t>Arreglo de cajita de válvulas pistón y empaquetadura</t>
  </si>
  <si>
    <t>MODELO</t>
  </si>
  <si>
    <t>TIPO DE VEHICULO</t>
  </si>
  <si>
    <t>COMPACTADOR</t>
  </si>
  <si>
    <t>CAMIONETA</t>
  </si>
  <si>
    <t>CAMION DE SUCCION</t>
  </si>
  <si>
    <t>VOLQUETA</t>
  </si>
  <si>
    <t>TURBO</t>
  </si>
  <si>
    <t>MOTOCARRO</t>
  </si>
  <si>
    <t>PREMISA: "LOS VEHICULOS SERAN CONSIDERADOS VIEJOS EN MODELOS 2015 HACIA ATRÁS"</t>
  </si>
  <si>
    <t>SEGUNDO SEMESTRE</t>
  </si>
  <si>
    <t>No operativo</t>
  </si>
  <si>
    <t>PRIMER SEMESTRE</t>
  </si>
  <si>
    <t>1° SEMESTRE</t>
  </si>
  <si>
    <t>2° SEMESTRE</t>
  </si>
  <si>
    <t>COSTO METALMECANICA CAJA COMPACTADORA</t>
  </si>
  <si>
    <t>SISTEMA HIDRAULICO</t>
  </si>
  <si>
    <t>METALMECANICA</t>
  </si>
  <si>
    <t>GENERAL</t>
  </si>
  <si>
    <t>ANALISIS COSTOS</t>
  </si>
  <si>
    <t>PARETO</t>
  </si>
  <si>
    <t>ANALISIS COMPACTADORES</t>
  </si>
  <si>
    <t>Revisión válvula de gases. Manguera. Mano de obra. Abrazadera. Empaque. Tornillos</t>
  </si>
  <si>
    <t>HHD33CC</t>
  </si>
  <si>
    <t>Arreglo de la direccional de la unidad y cambio del bombillo en corto</t>
  </si>
  <si>
    <t>Bajada de caja de cambios para cambiar embrague</t>
  </si>
  <si>
    <t>Cepillado de volante para LUV 2300</t>
  </si>
  <si>
    <t>Horquilla clutch LUV 2.3. Pivote Clutch LUV 2.3</t>
  </si>
  <si>
    <t>RCH-2947</t>
  </si>
  <si>
    <t>KIT PRENSE DISCO Y EMBRAGUE CHEV LUV 2300/VALEO 510022</t>
  </si>
  <si>
    <t>Desvare al intra. Bajada y reparada de batería en mal estado</t>
  </si>
  <si>
    <t>1 borne tipo pesado. 1 terminal de soldar</t>
  </si>
  <si>
    <t>Revisión de la instalación de poder de la batería puntas en mal estado para cambio</t>
  </si>
  <si>
    <t>2 unidades. 2 bombillos de unidad luz día. 2 pachas de unidad. 3 fusibles</t>
  </si>
  <si>
    <t>Cambio de unidades y pachas en mal estado. Arreglo de luz de media. Arreglo de luz de freno y de direccionales</t>
  </si>
  <si>
    <t>Arreglo manguera del bajo</t>
  </si>
  <si>
    <t>Arreglo de instalación del limpiabrisas. Bajada de pivote para cambio y arreglo de varillaje y engrasado</t>
  </si>
  <si>
    <t>2 semáforos 12V neón. 2 unidades tipo kw</t>
  </si>
  <si>
    <t>Sacada de 8 espárragos. Postura de 8 espárragos. Soldar 1 hoja y cambiar 1 hoja. Bajada de muelle</t>
  </si>
  <si>
    <t>Asistencia nocturna, servicio de desvare en el carrasco vehículo no engrana</t>
  </si>
  <si>
    <t>Bajada de licuadora para arreglo y restauración del sistema eléctrico</t>
  </si>
  <si>
    <t>Cambio de soporte de motor trasero inferior. Graduada de frenos</t>
  </si>
  <si>
    <t>Postura de tornillo a la defensa. Postura de dos soportes al motor. Apretada del tornillo del puente de la caja. Grabada de frenos. Apretada de los otros dos soportes al motor</t>
  </si>
  <si>
    <t>Servicio nocturno para destrabar caja, graduar embrague, cambio de sensor</t>
  </si>
  <si>
    <t>Servicio de fabricación de estructura y tapa trasera de la caja compactadora donde une el sello de la tolva</t>
  </si>
  <si>
    <t>1 manguera MG622P. 2 abrazadera metálica tipo pesado. 1 cambio de manguera de tanque de lixiviado</t>
  </si>
  <si>
    <t>Sacada de 5 espárragos y postura de 8 espárragos, Grabada de frenos. Arreglo y reforzada de la base de la defensa, soldadura de defensa. Compra de bujes y cambio de bujes de la barra delantera. Arreglo de puente delantero del chasis</t>
  </si>
  <si>
    <t>Asistencia nocturna vehículo, valoración de la falla hidráulica y llenado del aceite hidráulico</t>
  </si>
  <si>
    <t>Desmonte y monte de gato hidráulico de compactación F25</t>
  </si>
  <si>
    <t>Cambio de dos soportes del motor. Grabada de frenos</t>
  </si>
  <si>
    <t>Bajada de rueda para meter cápsula</t>
  </si>
  <si>
    <t>Servicio de reparación de gatos hidráulicos de compactación F25</t>
  </si>
  <si>
    <t>Kit de empaquetadura de gatos hidráulicos de compactación</t>
  </si>
  <si>
    <t>Servicio de fabricación de arandelas metálicas que aseguran las tapas internas</t>
  </si>
  <si>
    <t>KW-1423</t>
  </si>
  <si>
    <t>BUJE EJE TOMA FULLER 16566</t>
  </si>
  <si>
    <t>RCH-1536</t>
  </si>
  <si>
    <t>TAPON BOMA AGUA 5/8</t>
  </si>
  <si>
    <t>RA178</t>
  </si>
  <si>
    <t>ABRAZADERA INOX 9/16-11/16 (20-10)</t>
  </si>
  <si>
    <t>KW-214A</t>
  </si>
  <si>
    <t>SOPORTE MOTOR HC H12402 KODIAK</t>
  </si>
  <si>
    <t>KW-1510</t>
  </si>
  <si>
    <t>GRAPA REDONDA 3/4X4X9-1/2</t>
  </si>
  <si>
    <t>TOR354</t>
  </si>
  <si>
    <t>TORNILLO ZAPATA G9 RF 1/2X2</t>
  </si>
  <si>
    <t>TOR50</t>
  </si>
  <si>
    <t>TORNILLO HEX G5 RO 1/2 X 5</t>
  </si>
  <si>
    <t>TOR123</t>
  </si>
  <si>
    <t>TUERCA HEX RO 9/16-12</t>
  </si>
  <si>
    <t>D-19B</t>
  </si>
  <si>
    <t>RODAMIENTO DELANTERO EXTERNO NTN 32207 CHEVROLET NPR-NKR-NQR</t>
  </si>
  <si>
    <t>RCH-241A</t>
  </si>
  <si>
    <t>RETEN RUEDA DELANTERA NPR NKR.2000/-69025</t>
  </si>
  <si>
    <t>ORING-11</t>
  </si>
  <si>
    <t>ORING 026-035+104</t>
  </si>
  <si>
    <t>Mano de obra</t>
  </si>
  <si>
    <t>Bajar caja para reparación y cambio de piñones. Arreglo toma fuerza. Arreglo guaya control neutro. Ajuste de cruceta</t>
  </si>
  <si>
    <t>4 módulos largos. 2 bombillos paleta led. 2 soque de caucho</t>
  </si>
  <si>
    <t>Asistencia diurna, servicio de destrabe de la caja de velocidades</t>
  </si>
  <si>
    <t>Bajada de cremallera eléctrica de elevavidrios para arreglo y mantenimiento</t>
  </si>
  <si>
    <t>1 terminal de ojo grande. 5 mini fusibles. 1 parlante de 6". 1 frontal de radio o pasacintas. 1 par de escobillas</t>
  </si>
  <si>
    <t>Transporte de compactador OSU026 que se encontraba cargado del carrasco a Transportes Piedecuesta</t>
  </si>
  <si>
    <t>Tapa chorote</t>
  </si>
  <si>
    <t>Grabada de frenos. Arreglo y soldadura de estribo trasero</t>
  </si>
  <si>
    <t>Cambio de guaya control de cambios. Servicio de desvare y domicilio</t>
  </si>
  <si>
    <t>TOR33</t>
  </si>
  <si>
    <t>TORNILLO HEX G5 RO 3/8 X 4</t>
  </si>
  <si>
    <t>TERPEL ULTREK (VALVULINA) 85W140 GRANEL API GL-5 DIFERENCIAL MULTIGRADO</t>
  </si>
  <si>
    <t>20 galones de aceite hidráulico a granel ISO68</t>
  </si>
  <si>
    <t>Arreglo de estribo de tolva y soldadura y reforzada</t>
  </si>
  <si>
    <t>Hechura de estribo de la tolva. Arreglada del otor estribo de la tolva. Postura de tubo donde se coloca la pala y la escoba</t>
  </si>
  <si>
    <t>Apretada de la carcasa de la caja y apretar los tornillos de la caja. Soldada a la base del exosto</t>
  </si>
  <si>
    <t>Colocada de la defensa delantera</t>
  </si>
  <si>
    <t>Hechura de volante de FTR y forro. Bajada de volante</t>
  </si>
  <si>
    <t>Guaya FTR</t>
  </si>
  <si>
    <t>Cambio tubo base chorote</t>
  </si>
  <si>
    <t>RA183</t>
  </si>
  <si>
    <t>ABRAZADERA INOX 15/16-2 1/4 (20-24)</t>
  </si>
  <si>
    <t>Galón de aceite hidráulico a granel ISO68</t>
  </si>
  <si>
    <t>1 mini elevador. 1 bombillo de unidad. 2 de exploradora. 1 elevador. 1 pacha de elevador. 1 pacha de unidad</t>
  </si>
  <si>
    <t>Cambio de elevador para luces cintas. Cambio de bombillo y pacha en mal estado. Arreglo de instalación y cambio de bombillos de exploradora. Cambio de elevador para pitos</t>
  </si>
  <si>
    <t>Servicio de llenado de aceite hidráulico. Servicio de desmonte y monte de bomba hidráulica. Servicio de desmonte y monte de toma fuerza y llenado de valvulina de la caja de velocidades. Servicio de reparación del toma fuerza. Servicio de calibración del sistema hidráulico</t>
  </si>
  <si>
    <t>1 manguera hidráulica de 1" que comunica al tanque hidráulico a la bomba hidráulica. Cambio de manguera hidráulica</t>
  </si>
  <si>
    <t>Kit de empaquetadura de compactación</t>
  </si>
  <si>
    <t>Desmonte y monte de gato hidráulico. Servicio de reparación de gatos de compactación cambio de empaquetadura</t>
  </si>
  <si>
    <t>Servicio de desvare para bajar toma fuerza y destrabar caja de cambios</t>
  </si>
  <si>
    <t>1 exploradora 711</t>
  </si>
  <si>
    <t>Servicio de escáner. Arreglo de instalación del riel del sensor del combustible. Borrar código y poner parámetros</t>
  </si>
  <si>
    <t>Servicio de llenado de aceite hidráulico.</t>
  </si>
  <si>
    <t>3m de cable #16. 2m de manguera protectora. 1 pacha de elevador</t>
  </si>
  <si>
    <t>Hechura de la instalación de la exploradora led e instalada de exploradora en la defensa</t>
  </si>
  <si>
    <t>Desmonte y monte de gato hidráulico. Servicio de reparación de gatos hidráulico del sistema de compactación. Servicio de llenado de aceite hidráulico. Servicio de cambio de manguera hidráulica</t>
  </si>
  <si>
    <t>Kit de empaquetadura hidráulica pareja</t>
  </si>
  <si>
    <t>Manguera hidráulica según muestra</t>
  </si>
  <si>
    <t>Soldada de los estribos traseros. Grabada de frenos</t>
  </si>
  <si>
    <t>Servicio de reparación hidráulica del sistema de compactación. Desmonte y monte de piezas afectadas</t>
  </si>
  <si>
    <t>Servicio de desmonte y monte de gato hidráulico. Servicio de reparación de gato hidráulico. Servicio de llenado de aceite hidráulico</t>
  </si>
  <si>
    <t>Kit de junta empaques</t>
  </si>
  <si>
    <t>Bajada de un mulle para revisar pasadores y cambio de pasadores. Soldadura al tubo del estribo. Soldar el separador del muelle</t>
  </si>
  <si>
    <t>Soldada y enderezada a los tubos del estribo. Arreglo de soporte del puente de la caja. Arreglo y postura de tornillos a la caja. Grabada de frenos</t>
  </si>
  <si>
    <t>BAN-57</t>
  </si>
  <si>
    <t>BANDA 4524X MC BLOCK</t>
  </si>
  <si>
    <t>28A</t>
  </si>
  <si>
    <t>LIQUIDO FRENOS DOT3 COFRE 900 ML</t>
  </si>
  <si>
    <t>BOMBA AUXILIAR SERVO EMBRAGUE DIAMETRO 90MM KTC 11164203502 FTR/FVR/FOTON/JAC</t>
  </si>
  <si>
    <t>TOR661</t>
  </si>
  <si>
    <t>ARANDELA ALUMINIO 8MM</t>
  </si>
  <si>
    <t>TOR371</t>
  </si>
  <si>
    <t>TUERCA SEGURIDAD MM 12X1.25</t>
  </si>
  <si>
    <t>HOJ130</t>
  </si>
  <si>
    <t>HOJA PRINCIPAL DELANTERA 54014-1 RH HERCULES 54B01521206581A /1 DEL</t>
  </si>
  <si>
    <t>BAN-143</t>
  </si>
  <si>
    <t>BANDA 9004X MC BLOCK</t>
  </si>
  <si>
    <t>RETEN TRAS. INTERNO 69136  FRR 2017</t>
  </si>
  <si>
    <t>GA13</t>
  </si>
  <si>
    <t>GRASA COMPLEJA LITIO AZUL EP-2 LUBRY 2 KG</t>
  </si>
  <si>
    <t>TOR714</t>
  </si>
  <si>
    <t>ESPARRAGO EJE UNC UNF 1/2X3</t>
  </si>
  <si>
    <t>FRG-278</t>
  </si>
  <si>
    <t>VALVULA</t>
  </si>
  <si>
    <t>FRG-138</t>
  </si>
  <si>
    <t>TOBERA</t>
  </si>
  <si>
    <t>FRG-360</t>
  </si>
  <si>
    <t>MICRO FILTRO</t>
  </si>
  <si>
    <t>FRG-058</t>
  </si>
  <si>
    <t>ANILLOS DE RETORNO</t>
  </si>
  <si>
    <t>RA218</t>
  </si>
  <si>
    <t>RACOR B2 3/8</t>
  </si>
  <si>
    <t>RA123</t>
  </si>
  <si>
    <t>RACOR PRESTOLOK B64 3/16</t>
  </si>
  <si>
    <t>RA135</t>
  </si>
  <si>
    <t>RACOR PRESTOLOK B69 1/4X3/8</t>
  </si>
  <si>
    <t>RA1007</t>
  </si>
  <si>
    <t>TAPON HEMBRA JIC 3/4</t>
  </si>
  <si>
    <t>RA1003</t>
  </si>
  <si>
    <t>REDUCCION BUCHING NPT 1-1/2X1/2</t>
  </si>
  <si>
    <t>RA121</t>
  </si>
  <si>
    <t>RACOR PRESTOLOK B62 3/16</t>
  </si>
  <si>
    <t>RA75</t>
  </si>
  <si>
    <t>RACOR TEE B64 1/2</t>
  </si>
  <si>
    <t>TERPEL ULTREK (AVANZADO) 15W40 GRANEL API CK-4 MULTIGRADO</t>
  </si>
  <si>
    <t>FL-899</t>
  </si>
  <si>
    <t>FILTRO ACEITE B7685 DONSSON MACK/VOLVO</t>
  </si>
  <si>
    <t>FL-900</t>
  </si>
  <si>
    <t>FILTRO ACEITE B7700 DONSSON (1R1807) MACK</t>
  </si>
  <si>
    <t>FL-898</t>
  </si>
  <si>
    <t>FILTRO AIRE DA2513 DONSSON MACK/CUMMINS</t>
  </si>
  <si>
    <t>FL-901</t>
  </si>
  <si>
    <t>FILTRO SEPARADOR AGUA COMBUSTIBLE BF1386O DONSSON MACK/VOLVO</t>
  </si>
  <si>
    <t>FL-537</t>
  </si>
  <si>
    <t>P550529 FILTRO DE COMBUSTIBLE MACK/2018</t>
  </si>
  <si>
    <t>Servicio de fabricación de moldes e instalación de estructura de estructura delantera de la caja compactadora</t>
  </si>
  <si>
    <t>Servicio de mantenimiento hidráulico, lavado del tanque y purga del sistema hidráulico</t>
  </si>
  <si>
    <t>Resortes de caja compactadora</t>
  </si>
  <si>
    <t>Impermeabilizada y pintada de chasis y rines de compactador. Pintada de techo latonería de golpe parte trasera de techo. Enderezada de defensa y estribos. Soldadura de tanque en aluminio bajada y lavada. Tapicería de silla de compactador</t>
  </si>
  <si>
    <t>Teflón</t>
  </si>
  <si>
    <t xml:space="preserve">Arreglo de todo el sistema eléctrico de la tolva y arreglo de fusilera en corto. Arreglo en girón </t>
  </si>
  <si>
    <t>Servicio de fabricación de aletas de la placa eyectora. Servicio de instalación de teflones</t>
  </si>
  <si>
    <t>Servicio de fabricación de tapa posterior trasera de la caja compactadora</t>
  </si>
  <si>
    <t>Servicio de fabricación de manguera medida 3/4" según muestra. Servicio de fabricación de manguera de 1/2" según muestra</t>
  </si>
  <si>
    <t>Cambio de manguera hidráulica</t>
  </si>
  <si>
    <t>Arreglo de la luz del techo. Arreglo en corto de la luz de reversa. Arreglo de la instalación en corto del semáforo derecho</t>
  </si>
  <si>
    <t>3 fusibles. 4m de cable #16. 1 elevador esp</t>
  </si>
  <si>
    <t>Cambio de 2 mangueras al compartidor. Grabada de frenos</t>
  </si>
  <si>
    <t>RA249</t>
  </si>
  <si>
    <t>ACOPLE CAPSULA R2 3/4</t>
  </si>
  <si>
    <t>RA551</t>
  </si>
  <si>
    <t>ACOPLE MACHO R12 JIC 1/2-3/4</t>
  </si>
  <si>
    <t>FS19624 FILTRO COMBUSTIBLE FLEETGUARD FREIGHTLINER CASCADIA/KENWORTH T600-T800</t>
  </si>
  <si>
    <t>10A</t>
  </si>
  <si>
    <t>TERPEL ULTREK 15W40 1/4 API CH-4/SJ MULTIGRADO</t>
  </si>
  <si>
    <t>1 micro switch especial. 2 terminales de ojo. 1 tubo de silicona para sellado</t>
  </si>
  <si>
    <t>RA591</t>
  </si>
  <si>
    <t>ACOPLE HEMBRA R12 JIC 3/8-3/4</t>
  </si>
  <si>
    <t>RA1557</t>
  </si>
  <si>
    <t>ACOPLE OPW AL PARTRE C 4X3 OREJA ESPIGO</t>
  </si>
  <si>
    <t>RA1289</t>
  </si>
  <si>
    <t>ABRAZADERA INDUSTRIAL GALVANIZADA 86-91---3 T514</t>
  </si>
  <si>
    <t>RA1290</t>
  </si>
  <si>
    <t>ABRAZADERA INDUSTRIAL GALVANIZADA 92-97--3-1/4</t>
  </si>
  <si>
    <t>RA1312</t>
  </si>
  <si>
    <t>EMPAQUE OPW 1-1/2</t>
  </si>
  <si>
    <t>RA590</t>
  </si>
  <si>
    <t>ADAPT HH FF 1/2-1/2</t>
  </si>
  <si>
    <t>RA1288</t>
  </si>
  <si>
    <t>ABRAZADERA INDUSTRIAL GALVANIZADA 80-85---2-5/8</t>
  </si>
  <si>
    <t>RA1218</t>
  </si>
  <si>
    <t>ACOPLE OPW AL PARTE C 3</t>
  </si>
  <si>
    <t>TOR77</t>
  </si>
  <si>
    <t>TORNILLO HEX MM 8.8 1.0X6X40</t>
  </si>
  <si>
    <t>TOR553</t>
  </si>
  <si>
    <t>TUERCA SEGURIDAD MM 6X100</t>
  </si>
  <si>
    <t>Arreglo de puerta del volteo. Enderezada y soldada a la puerta de volteo. Enderezada de gancho y soldadura.</t>
  </si>
  <si>
    <t>ANÁLISIS Y RECOMENDACIONES
- SE EVIDENCIA UN ALTO COSTO EN LABORES DE REPARACION DEL SISTEMA HIDRAULICO LO QUE CONLLEVA ADEMAS UN RUBRO ALTO EN ADICION DE ACEITE HIDRAULICO POR PERDIDAS EN FUGAS Y FALLAS DEL SISTEMA, SE RECOMIENDA EVALUAR LOS COMPONENTES (PRINCIPALMENTE CILINDROS HIDRAULICOS) QUE EN COSTOS DE REPARACION SUPEREN EL COSTO DE CAMBIO EN UN SEMESTRE DE OPERACION.
- SE OBSERVA UN DETERIORO CONSIDERABLE EN LA ESTRUCTURA DE LA CAJA COMPACTADORA DE LOS VEHICULOS, PESE A LA MEJORA EN INSTALACION DE LAMINA ANTIDESGASTE. SE RECOMIENDA HACER CUMPLIR LO MINIMO ESTIPULADO EN EL CONTRATO DE LAVADO DE VEHICULOS (LAVADO SEMANAL), PARA GARANTIZAR UNA MEJOR LIMPIEZA DE LA ESTRUCTURA Y MENOR INFERENCIA DE DESGASTE PREMATURO POR CORROSION POR LIXIVIADOS.</t>
  </si>
  <si>
    <t>MES</t>
  </si>
  <si>
    <t>ENERO</t>
  </si>
  <si>
    <t>FEBRERO</t>
  </si>
  <si>
    <t>MARZO</t>
  </si>
  <si>
    <t>ABRIL</t>
  </si>
  <si>
    <t>MAYO</t>
  </si>
  <si>
    <t>JUNIO</t>
  </si>
  <si>
    <t>JULIO</t>
  </si>
  <si>
    <t>AGOSTO</t>
  </si>
  <si>
    <t>SEPTIEMBRE</t>
  </si>
  <si>
    <t>OCTUBRE</t>
  </si>
  <si>
    <t>NOVIEMBRE</t>
  </si>
  <si>
    <t>DICIEMBRE</t>
  </si>
  <si>
    <t>COSTO DE MANTENIMIENTO VEHICULOS MES A MES 2022</t>
  </si>
  <si>
    <t>COSTO POR MES</t>
  </si>
  <si>
    <t>1 portafusiliera. 2 elevadores. 2 bombillos de paleta led. 2 fusibles. 2 terminales de paleta</t>
  </si>
  <si>
    <t>Arreglo de la direccionales. Cambio de bombillos traseros de media, freno y arreglo de pera de freno. Arreglo de lámparas de techo y cambio de 3 bombillos</t>
  </si>
  <si>
    <t>Reparación de la instalación de luz de media en corto. Arreglo de direccionales y cambio de socker. Instalada de brazo de limpiaparabrisas. Revisión de luces en general. Ajuste de espejos. Montada de sirena de reversa</t>
  </si>
  <si>
    <t>Arreglo de corto de direccional</t>
  </si>
  <si>
    <t>Metida de cápsula y soldadura al sillín. Cambio de 2 soportes al motor. Grabada de frenos</t>
  </si>
  <si>
    <t>Terpel ultrek 15W40 1/6 API CI-4 Plus/sl</t>
  </si>
  <si>
    <t>Cambio de diafragma de seguridad</t>
  </si>
  <si>
    <t>Servicio de desvare nocturno y transporte. Suspender bombonera. Graduada de frenos</t>
  </si>
  <si>
    <t>Mantenimiento de bombonas traseras y válvulas de escape</t>
  </si>
  <si>
    <t>Arreglo de la instalación de los limpiaparabrisas y pacha</t>
  </si>
  <si>
    <t>Desmontar media caja para reparación. Cambio empaquetadura. Ajuste de cardán. Graduada del embrague. Rectificar roscas carcasa media caja</t>
  </si>
  <si>
    <t>Desmontar tapa válvulas para calibración de motor</t>
  </si>
  <si>
    <t>Bajar muelle para soldar 2 hojas. Grabada de frenos. Soldada a la tolva</t>
  </si>
  <si>
    <t>P551315 FILTRO COMBUSTIBLE DONALDSON CATERPILLAR/MITSUBISHI/VOLVO</t>
  </si>
  <si>
    <t>P558010 FILTRO SEPARADOR AGUA COMBUSTIBLE DONALDSON DETROIT DIESEL</t>
  </si>
  <si>
    <t>TOR144</t>
  </si>
  <si>
    <t>TUERCA ALTA  3/4 R.O.</t>
  </si>
  <si>
    <t>TOR388</t>
  </si>
  <si>
    <t>TORNILLO HEX G5 RO 5/8X7</t>
  </si>
  <si>
    <t>KW-1535</t>
  </si>
  <si>
    <t>MANGUERA SILICONADA KODIAK 3X6 TRES AROS</t>
  </si>
  <si>
    <t>TOR362</t>
  </si>
  <si>
    <t>TUERCA  ARTILLERA RO 3/4</t>
  </si>
  <si>
    <t>ZA-129</t>
  </si>
  <si>
    <t>AMARRE PLASTICO  150X3 -247-007K</t>
  </si>
  <si>
    <t>AMARRE PLASTICO 368 X 4 - 247 -013K</t>
  </si>
  <si>
    <t>KW-797</t>
  </si>
  <si>
    <t>RETEN RUEDA DEL. KODIAK 1002140-370212</t>
  </si>
  <si>
    <t>Desvare en la españolita. Cambio de batería y ajustada de bornes</t>
  </si>
  <si>
    <t>Mantenimiento de baterías</t>
  </si>
  <si>
    <t>A2700SP FILTRO ACEITE PARTMO CHEVROLET NPR</t>
  </si>
  <si>
    <t>ASR90TSP FILTRO SEPARADOR AGUA COMBUSTIBLE PARTMO CHEVROLET NPR-NQR-NKR-NNR REWARD</t>
  </si>
  <si>
    <t>F68</t>
  </si>
  <si>
    <t>8982035990 FILTRO COMBUSTIBLE ISUZU 4HK1-4JJ1-FSR-FTR-FVM</t>
  </si>
  <si>
    <t>AP2877S FILTRO AIRE EXTERNO PARTMO CHEVROLET NPR</t>
  </si>
  <si>
    <t>Arreglo tapa de cambios. Servicio nocturno y domicilio</t>
  </si>
  <si>
    <t>Servicio de desvare y transporte. Destrabar caja de cambios</t>
  </si>
  <si>
    <t>Servicio de desvare nocturno y transporte. Desgraduar embrague y purgar sistema</t>
  </si>
  <si>
    <t>1 empaquetadura del secador</t>
  </si>
  <si>
    <t>Desvarada y arreglo de secador de aire</t>
  </si>
  <si>
    <t>Desmonte y monte de teflones. 6 teflones</t>
  </si>
  <si>
    <t>Asistencia nocturna, se realizó el diagnóstico de la falla hidráulica y metalmecánica de la placa eyectora</t>
  </si>
  <si>
    <t>Servicio de desmonte y monte de costados averiados e instalación de los mismos de la caja compactadora</t>
  </si>
  <si>
    <t>Bajada de muelle delante para soldar de 2 hojas. Grabada de frenos. Bajada de muelle trasero para arreglar a la base del muelle</t>
  </si>
  <si>
    <t>Prueba hidrostática. 24 rectificada de válvulas. 24 rectificada de asientos. 24 cambio de guías. 6 cambio de camisillas con prueba hidrostática nuevamente. Levantar, sentar y armar</t>
  </si>
  <si>
    <t>Reparación general del motor GMK1</t>
  </si>
  <si>
    <t>Servicio de bajar bomba y desarme para cambio de piñón principal</t>
  </si>
  <si>
    <t>Bajada y subida de caja de cambios</t>
  </si>
  <si>
    <t>F20G-A</t>
  </si>
  <si>
    <t>FIJA ROSCAS LOCTITE 277 *50 ML</t>
  </si>
  <si>
    <t>FRG-185</t>
  </si>
  <si>
    <t>EMPAQUETADURA MOTOR 6HK1 FTR-FVR FORWARD/ 1878128924</t>
  </si>
  <si>
    <t>RCH-3529</t>
  </si>
  <si>
    <t>BUJE EJE DE LEVAS 6HK1/FVR-8976026980/8973861890</t>
  </si>
  <si>
    <t>3I</t>
  </si>
  <si>
    <t>PEGANTE BOXER 120 CC</t>
  </si>
  <si>
    <t>TOR87</t>
  </si>
  <si>
    <t>TORNILLO HEX MM 8.8 1.25X8X40</t>
  </si>
  <si>
    <t>TOR106</t>
  </si>
  <si>
    <t>ARANDELA PLANA MM IRIZADA  8</t>
  </si>
  <si>
    <t>MT34</t>
  </si>
  <si>
    <t>LIMPIADOR DE FRENOS QUALITY  E450ML/UNIDAD/160104</t>
  </si>
  <si>
    <t>TOR532</t>
  </si>
  <si>
    <t>ARANDELA ALUMINIO 14MM</t>
  </si>
  <si>
    <t>TOR531</t>
  </si>
  <si>
    <t>ARANDELA ALUMINIO 12MM</t>
  </si>
  <si>
    <t>RCH-1196</t>
  </si>
  <si>
    <t>ORING  INYECTOR NPR-NQR -FRR 2014/-8941734120</t>
  </si>
  <si>
    <t>RCH-2986</t>
  </si>
  <si>
    <t>EMPAQUE CULATIN 6HK1 FTR/FVR FORWARD 2012/ 8943913800</t>
  </si>
  <si>
    <t>RCH-957</t>
  </si>
  <si>
    <t>ESPARRAGO EJE TRASERO NPR-2000/8973598030</t>
  </si>
  <si>
    <t>RCH-302</t>
  </si>
  <si>
    <t>CAZUELA BASE VALVULA NPR 2000/8943960152</t>
  </si>
  <si>
    <t>RCH-301</t>
  </si>
  <si>
    <t>TORNILLO BALANCIN NPR.2000/8943675262</t>
  </si>
  <si>
    <t>TOR335</t>
  </si>
  <si>
    <t>TUERCA FLANGE MM 10X1.25</t>
  </si>
  <si>
    <t>RCH-1356</t>
  </si>
  <si>
    <t>BUJE PIÑON LOCO NPR-NQR REWARD 2012/ 1125280280/8982558990</t>
  </si>
  <si>
    <t>TOR75</t>
  </si>
  <si>
    <t>TORNILLO HEX MM 8.8 1.0X6X30</t>
  </si>
  <si>
    <t>TOR72</t>
  </si>
  <si>
    <t>TORNILLO HEX MM 8.8 1.0X6X15</t>
  </si>
  <si>
    <t>TOR131</t>
  </si>
  <si>
    <t>TUERCA HEX MM 12X1.25 BICRO</t>
  </si>
  <si>
    <t>TOR337</t>
  </si>
  <si>
    <t>TUERCA FLANGE MM 12X1.25</t>
  </si>
  <si>
    <t>RCH-3991</t>
  </si>
  <si>
    <t>BUJE PARA TIJERA INFERIOR CTR CVKH135 KIA SPORTAGE</t>
  </si>
  <si>
    <t>OV222</t>
  </si>
  <si>
    <t>ORING VITON 222</t>
  </si>
  <si>
    <t>OS212</t>
  </si>
  <si>
    <t>ORING SILICONA 212</t>
  </si>
  <si>
    <t>P551381 FILTRO ACEITE DONALDSON CHEVROLET FTR</t>
  </si>
  <si>
    <t>19279665/HCP4811FILTRO COMBUSTIBLE ACDELCO CHEVROLET FRR-FTR-FVR-FVZ</t>
  </si>
  <si>
    <t>P533930/AP3548 FILTRO AIRE EXTERNO DONALDSON CHEVROLET FVR-FVZ</t>
  </si>
  <si>
    <t>RCH-1143</t>
  </si>
  <si>
    <t>CHAVETA GUAYA CONTROL DE CAMBIOS NPR 2005/-1097012091</t>
  </si>
  <si>
    <t>FL-811</t>
  </si>
  <si>
    <t>19279693 FILTRO AIRE INTERNO ACDELCO CHEVROLET FRR-FTR</t>
  </si>
  <si>
    <t>BATERIA 31H-1250 MAC SILVER PLUS (31H-1250MC) MANTENIMIENTO</t>
  </si>
  <si>
    <t>Servicio de desvare nocturno carrasco y domicilio. Arreglo de tornillos puente y crucetas y guaya de cambios</t>
  </si>
  <si>
    <t>Desarmar motor lado izquierdo para cambiar empaquetadura de base y del enfriador de aceite</t>
  </si>
  <si>
    <t>Pasadores. Servicio de torneado y perforación de orificio para seguro</t>
  </si>
  <si>
    <t>Servicio de graduación de frenos</t>
  </si>
  <si>
    <t>Bajada de muelle . 10 cortes. 2 soldadas. Cambio de 4 hojas. Posturas de grampas del muelle. Solada de estribos traseros y arreglada</t>
  </si>
  <si>
    <t>Asistencia diurna de servicio de desplazamiento al carrasco de girón para prestar el servicio de destrabar la caja para dejar la unidad operativa</t>
  </si>
  <si>
    <t>Arreglo de 3 soportes traseros del muelle. Soldadura a la tolva</t>
  </si>
  <si>
    <t>2 gato recolector</t>
  </si>
  <si>
    <t>Grabada de frenos. Soldar un puente del chasis</t>
  </si>
  <si>
    <t>8 bujes. 8 pasadores. 1 barra templete rectificar ojos. 8 arandelas 1/2" galv. Mano de obra, desmontar pala recolectora templete y cambio de bujes y pasador</t>
  </si>
  <si>
    <t>Grabada de frenos. Bajada de un muelle para soldar 2 hojas. Arreglo de parrilla trasera</t>
  </si>
  <si>
    <t>TOR46</t>
  </si>
  <si>
    <t>TORNILLO HEX G5 RO 1/2 X 2 1/2</t>
  </si>
  <si>
    <t>PP28970 FILTRO COMBUSTIBLE PARTMO CHEVROLET ISUZU</t>
  </si>
  <si>
    <t>HCP4811/PP24811 FILTRO COMBUSTIBLE FRANIG FILTERS CHEVROLET FRR</t>
  </si>
  <si>
    <t>FL-261</t>
  </si>
  <si>
    <t>AP3722/AP3548 FILTRO AIRE INTERNO PARTMO CHEVROLET FVZ</t>
  </si>
  <si>
    <t>AP3548/IFP3548 FILTRO AIRE EXTERNO PARTMO CHEVROLET FVZ</t>
  </si>
  <si>
    <t>HOJ183</t>
  </si>
  <si>
    <t>HOJA PRINCIPAL TRASERA 22B095-1 IMAL CHEVROLET FVR 1-51300522-0/1 RTE TRA</t>
  </si>
  <si>
    <t>HOJ184</t>
  </si>
  <si>
    <t>HOJA SEGUNDA TRASERA 22B095-2 IMAL CHEVROLET FVR 1-51300522-0/2 TRA</t>
  </si>
  <si>
    <t>HOJ99</t>
  </si>
  <si>
    <t>HOJA QUINTA DELANTERA 55B024-5 IMAL INTERNATIONAL HI 7400 DOBLE TROQUE/5 DL</t>
  </si>
  <si>
    <t>HOJ98</t>
  </si>
  <si>
    <t>HOJA CUARTA DELANTERA 55B024-4 IMAL INTERNATIONAL HI 7400 DOBLE TROQUE/4 DL</t>
  </si>
  <si>
    <t>M20</t>
  </si>
  <si>
    <t>ACDELCO GRANEL SAE 15W40 API CK-4/SN TRUCK PLATINUM MINERAL</t>
  </si>
  <si>
    <t>Arreglo de corto de instalación de limpiaparabrisas y corto de unidades</t>
  </si>
  <si>
    <t>1 mini elevador original. 1m de manguera protectora</t>
  </si>
  <si>
    <t>Mantenimiento de bomba. Mantenimiento de inyectores. Desmontar y montar bomba. Desmontar y montar inyectores</t>
  </si>
  <si>
    <t>Servicio de reparaciones metalmecánicas. Reconstrucción de estructura base que soporta a la caja compactadora</t>
  </si>
  <si>
    <t>Arreglo de frenos de ahogo. Desmonte de la guaya. Arreglo lenteja</t>
  </si>
  <si>
    <t>Bajada de muelles traseros para cambiar 2 hojas y soldar 2 hojas. Bajar el cardan para revisar crucetas y cambiar el caucho central. Arreglo, enderezada y reforzada a la base del gato. Ir a quitar el cardan corto a la Españolita para colocarle al carro</t>
  </si>
  <si>
    <t>Desvarada y cambio válvula del freno de seguridad en la noche</t>
  </si>
  <si>
    <t>1 válvula relay doble del freno de seguridad</t>
  </si>
  <si>
    <t>Cardan corto del tander trasero</t>
  </si>
  <si>
    <t>Bajada de ruedas traseras para cambiar cilindros y revisar frenos</t>
  </si>
  <si>
    <t>2 módulos x6 bombillos. 2 terminales con capuchón</t>
  </si>
  <si>
    <t>Arreglo de instalación de luz de freno. Cambio de unidad derecha. Arreglo de instalación de reversa en corto</t>
  </si>
  <si>
    <t>Kit de empaquetadura cuerpo intermedio (equipo presión-succión). Servicio de desmonte uy monte de control intermedio hidráulico para reparación</t>
  </si>
  <si>
    <t>Reiniciada y revisión de baterías por fallas en el encendido en el parqueadero la españolita</t>
  </si>
  <si>
    <t>Válvula</t>
  </si>
  <si>
    <t>Desmontar y montar inyectores</t>
  </si>
  <si>
    <t>Adaptada del válvula compuerta tanque</t>
  </si>
  <si>
    <t>Reconstruir base para extintor e instalarla</t>
  </si>
  <si>
    <t>Arreglo válvula del volteo y comando</t>
  </si>
  <si>
    <t>6 terminales. 4m de cable #16. 7 fusibles. 1 socker</t>
  </si>
  <si>
    <t>Instalada de exploradoras y arreglo de la instalación de exploradoras. Instalada de exploradoras en la tolva y arreglo de la instalación. Arreglo de la media trasera</t>
  </si>
  <si>
    <t>Arreglo de comando y tableta electromecánica de elevavidrios</t>
  </si>
  <si>
    <t>RA1292</t>
  </si>
  <si>
    <t>ABRAZADERA INDUSTRIAL GALVANIZADA 112-121---4 T 519</t>
  </si>
  <si>
    <t>17G</t>
  </si>
  <si>
    <t>REFRIGERANTE LUBRISTONE ROJO 1/6</t>
  </si>
  <si>
    <t>KW-1322</t>
  </si>
  <si>
    <t>KIT ORING VALVULA TRASERA BOMBA PARKER-0159100.</t>
  </si>
  <si>
    <t>KW-751</t>
  </si>
  <si>
    <t>SOPORTE CARDAN BRIGADIER 5003323/10094142</t>
  </si>
  <si>
    <t>HOJA CUARTA TRASERA 59007-4 RH HERCULES KENWORTH T-800/4 TRA</t>
  </si>
  <si>
    <t>HOJ164</t>
  </si>
  <si>
    <t>HOJA SEGUNDA TRASERA 59007-2PL RH HERCULES KENWORTH T-800/2 TRA</t>
  </si>
  <si>
    <t>RA145</t>
  </si>
  <si>
    <t>RACOR TAPON B109 1/2</t>
  </si>
  <si>
    <t>TOR481</t>
  </si>
  <si>
    <t>TORNILLO HEX G8 RF 5/8X1</t>
  </si>
  <si>
    <t>TOR404</t>
  </si>
  <si>
    <t>TORNILLO HEX UNC INOX 304 5/16X1.1/2</t>
  </si>
  <si>
    <t>TOR414</t>
  </si>
  <si>
    <t>ARANDELA PLANA INOX 304 5/16</t>
  </si>
  <si>
    <t>TOR417</t>
  </si>
  <si>
    <t>TUERCA HEX UNC INOX 304  5/16</t>
  </si>
  <si>
    <t>RA1395</t>
  </si>
  <si>
    <t>ABRAZADERA INDUSTRIAL GALVANIZADA 64-67  2-3/8</t>
  </si>
  <si>
    <t>RA1605</t>
  </si>
  <si>
    <t>ACOPLE OPW AL PARTE D 3</t>
  </si>
  <si>
    <t>RA1606</t>
  </si>
  <si>
    <t>RA1238</t>
  </si>
  <si>
    <t>VALVULA BOOSTER</t>
  </si>
  <si>
    <t>RA142</t>
  </si>
  <si>
    <t>RACOE TAPON B109 1/8</t>
  </si>
  <si>
    <t>RA86</t>
  </si>
  <si>
    <t>RACOR B68 1/4X1/4</t>
  </si>
  <si>
    <t>RA222</t>
  </si>
  <si>
    <t>RACOR B120 1/8X1/8</t>
  </si>
  <si>
    <t>RA1342</t>
  </si>
  <si>
    <t>RACOR B110 22X1/4</t>
  </si>
  <si>
    <t>GA26</t>
  </si>
  <si>
    <t>GRASA LITIO EP2/NLGI2 ACDELCO SELECT 16 KG</t>
  </si>
  <si>
    <t>RCH-2541</t>
  </si>
  <si>
    <t>CILINDRO FRENO DMAX 3.0 4X4 D 15/16-702439-C</t>
  </si>
  <si>
    <t>FRA 440 Asistencia diurna, calibración de sistema hidráulico</t>
  </si>
  <si>
    <t>Cambio de bomba de agua</t>
  </si>
  <si>
    <t>TUERCA HEX RO  3/8-16</t>
  </si>
  <si>
    <t>Carcasa de caja</t>
  </si>
  <si>
    <t>ABRO AW 68 GRANEL ISO 68 MINERAL</t>
  </si>
  <si>
    <t>1 Lavada general (18 marzo). 1 Lavada general (2 abril). 1 Lavada general (20 mayo). ! Lavada general (8 junio). 1 Lavada general (16 junio). 1 Lavada general (5 julio)</t>
  </si>
  <si>
    <t>RCH-3999</t>
  </si>
  <si>
    <t>SOPORTE TRASERO PARA MOTOR CR 8980130221 CHEVROLET FVZ-FVR</t>
  </si>
  <si>
    <t>HOJ137</t>
  </si>
  <si>
    <t>HOJA PAL. DEL. 55B024-1 INTER DOBLE TROQUE</t>
  </si>
  <si>
    <t>Teflón. Servicio cambio de teflón</t>
  </si>
  <si>
    <t xml:space="preserve"> TOTALES </t>
  </si>
  <si>
    <t>OSU019</t>
  </si>
  <si>
    <t xml:space="preserve">TABLA GENERAL DE COSTOS DE MANTENIMIENTO 2022 DE LOS VEHICULOS DE LA PIEDECUESTANA DE SERVICIOS PUBLICOS E.S.P. </t>
  </si>
  <si>
    <t>VALOR</t>
  </si>
  <si>
    <t xml:space="preserve"> </t>
  </si>
  <si>
    <t>Desvare al vehículo en el Barrio Pobre Luis</t>
  </si>
  <si>
    <t>Servicio de desmonte y monte de gato eyector, servicio de desmonte y monte de placa eyectora para repara. Reconstrucción de piezas averiadas. Fabricación de nariz costados internos. Reconstrucción de bases de los teflones delanteros y traseros</t>
  </si>
  <si>
    <t>Servicio de torno. Servicio de fabricación de tornillo para botella que ajusta la tolva</t>
  </si>
  <si>
    <t>Hechura instalación completa de las unidades</t>
  </si>
  <si>
    <t>Bajada de los 2 muelles delanteros. Soldada de 3 hoja. Apretada a la tolva con unos puntos de soldadura. Grabada de frenos</t>
  </si>
  <si>
    <t>FRA 1069 Reemplazar sensor de aceite trasero del motor</t>
  </si>
  <si>
    <t>FRA 451 Fabricación de botella, seguro de tolva y desmonte de botella</t>
  </si>
  <si>
    <t>Cambio de bomba principal del clutch y desvarada del sistema de clutch</t>
  </si>
  <si>
    <t>Bajada de muelle delantero para cambiar hojas, bujes y pasadores</t>
  </si>
  <si>
    <t>COSTOS SUBSISTEMAS CRITICOS VEHICULOS COMPACTADORES 2022</t>
  </si>
  <si>
    <t>COSTO MANTENIMIENTO SISTEMA HIDRAULICO</t>
  </si>
  <si>
    <t>FRA 6037 Sincronizada, bujía, filtro manguera, valvulina reversa, valvulina 140, aceite 1/4, tensión de frenos, regulador, batería, revisión eléctrica</t>
  </si>
  <si>
    <t>Pines. Tornillos. Bujes amortiguador. O ring Carter. Tuerca. Revisión encendido. Mano de obra</t>
  </si>
  <si>
    <t>Tapa lateral. Monte motor de arranque mano de obra. Tornillos. Carga batería. Revisión relay arranque</t>
  </si>
  <si>
    <t>6m de cable #16. 2m de cable dúplex. 2 porta fusileras. 2 fusibles. 1 elevador. 1 pacha de elevador. 1 pacha bombillo de unidad. 1 bombillo de unidad led. 2m de manguera protectora. 8 terminales con protector. 1 bombillo led paleta</t>
  </si>
  <si>
    <t>Desvare al retorno de San Francisco. Bajada de la instalación para arreglo de corto. Instalación de elevador para el ventilado y reconstrucción de la instalación. Bajada cartera para bajar switch para cambios de cable quemados. Arreglo de luz de media y cambio de bombillos de unidad. Arreglo de luces de estacionarias</t>
  </si>
  <si>
    <t>FRA 6042 Pera freno trasero, Switch estacionaria, Mano de obra</t>
  </si>
  <si>
    <t>FRA 880 1 Mini elevado, pacha mini elevador, 3 metros de cable, 2 terminales don aislante 1 fusible</t>
  </si>
  <si>
    <t xml:space="preserve">FRA 881 Desvarada a la Piedecuestana, arreglo corto luz media y arreglo switch luces de parqueo </t>
  </si>
  <si>
    <t>FRA 887 Bajada de tijeras para cambiar bujes y esférica, cambio de terminales de dirección, cambio de amortiguadores y cambio de barra tensora</t>
  </si>
  <si>
    <t xml:space="preserve">FRA SCE 203299 Esférica superior, terminal dirección izquierdo y derecho </t>
  </si>
  <si>
    <t>FRA 424 Cambio de dos bandejas de piso, impermeabilizada de piso, reforzada de puentes, fabricación de  soportes de cabina, alineación de cabina</t>
  </si>
  <si>
    <t>FRA FV-20012 Kit de reparación chev luv2300. Reten polea/eje levas luv2300. Empaque tapa válvula chev luv2300. Rodillo rueda del luv2300</t>
  </si>
  <si>
    <t>FRA FV-20021 Reten rueda del chev luv2300. Reten bomba aceite Chevrolet luv2300/trooper. Buje tijera chev luv2300/trooper/d-max 4x2 corto</t>
  </si>
  <si>
    <t>GULF  GEAR MP (VALVULINA) GRANEL SAE 80W90 API GL-5 MINERAL</t>
  </si>
  <si>
    <t>FRA FV-20033 Reten caja tras chev lun 2300. Sello tapa válvula luv 2300</t>
  </si>
  <si>
    <t>Cambio de empaque tapa válvula, Reemplazo de correas y retenes, cambio de retenedor de la caja de cambios</t>
  </si>
  <si>
    <t>Horquilla caja LUV 2300</t>
  </si>
  <si>
    <t>1 Porta fusilera. 1m de cable. 2 terminales paleta. 1 flasher. 2 terminales con capuchón. Arreglo de instalación por cables partidos para el encendido fallando. Revisión de direccionales y cambios de flasher. Arreglo de cable de la bobina en mal estado.</t>
  </si>
  <si>
    <t>Sincronizada. Cambio de bujías y cable. Thinner</t>
  </si>
  <si>
    <t>1 flasher. 1 bombillo un contacto. 1 bombillo. 1 maxi fusible</t>
  </si>
  <si>
    <t>Arreglo e instalación de luces. Arreglo de direccionales en corto y cambio de flasher. Arreglo de luz mediana. Arreglo de luces plenas de altas y bajas</t>
  </si>
  <si>
    <t>Bajada de los 2 muelles trasero para soldar las 2 principales. Soldada de tercera y cuarta. Hechura de gemelas. Bajada de rueda para cambiar la guaya del freno de mano. Cambio de soporte de la caja y arreglo del puente del chasis. Cambio del distribuidor e instalación alta. Arreglo de un soporte de la carrocería</t>
  </si>
  <si>
    <t>Transporte de camioneta Chevrolet de la Piedecuestana a Transpiedecuesta</t>
  </si>
  <si>
    <t>Hechura de varilla para bajar repuestos</t>
  </si>
  <si>
    <t>5 pachas. 3 elevadores. 2 unidades led. 7m cable #16. 5 terminales de ojo. 2 socket. 1 flasher de 2 patas. 4m cable encauchado de 4 líneas. 2m cable encauchado de 3 líneas. 2 1/2m de carraca pequeña. 5m cable dúplex. 2 módulos x6 unidades. 1 antena. 4 fusibles. 1 radio</t>
  </si>
  <si>
    <t>Hechura de la instalación trasera del tanque de combustible y de los stop. Restaurada de los stop partidos y arreglo de base y conectada. Hechura y arreglo de la instalación de las luces altas y bajas. Instalada de las unidades y direccionales y conectados. Bajada de arreglo y mantenimiento. Revisión de correas del moto y templadas. Instalada de módulos de la defensa</t>
  </si>
  <si>
    <t>Instalada del radio y hechura de la instalación más instalada de parlantes. Bajada de tablero para arreglo y mantenimiento. Bajada de comando para arreglo de fallas y mantenimiento.</t>
  </si>
  <si>
    <t>Bajada de volante para arreglo de pito. Elaboración de instalación para switch  del parqueo y conectada de pacha del sensor velocidad.</t>
  </si>
  <si>
    <t>1 metro de manguera protectora. 4 metros de cable #16. 1 switch bombillo piloto. 4 terminales con protector. 1 metro de cable dúplex.</t>
  </si>
  <si>
    <t>Prensa y disco clutch Chevrolet luv 2.3 2.0wfr con balinera (p/alta)</t>
  </si>
  <si>
    <t>Instalación cinta tráiler camioneta</t>
  </si>
  <si>
    <t xml:space="preserve">FRA ELCO-770 Tornillo torsión </t>
  </si>
  <si>
    <t xml:space="preserve">FRA 222 Movimiento volqueta Kodiak </t>
  </si>
  <si>
    <t>2 brazos completos para limpiabrisas. 2 bombillos led. 2 remaches. Cambio de brazos de limpiabrisas. Montada de semáforos y arreglo de la instalación</t>
  </si>
  <si>
    <t>Arreglo de careta en fibra internamente. Postura de cadenas de careta-seguro. Arreglo de careta en fibra parte exterior y pintura. Juagada de puertas y defensa en pintura blanca</t>
  </si>
  <si>
    <t>Arreglo de planta y mantenimiento de la planta. Domicilio a la españolita parqueadero de la Piedecuestana para montada de planta</t>
  </si>
  <si>
    <t>Servicio de desvare. Quitar palanca de cambios. Graduada de clutch. Graduada de frenos</t>
  </si>
  <si>
    <t>Servicio nocturno destrabar caja de cambios. Vía Girón</t>
  </si>
  <si>
    <t>1 brazo de limpiabrisas de Kodiak. 1 plumilla #18. 4 remaches. 2 terminales con capuchón. 1 pivote de limpia parabrisas. 4 fusibles</t>
  </si>
  <si>
    <t>1 ref. 718. 1 ref. c1002fiv</t>
  </si>
  <si>
    <t>Bajar palanca de cambios para destrabar caja. Graduada de frenos del clutch. Grabada de frenos</t>
  </si>
  <si>
    <t>1 brazo de Kodiak limpiabrisas. 1 plumilla 20". 4m cable #16. 1 pegante instantáneo. 2 bombillo led de 1 contacto. 7 fusibles. 5 remaches 1/4". 1chicharra de reversa tipo pesada</t>
  </si>
  <si>
    <t>FRA 4136 Arreglo de poste de batería, arreglo de cables de batería y cambio de bornes, arreglo de cables y cambio de automático principal y auxiliar</t>
  </si>
  <si>
    <t>FRA 458 Reparación de caja de cambios y ajuste de media caja</t>
  </si>
  <si>
    <t>FRA FEL-78 Kit de embrague para Kodiak</t>
  </si>
  <si>
    <t xml:space="preserve">FRA 2223 Bajada de caja para reparación y cambio de embrague </t>
  </si>
  <si>
    <t>Desmonte y monte de caucho hermético que sella la tapa, instalación de  nuevo caucho. Instalación de botella de compuerta trasera.</t>
  </si>
  <si>
    <t>Solenoide o automático arranque 12V Kodiak con embolo 37MT/41MT/42MT</t>
  </si>
  <si>
    <t>FRA 396 Mantenimiento al sistema hidráulico, desmonte y monte de bomba hidráulica y servicio de calibración de sistema hidráulico</t>
  </si>
  <si>
    <t>FRA 1937 Graduación de frenos, calentada para enderezar la palanca de cambios</t>
  </si>
  <si>
    <t>FRA 397 Corrección de fugas hidráulicas del sistema de compactación y llenado del aceite hidráulico</t>
  </si>
  <si>
    <t>FRA 398 Servicio de desmonte de mando trasero hidráulico y conexión del sistema hidráulico, servicio de reparación de bloques hidráulicos del mando trasero y empaquetadura spooler</t>
  </si>
  <si>
    <t>FRA 1943 Graduación de frenos, soldadura a la base de la defensa, cambio de tornillos puente de la caja y apretar ´puente del chasís</t>
  </si>
  <si>
    <t>FRA 447 Desmonte de estructura averiada, fabricación de estructura e instalación de bases de tuberías hidráulicas, desmonte y monte de tubo hidráulico de alta presión del mando delantero, servicio de desmonte de mando hidráulico Parker</t>
  </si>
  <si>
    <t>FRA 874 Mano de obra arreglo pivote limpia vidrios, cambio de brazo y plumilla</t>
  </si>
  <si>
    <t>FRA 461 Desmonte y monte de bomba hidráulica, desmonte y monte de toma fuerza y llenado de valvulina de la caja de velocidades y servicio de calibración</t>
  </si>
  <si>
    <t>FRA 472 Galón de aceite hidráulico ISO068, Manguera hidráulica, Racor pasa muros, Corrección de fugas hidráulicas del sistema de compactación</t>
  </si>
  <si>
    <t>FRA 2051 Bajada de muelle delantero para cambiar tornillo de centro, arreglo de las bases de la defensa y graduación de frenos</t>
  </si>
  <si>
    <t>FRA 2054 Cambio de biga de vehículo varado para el 18</t>
  </si>
  <si>
    <t>FRA 2057 Bajada de muelle trasero para soldar dos hojas, bajar ruedas para cambiar 5 espárragos</t>
  </si>
  <si>
    <t>Servicio de desmonte y monte de placa de barrido, compactación. Reconstrucción de estructura. Fabricación de vigas inferiores y superiores. Servicio de doblez de piezas para la respectiva instalación</t>
  </si>
  <si>
    <t>FRA CH-10250 Llave Bristol 3/8 y tornillo Bristol 1/2</t>
  </si>
  <si>
    <t>FRA 2071 Cambio de soportes delanteros de motor, ajuste de tolva , graduación de frenos y calzada de cruceta</t>
  </si>
  <si>
    <t>FRA 394 Asistencia nocturna fuga hidráulica del sistema</t>
  </si>
  <si>
    <t>Servicio de desmonte y monte de placa eyectora. Desmonte de gato eyector. Desmonte de rejilla de tanque de lixiviado. Aplicación de soldadura para corregir poros. Instalación del sobre piso de la caja compactadora</t>
  </si>
  <si>
    <t>FRA 2088 Graduación de frenos, hechura del puente de la caja y soldadura a un puente del chasís, sacada de 8 espárragos</t>
  </si>
  <si>
    <t>FRA FEL-54 Reparación kit de embrague para Kodiak doble troque</t>
  </si>
  <si>
    <t xml:space="preserve">FRA FEL-60 Adaptación del yugo para Kodiak doble troque </t>
  </si>
  <si>
    <t>FRA 2227 Quitada del compartidor de aceite, graduación de frenos, bajada de muelle trasero, cortada de dos tornillos, bajada de muelle delantero y soldada de una hoja</t>
  </si>
  <si>
    <t xml:space="preserve">FRA 2244 Bajada de muelle delantero para soldar una hoja, graduación de frenos, ajuste de dos puentes del motor y cambio de tornillos, quitar tubo del compactador para soldar, soldar dos ganchos para colgar canastas </t>
  </si>
  <si>
    <t>FRA 446 Soporte estructural de tubo de alta, soporte estructural de descarga media, empaquetadura de spooler y fabricación de tubería hidráulico de alta presión</t>
  </si>
  <si>
    <t xml:space="preserve">FRA 459 Desmonte y monte de toma fuerza y llenado de valvulina de la caja de velocidades </t>
  </si>
  <si>
    <t xml:space="preserve">FRA 1788 Desvarada y cambio de válvula de freno de seguridad, arreglo de manguera de bajo y arreglo de bombona </t>
  </si>
  <si>
    <t>FRA 2307 Bajada de dos ruedas para embandar,  pulida de orillos campanas y graduación de frenos</t>
  </si>
  <si>
    <t>FRA 2320 Grabada de freno, Grabada de embrague</t>
  </si>
  <si>
    <t>FRA 2335 Bajada de muelle delantero del lado derecho, para soldar una hoja y cambiar otra, bajada de muelle izquierdo, para soldar una hoja, y cortar 2 tornillos del sillín para ponerlos nuevos, Ponerles topes a las tuercas, Grabada de frenos</t>
  </si>
  <si>
    <t>Servicio de escáner revisar parámetros</t>
  </si>
  <si>
    <t>Correr caja de cambios para cambio de clutch. Arreglo puente y soporte cardanes. Ajuste de crucetas y eje</t>
  </si>
  <si>
    <t>Embrague para Kodiak doble troque</t>
  </si>
  <si>
    <t>Desmonte y monte de toma fuerza y llenado de valvulina de la caja de velocidades. Desmonte y monte de bomba hidráulica.</t>
  </si>
  <si>
    <t>Bajada de vigas para cambiar bujes. Llevada las vigas al torno para cambiar los buje y arreglar pasadores. Bajada de los muelles del tander para cambiar los tornillos. Y soldar una hoja. Bajada de los sillines para reforzarlos.</t>
  </si>
  <si>
    <t>Servicio de desvarada y transporte. Desvarada para destrabar caja. Servicio nocturno</t>
  </si>
  <si>
    <t>Corregir caja de cambios. Cambio de carcasa caja principal. Cambio carcasa del motor y soportes del motor. Quitar puente del motor. Cambio sello de retén del cigüeñal. Ajuste crucetas cardán. Graduada de frenos</t>
  </si>
  <si>
    <t>Bajada y montaje de alternador. Bajada, instalación computadora motor para arreglo corto en la computadora</t>
  </si>
  <si>
    <t>Corrección de falla en el sistema de toma fuerza que no engrana</t>
  </si>
  <si>
    <t>1 pacha de unidad. 1 bombillo de unidad. 4 fusibles. 1 maxi fusible. 3m de cable. 2 mangueras</t>
  </si>
  <si>
    <t>Arreglo, instalación de luces altas y bajas. Arreglo, instalación de luz de media. Arreglo de corto de luz de freno. Arreglo, instalación de los stop traseros.</t>
  </si>
  <si>
    <t>Hechura, instalación de cigarrillera. Bajada de tablero y tapas de torpeo para arreglo de falla constante del encendido y Arreglo de la instalación switch. Bajada de fusilera del motor para mantenimiento de fusibles sulfatados</t>
  </si>
  <si>
    <t>Arreglo bombona, cambio de diafragma trasero</t>
  </si>
  <si>
    <t>Cambiar el tarro del agua del radiador. Soldar las grampas delanteras de la barra estabilizadora. Cambio de bujes a la barra. Grabada de frenos</t>
  </si>
  <si>
    <t>Grabada de frenos. Cambio a un soporte al motor y apretar 3. Bajada de muelle delantero para soldar una hoja. Postura de tornillo de defensa. Cambio de grampa a un muelle</t>
  </si>
  <si>
    <t>Asistencia diurna, desvare en el carrasco</t>
  </si>
  <si>
    <t>Apretada de 4 muelles. Soldadura a la tolva. Grabada de frenos</t>
  </si>
  <si>
    <t>1 carraca de Kodiak. 1 porta diodos. 2 tornillos originales de corriente. 1 par de escobillas. 1 regulador. 1 terminal de ojo</t>
  </si>
  <si>
    <t>Revisión y arreglo de la instalación del limpia parabrisas. Arreglo de la instalación de los pitos y cambio de elevadores</t>
  </si>
  <si>
    <t>Servicio de desvarada en el carrasco. Destrabar caja de cambios. Servicio nocturno</t>
  </si>
  <si>
    <t>Bajada de defensa para reforzar la base de la defensa. Bajada de ruedas para embandar y cambiar 2 raches. Desmontar una llanta para sacar un clavo y poner un parche. Grabada de frenos</t>
  </si>
  <si>
    <t>Arreglo de la instalación del encendido. Arreglo de cables del arranque del automático. Iniciada en el parqueadero barlovento</t>
  </si>
  <si>
    <t>Desvarada y arreglo de bombonas</t>
  </si>
  <si>
    <t>Desvarada para arreglo del pedal del clutch. Purgada de bombas del clutch</t>
  </si>
  <si>
    <t>1 fusible. 1m de cable. 1 flasher electrónico. 1 elevador original</t>
  </si>
  <si>
    <t>Espárrago rueda trasera Kodiak (15/16 X 4 1/2). Tuerca esparrago bocín rueda trasera Kodiak/inter/kw</t>
  </si>
  <si>
    <t>5 luz techo 1030 12v</t>
  </si>
  <si>
    <t>Desvarar clutch y distribuidor palanca. Servicio nocturno y domicilio</t>
  </si>
  <si>
    <t>Correr caja para cambio de clutch. Arreglo de varillaje de clutch. Ajuste soportes motor trasero. Ajustar cruceta eje lapicero. Cambio de hoja toma y arreglo tapa chorote</t>
  </si>
  <si>
    <t>Desvare al parqueadero de la Piedecuestana y desvare</t>
  </si>
  <si>
    <t>1 bombillos 2 contactos. 2 pachas de unidad. 2m de cable #16. 1 brazo limpiaparabrisas. 1 plumilla. 1 tubo de silicona</t>
  </si>
  <si>
    <t>Arreglo de luces de los stop traseros. Arreglo de cono de limpiaparabrisas y postura del brazo. Arreglo de la instalación de las luces alta y bajas y cambio de unidades nuevas. Arreglo de la instalación de luz semáforo de la carta e instalación de semáforo nuevo. Cambio de luces de techo y sellada</t>
  </si>
  <si>
    <t>10 tornillos golosos. 1 stober 2 salidas. 8 módulos led. 2m de cable dúplex</t>
  </si>
  <si>
    <t>Embrague Kodiak doble troque. Patín suplementos</t>
  </si>
  <si>
    <t>Arreglo de defensa. Grabada de frenos. Cuadrada de muelle y postura de grampas. Soldadura a la tolva. Apretada de los 2 muelles del tander</t>
  </si>
  <si>
    <t>2 bombillos silicona paleta. 1m cable dúplex. 1 fusible</t>
  </si>
  <si>
    <t>Arreglo de la instalación de luces altas. Arreglo del pivote del limpiaparabrisas y arreglo de la instalación del limpiaparabrisas</t>
  </si>
  <si>
    <t>Bajada de muelle delantero. Cambio de 2 hojas y soldada de una y 6 cortes. Bajada del muelle del tándem. Soldada de 2 hojas. Grabada de frenos. Arreglo de exostos. Cambio de un soporte. Soldada a la tolva</t>
  </si>
  <si>
    <t>3 pistones del centro de bombona. 3 resortes de pie. 2 horquillas del rache</t>
  </si>
  <si>
    <t>Iniciada y desvarada en el parqueadero de la Piedecuestana españolita</t>
  </si>
  <si>
    <t>Cambio de manguera hidráulica de techo de la caja compactadora. Manguera hidráulica según muestra (manguera de 1/2", ubicada en el techo)</t>
  </si>
  <si>
    <t>Servicio de escáner para revisar parámetros. Prueba de presión de combustible cambio de mangueras del turbo</t>
  </si>
  <si>
    <t>Arreglo de defensa y arreglo de las bases. Bajada de un muelle para soldar una hoja. Quitar un soporte del muelle para reforzarlo. Arreglo de un puente, reforzada de as bases del puente. Cambio de 2 raches. Bajada de 3 ruedas para bandas y rodajas</t>
  </si>
  <si>
    <t xml:space="preserve">FRA 2060 Graduación de frenos y arreglo de compuertas </t>
  </si>
  <si>
    <t>FRA 1082 Servicio de desvare y cambio de térmico ventilador</t>
  </si>
  <si>
    <t>Enderezada de varillas. Arreglo de carpa</t>
  </si>
  <si>
    <t>2 bornes tipo pesado. 1 switch de palanca. 3 terminales de ojo. 2m de cable encauchado de 3 líneas. 7 fusibles</t>
  </si>
  <si>
    <t>Bajada de batería para hechura de los 2 postas. Arreglo de cables de corriente de las baterías y cambio de los bornes. Hechura de instalación para arreglo y hechura de base de switch. Arreglo del radio</t>
  </si>
  <si>
    <t>Bajar panela de bomba auxiliar del clutch. Desarmar y cambiar empaquetadura</t>
  </si>
  <si>
    <t>Arreglo de guaya selectora de cambios</t>
  </si>
  <si>
    <t>FRA 450 Desmonte y monte de gato eyector, servicio de reparación de gato eyector, servicio de reparación de tapa y rectificación de roscas, corrección de fugas hidráulicas, cambio de mangueras</t>
  </si>
  <si>
    <t>Empaquetadura de spooler. Servicio de desmonte de mando hidráulico Parker delantero. Servicio de reparación de mando delantero. Calibración del sistema hidráulico.</t>
  </si>
  <si>
    <t xml:space="preserve">FRA 382 Asistencia diurna, se rompe la placa eyectora, servicio de descargue manual de la basura en el carrasco </t>
  </si>
  <si>
    <t>Galón de aceite hidráulico granel eso 68. Manguera de descarga principal. Corrección de fuga hidráulica</t>
  </si>
  <si>
    <t>FRA 918 Servicio de scanner, acompañamiento al carrasco, arreglo de falla de velocidad y cambio modulo tacógrafo</t>
  </si>
  <si>
    <t>3 Empaquetadura de spooler. Servicio de reparación de spooler hidráulico</t>
  </si>
  <si>
    <t>FRA 387 Desmonte y monte de placa eyectora para reparar partes averiadas, fabricación de bases de los teflones, instalación de 8 teflones, cambio de pasador inferior</t>
  </si>
  <si>
    <t>Manguera hidráulica según muestra de 3/4. Manguera hidráulica según muestra de 3/4. Fabricación de tubo hidráulico según muestra de 3/4. Aceite hidráulico por galones. Corrección de fugas hidráulicas del sistema de compactación, llenado del aceite hidráulico</t>
  </si>
  <si>
    <t>Servicio de manguera hidráulica según muestra. Cambio de manguera hidráulica</t>
  </si>
  <si>
    <t>FRA 388 Fabricación de caja de herramientas, e instalación de las misma</t>
  </si>
  <si>
    <t>3 empaquetadura de spooler. 8 valvulina 1/4 80W40. 5 Tornillos 25X10 1.8 seguridad. 1 silicona grey. 1 teflón líquido. 1 manguera hidráulica 3/4 según muestra</t>
  </si>
  <si>
    <t>3 empaquetadura de spooler. 3 servicio de reparaciones hidráulicas (servicio de reparaciones de spooler)</t>
  </si>
  <si>
    <t>FRA 1047 Hacer instalación del sensor de velocidad al computador y revisión de modulo</t>
  </si>
  <si>
    <t>FRA 2075 Sacada de ruedas para cambio de 10 espárragos y graduación de frenos</t>
  </si>
  <si>
    <t>FRA 408 Asistencia diurna falla hidráulica no engrana el vehículo</t>
  </si>
  <si>
    <t>FRA FE641 Piñonería y rodillos caja 14715</t>
  </si>
  <si>
    <t xml:space="preserve">CC Desmonte y monte tapa control de cambio, desmonte y monte tapa horquilla para arreglo de la guía control de cambios </t>
  </si>
  <si>
    <t>FRA 429 Asistencia diurna purga del servoembrague, llenado de liquido de frenos</t>
  </si>
  <si>
    <t xml:space="preserve">FRA 242 Transporte de compactador del carrasco a Transpiedecuesta </t>
  </si>
  <si>
    <t>FRA 434 Asistencia en el carrasco, desconexión del sistema hidráulico de unidad OSU026 por falla en la caja de velocidades y conexión del sistema hidráulico del osu027 para ponerlo a trabajar</t>
  </si>
  <si>
    <t xml:space="preserve">FRA 1166 Mano de obra arreglo de planta, carga de baterías y revisión de cables </t>
  </si>
  <si>
    <t xml:space="preserve">FRA 1749 Desvarada arreglo de mangueras toma fuerza y cambio de racor bomba principal </t>
  </si>
  <si>
    <t>FRA 468 Bajada de tapa control de cambios para cambio de horquilla, cambio de guaya, arreglo control y cambio de bujes y graduación de embregue</t>
  </si>
  <si>
    <t>Desmonte y monte de toma fuerza y llenado de valvulina de la caja de velocidades. Servicio de adecuación del sistema del sistema de aire del toma fuerza. Desmonte y monte de bomba hidráulica. Servicio de calibración del sistema hidráulico</t>
  </si>
  <si>
    <t>1 Automático</t>
  </si>
  <si>
    <t>Toma fuerza Fuller. Chorote. Chaveta 4302386. Chaveta 3603. Tornillos. Mano de obra</t>
  </si>
  <si>
    <t>Fabricar y ensamblar tubo chorote a base rodillo clutch. Ajuste balinera clutch a base</t>
  </si>
  <si>
    <t>1 pacha de sensor del árbol de levas. Cambio de pacha de sensor mantenimiento de la fusilera de eleva grande. Ajustada de instalación</t>
  </si>
  <si>
    <t>Desvarada. Cambio de guaya delantera de cambios. Echada de valvulina</t>
  </si>
  <si>
    <t>1 galón de aceite hidráulico granel ISO68</t>
  </si>
  <si>
    <t>7 Tornillo 10x32. 7 arandelas. 1 ocitite rojo. 1 abrazadera metálica tipo pesado. 2 abrazadera metálica de 30 mm. 1 manguera transparente</t>
  </si>
  <si>
    <t>Instalación de tornillería de la caja de velocidades, instalación de manguera de nivel. Desmonte y monte de gato hidráulico. Servicio de reparación de gato hidráulico. Servicio de enderezada de exosto.</t>
  </si>
  <si>
    <t>Bajada de muelle trasero. Soldar 2 hojas. Arreglar la base de la guía. Grabada de frenos</t>
  </si>
  <si>
    <t>Arreglo de la instalación de la luz de reversa en corto. Bajada de unidades en mal estado para mantenimiento. Arreglo de instalación de luz de freno. Arreglo de corto de la instalación de luz de media. Cambio de 2 exploradoras laterales. Cambio de bombillos de direccional de las puertas</t>
  </si>
  <si>
    <t>1  mini elevador 24V. 1 par de pitos. 6m de cable #16. 3 bombillos de direccional. 1 stop de 4 ". 6 tornillos golosos. 7 fusibles</t>
  </si>
  <si>
    <t>Grabada de frenos. Apretada al soporte del motor. Apretarla tuerca de la caja. Calzar una cruceta, Cambiar una grampa del muelle trasero. Soldadura a un puente</t>
  </si>
  <si>
    <t>Servicio de reparación del toma fuerza. Desmonte y monte de toma fuerza, desmonte y monte de boba hidráulica y llenado de válvula de la caja de velocidades. Servicio de desmonte de mando trasero hidráulico y conexión del sistema hidráulico. Servicio de reparación de bloques hidráulicos del mando trasero</t>
  </si>
  <si>
    <t>Servicio de desvarada para arreglar toma fuerza. Graduar embrague. Servicio nocturno</t>
  </si>
  <si>
    <t>Grabada de frenos. Enderezadas de torre de parrilla. Soldadura a las tolvas</t>
  </si>
  <si>
    <t>Bajada de muelle delantero. Soldar una hoja. Hechura de dos huecos. Grabada de frenos</t>
  </si>
  <si>
    <t>Revisión de falla por fuera. Escáner para borrar fallas y corregir</t>
  </si>
  <si>
    <t>Bajar toma fuerza y arreglo de fugas. Destrabar caja de cambios</t>
  </si>
  <si>
    <t>servicio de desvare al guayabal</t>
  </si>
  <si>
    <t>Eje deslizante. Piñón 20471. Piñón 4302381. Piñón 22028. Piña 4304317. Eje toma 13/4. Buje. Arandela estrella 14749. Chorote. Retenedor. Varilla. Piñón 4303477. Arandela</t>
  </si>
  <si>
    <t>Arreglo de luz de media delas unidades y soque. Instalado de luz de la tolva. Arreglo de la instalación del sensor de velocidad. Servicio de escáner para borrar fallas y arreglo</t>
  </si>
  <si>
    <t>Arreglo de instalación del parlante y arreglo de instalación del radio más cambio de parlante dañado y frontal</t>
  </si>
  <si>
    <t>Desvarada. Destrabada de caja de cambios. Cambio de guaya selectora de cambios</t>
  </si>
  <si>
    <t>Piñón para caja Fuller</t>
  </si>
  <si>
    <t>Correr caja para cambio de clutch.</t>
  </si>
  <si>
    <t>Desvarada al carrasco para destrabar caja</t>
  </si>
  <si>
    <t>Destrabar caja en el carrasco. Servicio nocturno y transporte</t>
  </si>
  <si>
    <t>Asistencia diurna . Servicio de destrabar la caja de velocidades en el sitio de disposición final llamado carrasco</t>
  </si>
  <si>
    <t>FRA 1936 Graduación de frenos</t>
  </si>
  <si>
    <t>FRA 1941 Bajada de ruedas traseras para cambio de 10 espárragos y graduación de frenos</t>
  </si>
  <si>
    <t>FRA 875 Desvarada a la cantera y desvarada a nueva Colombia</t>
  </si>
  <si>
    <t>FRA 378 Corrección de fugas hidráulicas del sistema de compactación</t>
  </si>
  <si>
    <t>FRA 454 Desmonte y monte de bomba hidráulica para corregir fuga hidráulica y cambio de retenedor frontal</t>
  </si>
  <si>
    <t>FRA 385 Corrección de fugas hidráulicas de la parte delantera del mando y gato eyector, corrección de fugas hidráulicas del sistema de distribución del techo</t>
  </si>
  <si>
    <t>FRA 344 Postura de espejos e impermeabilización  de los mismos</t>
  </si>
  <si>
    <t>FRA 2237 Hechura de la base de la bomba del embrague y graduación de frenos</t>
  </si>
  <si>
    <t>FRA 2303 Graduación de frenos y soldadura de varilla para poner canasta</t>
  </si>
  <si>
    <t>FRA 2305 Bajada de ruedas traseras para cambiar 5 espárragos y graduación de frenos</t>
  </si>
  <si>
    <t>Suministro de vidrio panorámico puerta conductor</t>
  </si>
  <si>
    <t>Bajada de muelle para cambiar una hoja y soldar una hoja. Arreglar la base donde va el tornillo central. Hechura de grampas para el muelle. Grabada de frenos</t>
  </si>
  <si>
    <t>Arreglo base exploradora, arreglo de elevavidrios puertas. Ajustada de parlantes y radio</t>
  </si>
  <si>
    <t>Arreglo del tanque del ACPM. Arreglo de sunchos. Bajada de ruedas traseras para bajar bandas. Grabada de frenos. Cambio de 2 raches.</t>
  </si>
  <si>
    <t>Asistencia nocturna, corrección de fuga hidráulica</t>
  </si>
  <si>
    <t>Reparada culata compresor de FTR. Arreglo manguera pera Fuller</t>
  </si>
  <si>
    <t>Guías de válvula. Gorro de válvula. Empaque culata. O ring sello camisilla inyector. Camisilla inyector. Camisilla inyector</t>
  </si>
  <si>
    <t>Desvarada para arreglo de válvula relay y válvula cheque doble</t>
  </si>
  <si>
    <t>Soldada de chorote del arranque por orejas partidos en aluminio</t>
  </si>
  <si>
    <t>Prueba hidrostática. Rectificar válvulas. Rectificar asientos. Cambio de guías. Cambio de camisillas con prueba hidrostática nuevamente. Lavar, sentar y armar</t>
  </si>
  <si>
    <t>Bajada de muelle trasero para cambiar tornillo de centro. Grabada de frenos. Arreglo de las base del muelle. Arreglo del soporte del muelle y cambiar el pasador que se partió</t>
  </si>
  <si>
    <t>5 módulos led. 1m de cable dúplex. 2 bombillos de paleta arroz. 1 mini elevador</t>
  </si>
  <si>
    <t>4m de cable #16. 1 terminal de paleta. 4 fusibles. 1 mini elevador. 1 Max fusible</t>
  </si>
  <si>
    <t>Desvarada para cambio de manguera de presión del clutch</t>
  </si>
  <si>
    <t>Desvarada desde la loma de zafiro. Cambio de guaya y desvarada. Corrida de caja y cambio de carcasa. Cambio del soporte del motor. Cambio del toma fuerza. Graduada de frenos. Calzada de cruceta. Soldadura a la base de las guayas. Postura del eje al yugo de las balineras del clutch. Gasolina</t>
  </si>
  <si>
    <t>Arreglo mangueras del toma fuerza. Arreglo tubo del aire de bomba del clutch</t>
  </si>
  <si>
    <t>1 carcasa principal del arranque nueva. 1 par de escobillas. 1 rodamiento. 1 maxi fusible. 1 mini elevador. 1pacha sensor de velocidad. 7m de cable#16</t>
  </si>
  <si>
    <t>Bajada de arranque para cambio de carcasa partida y mantenimiento. Cambio de fusibles y elevadores del encendido. Hechura de instalación del sensor de velocidad y flotador de combustible. Mantenimiento de todos las pachas motor y computador y pacha de la instalación de torpedo</t>
  </si>
  <si>
    <t>1 fusible. 4 terminales. 1 pegante instantáneo. 3 bombillo de 2 contactos</t>
  </si>
  <si>
    <t>Arreglo de la instalación de las unidades y luz de media. Arreglo de corto de luz de freno</t>
  </si>
  <si>
    <t>Correr caja de cambios de tapa control cambios. Cambio de guayas. Cambio de toma fuerza. Postura cardanes. Cambio carcasa caja de cambios carcasa motor. Arreglo de bomba de embrague. Cambio buje eje toma fuerza. Bajar Carter motor. Bajar tapa de cambios</t>
  </si>
  <si>
    <t>Mano de obra: instalado macho aire, instalada cajita válvulas, instalada toma fuerza. Arreglo maguera de aire de la instalación</t>
  </si>
  <si>
    <t>Conectada de baterías y cambio de bornes. Arreglo del sensor de árbol de levas y pacha. Conectada de sensor de cigüeñal y arreglo de la conexión. Arreglo de la instalación y ajustada. Arreglo de la instalación del sensor de velocidad</t>
  </si>
  <si>
    <t>1 elevador. 2m de cable #16. 1 porta fusilera. 4 fusibles</t>
  </si>
  <si>
    <t>Bajada de muelle delantero. Soldada de 2 hojas y hacer 5 cortes. Soldadura por dentro a la tolva. Grabada de frenos</t>
  </si>
  <si>
    <t>1 bombillo 2 contacto. 1 soquer completo. 2 lámparas oboladoy. 1 mini elevador. 1 exploradora. 1 stop 4 pulgadas. Remaches</t>
  </si>
  <si>
    <t>Bajada de muelle delantero para soldar 2 hojas. Grabada de frenos</t>
  </si>
  <si>
    <t>4 stop 4". 1 mini fusible. 1 bombillo unidad. 1 pacha de unidad. 1 bombillo de paleta. 6m de cable #16. 1 switch bombillo piloto. 2 terminales con protector. 1 soque luz de media. 1 sirena de reversa</t>
  </si>
  <si>
    <t>Cambio de stop en mal estado. Arreglo de la instalación de freno en corto. Arreglo de la instalación de los stop parte abajo. Arreglo y hechura de la instalación de la reversa con switch para la cabina. Arreglo de la instalación de los elevavidrios. Arreglo de las luces delanteras</t>
  </si>
  <si>
    <t>Desvarada y cambio de válvula relay y freno de seguridad. Válvula relay de FTR Isuzu</t>
  </si>
  <si>
    <t>Desmonte y monte de bomba hidráulica. Servicio de calibración del sistema hidráulico. Llenado del aceite hidráulico</t>
  </si>
  <si>
    <t>6 módulos led largos. 1 par de unidades led. 3m de cable dúplex. 1 bombillo led. 1 tubo de sifa</t>
  </si>
  <si>
    <t>Arreglo de la instalación de las luces de unidad y cabezote. Bajada de unidades para instalada de unidades led. Bajada de direccionales para lavar y arreglo. Instalada de módulos en la persiana</t>
  </si>
  <si>
    <t>Empaquetadura motor 6HK1 FTR/FVR forward E2 E4 OEM Cherry Japón. 4 casquetes eje de levas NPR 4HG1/4HK1. 4 casquetes ejes levas FTR FVR 6HE1 6HK1</t>
  </si>
  <si>
    <t>FRA 372 Asistencia nocturna, no funciona el sistema de compactación</t>
  </si>
  <si>
    <t>Galón de aceite hidráulico sellado ISO 68. Kit de tornillería con tuercas y arandelas</t>
  </si>
  <si>
    <t>FRA 373 Empaquetadura hidráulica de gato de barrido</t>
  </si>
  <si>
    <t>FRA 877 Mano de obra cambio de sensor velocidad y servicio de scanner</t>
  </si>
  <si>
    <t xml:space="preserve">FRA 427 Desmonte y monte de gato eyector, reparación de gato eyector, pulida de vástagos y rectificación de dos camisas para las roscas </t>
  </si>
  <si>
    <t>FRA 482 Desmonte y monte de gato hidráulico de barrido, Desmonte y monte de gato de compactación</t>
  </si>
  <si>
    <t>FRA FEL31 Kit de embrague para FVR (prensa, disco, volante y balinera)</t>
  </si>
  <si>
    <t>FRA 481 Empaquetadura hidráulica de gato de barrido, Empaquetadura hidráulica de gato de compactación</t>
  </si>
  <si>
    <t xml:space="preserve">FRA 377 Asistencia nocturna, servicio de descargue de aseo de vehículo </t>
  </si>
  <si>
    <t>FRA 483 Reparación de gatos de barrido, reparación de bujes de gatos, Reparación de gato de compactación</t>
  </si>
  <si>
    <t>FRA 485 Desmonte y monte de gato eyector para reparar, Reparación de gato eyector, pulida de vástagos</t>
  </si>
  <si>
    <t>FRA 486 Servicio de mantenimiento hidráulico, lavado de deposito del sistema, drenado del aceite hidráulico de los gatos de barrido y compactación</t>
  </si>
  <si>
    <t>Manguera hidráulica según muestra 3/8". Manguera hidráulica según muestra 1/2". Manguera hidráulica según muestra de 5/8". Manguera hidráulica según muestra 1"</t>
  </si>
  <si>
    <t>Galón de aceite hidráulico granel eso 68. Abrazadera plástica. Protector plástico de manguera por metros. Silicona grey</t>
  </si>
  <si>
    <t>FRA 1048 Desmontar EGR y radiador para mantenimiento y calibración de válvulas</t>
  </si>
  <si>
    <t>FRA 923 Servicio de scanner, mano de obra cambio de pacha y revisión de luces</t>
  </si>
  <si>
    <t>Servicio de desmonte de mando trasero hidráulico y conexión del sistema hidráulico. Servicio de reparación de bloques hidráulicos del mando trasero. Servicio de calibración del sistema hidráulico.</t>
  </si>
  <si>
    <t>Empaquetadura de spooler.</t>
  </si>
  <si>
    <t>FRA 428 Instalación de rejilla de lixiviado al piso, desmonte y monte del empaque de lixiviado, reparación de estructura que lo sostiene</t>
  </si>
  <si>
    <t xml:space="preserve">FRA 404 Fabricación de caja de herramientas e instalación de la misma </t>
  </si>
  <si>
    <t>Reconstrucción de piso de tolva, servicio de rolado de la pieza instalada, corrección de fuga de lixiviado</t>
  </si>
  <si>
    <t>Teflón. Desmonte y monte de teflones. Silicona. Corrección de figas de lixiviados. Cambio de mangueras hidráulicas del sistema de compactación</t>
  </si>
  <si>
    <t xml:space="preserve">FRA 2091 Graduación de frenos y quitada del puente para enderezarlo y soldarlo </t>
  </si>
  <si>
    <t>FRA 420 Medidor de aceite hidráulico, fabricación de pasador según muestra</t>
  </si>
  <si>
    <t>Servicio de desmonte y monte de gato hidráulico de compactación. Servicio de reparación compactador ECO. Servicio de torno de fabricación de buje sobre medidas y desmonte y monte en el gato hidráulico</t>
  </si>
  <si>
    <t>Servicio de desmonte y monte de gato hidráulico de compactación. Empaque de tapa de aceite hidráulico. Servicio de reparaciones metalmecánicas</t>
  </si>
  <si>
    <t>FRA 2217 Graduación de frenos</t>
  </si>
  <si>
    <t>FRA 2219 Bajada de 2 muelles traseros, soldada de dos hojas y soldada de un soporte</t>
  </si>
  <si>
    <t>Corrección de fuga de lixiviado e instalación de la primera sección del piso de la caja compactadora.</t>
  </si>
  <si>
    <t>Corrección de fuga de lixiviado e instalación de la segunda sección del piso de la caja compactadora</t>
  </si>
  <si>
    <t>Correcciones de fuga de lixiviado por la caja compactadora e instalación de la tercera sección del piso</t>
  </si>
  <si>
    <t xml:space="preserve">FRA 423 Enderezada, latonería y pintura de defensa delantera contenedor de basura </t>
  </si>
  <si>
    <t xml:space="preserve">FRA 458 Asistencia diurna, desmonte de base que guían las guayas de neutro y cambio y reconstrucción de las mismas </t>
  </si>
  <si>
    <t>FRA 2308 Bajada de muelle trasero, soldada de 3 hojas, graduación de frenos y soldadura a base de los muelles</t>
  </si>
  <si>
    <t>FRA 469 Arreglo control de cambios y guaya neutro, bajada de tapa palanca para rellenar, graduación de embrague y quitar fuga de toma fuerza</t>
  </si>
  <si>
    <t>FRA FE720 Piñones, chaveta, arandelas, varilla, horquilla de tapa, piña euro</t>
  </si>
  <si>
    <t>FRRA 0470 Desmontaje de caja para reparación de piñones, Arreglo de guaya de cambio de solenoide, Ajuste de cruceta y caucho central, Arreglo de tapa central de cambios, Graduación de frenos</t>
  </si>
  <si>
    <t>Servicio de desvarada y transporte al anillo vial. Cuadrar embrague</t>
  </si>
  <si>
    <t>Válvula. Microfiltro. Anillos de retorno, Anillos de punta para inyector</t>
  </si>
  <si>
    <t>Desmonte y monte de toma fuerza y llenado de valvulina de la caja de velocidades. Servicio de reparación del toma fuerza. Desmonte y monte de bomba hidráulica.</t>
  </si>
  <si>
    <t>Servicio de escáner, revisar parámetros. Revisión de vehículo en el botadero el carrasco</t>
  </si>
  <si>
    <t>Servicio de reparación de estribos de operarios y enderezada de bases estructurales</t>
  </si>
  <si>
    <t>Desvare a hipinto. Arreglo de cables partidos de la instalación de la planta. Revisión de sensor de velocidad, cables de la instalación envueltos en el cardan. Reparación de la instalación</t>
  </si>
  <si>
    <t>Bajada de sensor de velocidad para arreglo de la table electrónica de la señal y eje de la conexión. Arreglo de la instalación del sensor y peras de la caja. Escaneada para borrar fallas</t>
  </si>
  <si>
    <t>1 elevador. 1 pacha de elevador. 1 socket. 12m cable #16. 1 porta fusilera. 1 switch de pito. 2 switch bombillo piloto. 3 fusibles. 12 terminales con protector. 3 terminales de ojo. 3 stop 4". 6 remaches</t>
  </si>
  <si>
    <t>Arreglo de la instalación de luces trasera. Cambio de 3 stop traseros. Instalada de sirena de reversa. Instalada de exploradora en el compactador y arreglo de la instalación. Cambio de switch en mal estado de exploradora. Instalada de direccionales en las puertas. Arreglo de la instalación de la tolva e instalada de luz</t>
  </si>
  <si>
    <t>1 mini elevador. 2m de cable #16. 1 pacha 4 puestos</t>
  </si>
  <si>
    <t>Arreglo válvula de reparo del aire y arreglo válvula del toma fuerza</t>
  </si>
  <si>
    <t>Cambio empaque tapa válvulas. Servicio nocturno para suspender bomba por fuga de diafragma</t>
  </si>
  <si>
    <t>4 terminales con protector. 4 terminales de ojo. 6m de cable dúplex. 1 par de parlantes</t>
  </si>
  <si>
    <t>Destapizada de puertos para revisión de parlantes y compra por nuevos. Hechura de la instalación de los parlantes deteriorados</t>
  </si>
  <si>
    <t>Piñón principal. 2 silicona gris. 2 arandelas. 6 valvulina 80W90 cuartos. 1 rodamiento cónico NTN. 1 rodamiento cónico NTN FA.N</t>
  </si>
  <si>
    <t>Arreglo de las bases de donde entra la pala y el recogedor y soldadura a la tolva</t>
  </si>
  <si>
    <t>Fan clutch EFR</t>
  </si>
  <si>
    <t>1 carcasa toma fuerza. 1 tapa tracción toma fuerza. 1 retenedor externo del toma fuerza. 2 silicona grey. 1 eje deslizante estriado. 4 empaques húmedos sobre medidas, 2 arandelas posicionador. 4 tornillos de tapa principal Bristol. 4 tornillos de tapas accionada</t>
  </si>
  <si>
    <t>Escáner para revisión de falla eléctrica y borrada de códigos. Arreglo de la instalación del sensor de árbol de levas y mantenimiento de pacha</t>
  </si>
  <si>
    <t>Grabada de frenos. Bajada de muelle delanteros para cambiar bujes. Y soldar 2 hojas. Y poner 2 hojas</t>
  </si>
  <si>
    <t>Desmontar torres y EGR para mantenimiento</t>
  </si>
  <si>
    <t>Destrabar palanca de cambios. Servicio nocturno y domicilio</t>
  </si>
  <si>
    <t>1 stop 4". 4m carraca 3/16" manguera protectora. 2m cable #16. 1.5m manguera protectora gruesa. 5 módulos x6 bombillos. 2.5m cable dúplex. 3 remaches. 1 elevador. 1 pacha de elevador. 1 pegada con silicona</t>
  </si>
  <si>
    <t>Arreglo de la instalación de las direccionales y cambio de un stop. Bajada de pacha principal de luz trasera para arreglo de corto de luz de freno y media direccional reversa, instalación en mal estado. Arreglo de instalación de luces laterales y exploradoras</t>
  </si>
  <si>
    <t>Cambio de bomba auxiliar del clutch</t>
  </si>
  <si>
    <t>Bajada de 2 ruedas para cambiar bandas. Arreglo de las 2 grabaciones de los fresnos. Bajada de 2 mulles traseros y cambio de pasadores y bujes. Para soldar 9 hojas. Compra de una grampa del muelle. cambio de 7 espárragos</t>
  </si>
  <si>
    <t>Bajar caja de cambios. Rectificar roscas carcasa motor. Arreglo tapa y cambio de horquilla. Ajustes de tuerca speed del diferencial</t>
  </si>
  <si>
    <t>Servicio de desvare y transporte. Destrabar caja de cambios. Servicio nocturno</t>
  </si>
  <si>
    <t>Mantenimiento de válvulas relay del freno de pie y de seguridad</t>
  </si>
  <si>
    <t>Bajada del gato del compactador para soldarlo. Grabada de frenos</t>
  </si>
  <si>
    <t>Servicio de desvarada y transporte nocturno para desmontar tapa de caja para destrabar piñón</t>
  </si>
  <si>
    <t>Servicio de desvare nocturno. Desvare de caja. Rectificar caja de roscas. Cambio de horquilla de tapa</t>
  </si>
  <si>
    <t>FRA 2324 arreglo de base de donde va el gato del volteo y soldadura, Grabada de frenos</t>
  </si>
  <si>
    <t xml:space="preserve">FRA 438 Fabricación de teflones de nylon sobre medida para la placa eyectora y cambio de teflones </t>
  </si>
  <si>
    <t>Kit de empaquetadura hidráulica mando trasero ref.: KW23403</t>
  </si>
  <si>
    <t>FRA 2053 Extracción de cuatro espárragos, calzada de 2 crucetas, apretada de grampas muelles delanteros y traseros, graduación de frenos</t>
  </si>
  <si>
    <t>FRA 443 Desmonte y monte de placa eyectora para reparación y cambio de piezas afectadas</t>
  </si>
  <si>
    <t>FRA 442 Servicio de desmonte y monte de tanque de lixiviado, corrección de fugas lixiviados, asistencia diurna, servicio de desvare y disposición final del vehículo, desmonte y monte de estructura que soporta la torre principal del gato eyector</t>
  </si>
  <si>
    <t xml:space="preserve">Bajada de válvula de fan clutch para cabio por nueva y arreglo de manguera </t>
  </si>
  <si>
    <t>FRA 2065 Graduación de frenos y extracción de 8 espárragos</t>
  </si>
  <si>
    <t>Corrección de fuga hidráulica para, completar aceite hidráulico del depósito</t>
  </si>
  <si>
    <t>FRA 392 Reparación de base de caja compactadora, cambio de resorte y tornillo de guía</t>
  </si>
  <si>
    <t>3 empaquetadura de spooler. 10 galón de aceite hidráulico a granel ISO68</t>
  </si>
  <si>
    <t>Desmonte y monte de bomba hidráulica. Servicio de calibración del sistema hidráulico. Llenado del aceite hidráulico en el depósito. Cambio de mangueras de tanque de lixiviado de hidráulicos</t>
  </si>
  <si>
    <t>FRA 1236 Fabricación de tanque de urea, instalación y adaptación de sensores del mismo</t>
  </si>
  <si>
    <t>Manguera M622 Parker. Abrazadera metálica tipo pesado</t>
  </si>
  <si>
    <t>Manguera Parker ref. 540. 2 abrazadera metálica tipo pesado</t>
  </si>
  <si>
    <t>FRA 154 Cambio bombonas traseras y asegurar mangueras</t>
  </si>
  <si>
    <t>FRA 2228 Graduación de frenos, fabricación de base para exploradora y extracción de 6 espárragos</t>
  </si>
  <si>
    <t>Desmonte y monte de caucho de tolva, corrección de estructura averiada</t>
  </si>
  <si>
    <t>Servicio de desmonte y monte de placa eyectora para reparar, fabricación de estructura trasera y delantera, fabricación de nariz, fabricación de 4 bases de porta teflones</t>
  </si>
  <si>
    <t>FRA 1266 Instalada exploradora arreglo de cables y direccional, conectada de stop derechos, revisión y mantenimiento al comando de luces de media</t>
  </si>
  <si>
    <t>Servicio de pintura de caja compactadora consiste en: estructura delantera frontal, lateral de la caja compactadora lado izquierdo y derecho techo de la caja compactadora y tolva, laterales de la tolva, tapa trasera exterior, tapa trasera interior, placa de barrido, placa de compactación, gatos hidráulicos de barrido, compactación</t>
  </si>
  <si>
    <t xml:space="preserve">Sacada de rueda para cambiar bocín. Cambio de espárragos al bocín. Cambio de espárragos al eje. Grabada de frenos. Sacada de 6 espárragos del bocín. Hechura de 8 roscas o 3/4 y arreglo de un bocín </t>
  </si>
  <si>
    <t xml:space="preserve">Sacar 7 espárragos partidos del eje de troque intermedio. Cambiar el octavo </t>
  </si>
  <si>
    <t>Bajada de una rueda. Cambio de bocín y cambio de rodaja. Soldadura de una rueda. Cambio de rodaja y retenedores. Grabada de frenos</t>
  </si>
  <si>
    <t>Servicio de fabricación. Llave metálica de apertura rápida ref. 004LV3450. Desmonte y monte de tanque de lixiviado</t>
  </si>
  <si>
    <t>Arreglo bombona. Cambio diafragma seguridad</t>
  </si>
  <si>
    <t>Arreglo manguera toma fuerza. Cambio diafragma trasero de seguridad.</t>
  </si>
  <si>
    <t>Desmontar y montar módulo. Reparación de módulo. Revisión de arnés y parte eléctrica</t>
  </si>
  <si>
    <t>Bajar tapa de caja Fuller. Servicio de desvara y domicilio. Arreglo palanca de cambios y ajuste. Arreglo de base exosto y bajar cardan para ajuste</t>
  </si>
  <si>
    <t>Varilla desplazables de la tapa. Bala de la tapa. Mano de obra</t>
  </si>
  <si>
    <t>4 fusibles. 2 lámparas stop trasero 4". 2 terminales de ojo. 2 bombillos strober. 1 bombillo 1 contacto. 1 bombillo paleta amarillo</t>
  </si>
  <si>
    <t>1 válvula del fan clutch</t>
  </si>
  <si>
    <t>Bajada de exosto para destapar el tarro. Cambio de acordeón. Grabada de frenos. Apretada de 2 muelles</t>
  </si>
  <si>
    <t>Arreglo de un puente trasero del chasis reforzados. Bajada de 2 muelles traseros. Bajada de 4 ruedas del tander para rodajas, bandas y retenedores. Postura de 3 hojas. Quitada de 2 barras para ponerle bujes en el torno. Arreglo de un puente del chasis, hechura de 4 bases para el puente, soldada de las bases del puente de la base del puente de la cabina</t>
  </si>
  <si>
    <t>6 tornillos 10-T80 3/4 8*68. 2 tornillos 1/2" T95 68. Kit de arandelas de 3/4. 8 tuercas KH12</t>
  </si>
  <si>
    <t>Bajada de 2 ruedas delanteras para embandar. Cambiar 10 espárragos. Grabada de frenos. Soldadura a un puente. Soldadura a la tolva. Revisada de 4 ruedas traseras, cambio de rodajas</t>
  </si>
  <si>
    <t>6 pivote. 1 filtro. 1 eje central. 6 empaquetadura interna. 1 empaquetadura. 3 válvula popet. 1 válvula limitadora. 6 elemento. 6 tobera</t>
  </si>
  <si>
    <t>2 exploradoras ref. 703</t>
  </si>
  <si>
    <t>Mantenimiento de bomba de clutch auxiliar y cambio de líquido</t>
  </si>
  <si>
    <t>Arreglo tapa del mona y pera del toma fuerza</t>
  </si>
  <si>
    <t>Desmontar parte izquierda del motor para corregir guas de agua</t>
  </si>
  <si>
    <t>Desvarada en la técnico mecánica</t>
  </si>
  <si>
    <t>1 exploradora ref. 703</t>
  </si>
  <si>
    <t>Latonería y pintura de nave de platón en tri capa poliéster</t>
  </si>
  <si>
    <t>FRA 383 Corrección de fugas de aire del sistema de succión del CUPLING</t>
  </si>
  <si>
    <t>FRA 386 Mantenimiento al sistema de succión, limpieza del moco, eliminación de residuos solidos</t>
  </si>
  <si>
    <t>FRA 401 Servicio de mantenimiento bomba JUROP, cambio de lubricante en las dos secciones posterior e inferior, mantenimiento hidráulico al sistema de succión</t>
  </si>
  <si>
    <t xml:space="preserve">FRA FEUL3667 Lámpara 1021 a 12V, exploradora 6 LED, licuadora fly interno amarillo </t>
  </si>
  <si>
    <t xml:space="preserve">FRA 441 Falla en el sistema de presiones hidráulica agua </t>
  </si>
  <si>
    <t xml:space="preserve">FRA 445 Vacuómetro-entrada, desmonte y monte del vacuómetro y mantenimiento al coupling del sistema de succión </t>
  </si>
  <si>
    <t>FRA 468 Fabricación de porta cono y reparación de estructura del equipo de presión de succión</t>
  </si>
  <si>
    <t xml:space="preserve">FRA 471 Servicio de mantenimiento de rutina, corrección fe fuga hidráulica de las mangueras de descarga del sistema de bombeo, desmonte y monte de eje principal de la bomba, desmonte y monte de mangueras de carga del tanque de agua </t>
  </si>
  <si>
    <t>Servicio de desmonte de equipo principal estacionario de hidro lavadora, desmonte del bloque de válvulas para revisar conductos, desmonte y monte de bomba hidráulica giratoria</t>
  </si>
  <si>
    <t>Servicio de mantenimiento de coupling del sistema de presión succión. Servicio de fabricación de base para instalación de unidades húmedas</t>
  </si>
  <si>
    <t>Servicio de reparación de bómper delantero derecho</t>
  </si>
  <si>
    <t>1 maxi fusible. 1m de cable. 1m carraca pequeña.</t>
  </si>
  <si>
    <t>Arreglo, instalación de turbinas del compactador. Cambio de fusibles de instalación independiente trasera.</t>
  </si>
  <si>
    <t>Arreglo de la instalación del switch de sistema de carga del tanque. Arreglo del comando de elevavidrios</t>
  </si>
  <si>
    <t>Servicio de mantenimiento de rutina de vactor. 2 libras de grasa litio</t>
  </si>
  <si>
    <t>Servicio de pintura de rines y cubos. Servicio de desmonte y monte de manjol de equipo de presión succión y reconstrucción de partes averiadas. Servicio de fabricación de base de estructura para acomodar equipos de trabajo</t>
  </si>
  <si>
    <t>FRA 443 Reparación caja de cambios, arreglo de tapa control de cambios, cambio de buje carcasa yugo, corregir fuga parte trasera</t>
  </si>
  <si>
    <t xml:space="preserve">FRA 460 Diagnostico de fuga de aire del sistema neumático </t>
  </si>
  <si>
    <t>Cambio de bombillos de media y direccional de las unidades. Arreglo de la instalación de reversa. Cambio de socker de los stop traseros. Arreglo de masas de luz de navegación. Instalada de módulos en la persiana</t>
  </si>
  <si>
    <t>2 bombillos paleta naranja. 4 módulos x6 bombillos. 3m cable dúplex. 1 socker de 2 contactos. 1 porta fusilera. 2 fusibles. 1 pegada con silicona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</si>
</sst>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4" formatCode="_-&quot;$&quot;\ * #,##0.00_-;\-&quot;$&quot;\ * #,##0.00_-;_-&quot;$&quot;\ * &quot;-&quot;??_-;_-@_-"/>
    <numFmt numFmtId="164" formatCode="d/mm/yyyy;@"/>
    <numFmt numFmtId="165" formatCode="d\-mmm\-yyyy"/>
    <numFmt numFmtId="166" formatCode="_-&quot;$&quot;\ * #,##0_-;\-&quot;$&quot;\ * #,##0_-;_-&quot;$&quot;\ * &quot;-&quot;??_-;_-@_-"/>
  </numFmts>
  <fonts count="19"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1"/>
      <color theme="1"/>
      <name val="Calibri"/>
      <family val="2"/>
      <scheme val="minor"/>
    </font>
    <font>
      <sz val="11"/>
      <name val="Calibri"/>
      <family val="2"/>
      <scheme val="minor"/>
    </font>
    <font>
      <b/>
      <u val="singleAccounting"/>
      <sz val="11"/>
      <color theme="1"/>
      <name val="Calibri"/>
      <family val="2"/>
      <scheme val="minor"/>
    </font>
    <font>
      <b/>
      <u/>
      <sz val="11"/>
      <color theme="1"/>
      <name val="Calibri"/>
      <family val="2"/>
      <scheme val="minor"/>
    </font>
    <font>
      <u/>
      <sz val="11"/>
      <color theme="10"/>
      <name val="Calibri"/>
      <family val="2"/>
      <scheme val="minor"/>
    </font>
    <font>
      <u/>
      <sz val="11"/>
      <color theme="1"/>
      <name val="Calibri"/>
      <family val="2"/>
      <scheme val="minor"/>
    </font>
    <font>
      <b/>
      <u val="singleAccounting"/>
      <sz val="12"/>
      <color theme="1"/>
      <name val="Calibri"/>
      <family val="2"/>
      <scheme val="minor"/>
    </font>
    <font>
      <sz val="8"/>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sz val="11"/>
      <color rgb="FF000000"/>
      <name val="Calibri"/>
      <family val="2"/>
      <scheme val="minor"/>
    </font>
    <font>
      <b/>
      <sz val="10"/>
      <color rgb="FF000000"/>
      <name val="Calibri"/>
      <family val="2"/>
      <scheme val="minor"/>
    </font>
    <font>
      <b/>
      <sz val="11"/>
      <color theme="0"/>
      <name val="Calibri"/>
      <family val="2"/>
      <scheme val="minor"/>
    </font>
    <font>
      <b/>
      <sz val="11"/>
      <color rgb="FFFF0000"/>
      <name val="Calibri"/>
      <family val="2"/>
      <scheme val="minor"/>
    </font>
  </fonts>
  <fills count="19">
    <fill>
      <patternFill patternType="none"/>
    </fill>
    <fill>
      <patternFill patternType="gray125"/>
    </fill>
    <fill>
      <patternFill patternType="solid">
        <fgColor theme="9" tint="0.79998168889431442"/>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FF00"/>
        <bgColor indexed="64"/>
      </patternFill>
    </fill>
    <fill>
      <patternFill patternType="solid">
        <fgColor theme="8" tint="0.79998168889431442"/>
        <bgColor indexed="64"/>
      </patternFill>
    </fill>
    <fill>
      <patternFill patternType="solid">
        <fgColor rgb="FFDDEBF7"/>
        <bgColor indexed="64"/>
      </patternFill>
    </fill>
    <fill>
      <patternFill patternType="solid">
        <fgColor theme="4"/>
        <bgColor theme="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39997558519241921"/>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cellStyleXfs>
  <cellXfs count="519">
    <xf numFmtId="0" fontId="0" fillId="0" borderId="0" xfId="0"/>
    <xf numFmtId="0" fontId="3" fillId="0" borderId="1" xfId="0" applyFont="1" applyBorder="1"/>
    <xf numFmtId="0" fontId="3" fillId="0" borderId="1" xfId="0" applyFont="1" applyBorder="1" applyAlignment="1">
      <alignment horizontal="center"/>
    </xf>
    <xf numFmtId="4" fontId="3" fillId="0" borderId="1" xfId="0" applyNumberFormat="1" applyFont="1" applyBorder="1"/>
    <xf numFmtId="165" fontId="3" fillId="0" borderId="1" xfId="0" applyNumberFormat="1" applyFont="1" applyBorder="1" applyAlignment="1">
      <alignment horizontal="left"/>
    </xf>
    <xf numFmtId="14" fontId="3" fillId="0" borderId="1" xfId="0" applyNumberFormat="1" applyFont="1" applyBorder="1" applyAlignment="1">
      <alignment horizontal="left"/>
    </xf>
    <xf numFmtId="0" fontId="0" fillId="0" borderId="1" xfId="0" applyBorder="1" applyAlignment="1">
      <alignment horizontal="center"/>
    </xf>
    <xf numFmtId="0" fontId="2" fillId="2" borderId="1" xfId="0" applyFont="1" applyFill="1" applyBorder="1" applyAlignment="1">
      <alignment horizontal="center"/>
    </xf>
    <xf numFmtId="0" fontId="0" fillId="0" borderId="0" xfId="0" applyAlignment="1">
      <alignment horizontal="center" vertical="center"/>
    </xf>
    <xf numFmtId="44" fontId="0" fillId="0" borderId="1" xfId="1" applyFont="1" applyBorder="1" applyAlignment="1">
      <alignment horizontal="center" vertical="center"/>
    </xf>
    <xf numFmtId="10" fontId="0" fillId="0" borderId="1" xfId="2" applyNumberFormat="1" applyFont="1" applyBorder="1" applyAlignment="1">
      <alignment horizontal="center" vertical="center"/>
    </xf>
    <xf numFmtId="0" fontId="2" fillId="2" borderId="6" xfId="0" applyFont="1" applyFill="1" applyBorder="1" applyAlignment="1">
      <alignment horizontal="center"/>
    </xf>
    <xf numFmtId="164" fontId="3" fillId="0" borderId="6" xfId="0" applyNumberFormat="1" applyFont="1" applyBorder="1" applyAlignment="1">
      <alignment horizontal="center"/>
    </xf>
    <xf numFmtId="44" fontId="3" fillId="0" borderId="7" xfId="1" applyFont="1" applyBorder="1" applyAlignment="1">
      <alignment horizontal="center"/>
    </xf>
    <xf numFmtId="44" fontId="3" fillId="0" borderId="7" xfId="1" applyFont="1" applyBorder="1"/>
    <xf numFmtId="164" fontId="3" fillId="0" borderId="8" xfId="0" applyNumberFormat="1" applyFont="1" applyBorder="1" applyAlignment="1">
      <alignment horizontal="center"/>
    </xf>
    <xf numFmtId="0" fontId="3" fillId="0" borderId="9" xfId="0" applyFont="1" applyBorder="1"/>
    <xf numFmtId="0" fontId="3" fillId="0" borderId="9" xfId="0" applyFont="1" applyBorder="1" applyAlignment="1">
      <alignment horizontal="center"/>
    </xf>
    <xf numFmtId="44" fontId="3" fillId="0" borderId="10" xfId="1" applyFont="1" applyBorder="1"/>
    <xf numFmtId="44" fontId="2" fillId="2" borderId="7" xfId="1" applyFont="1" applyFill="1" applyBorder="1" applyAlignment="1">
      <alignment horizontal="center"/>
    </xf>
    <xf numFmtId="44" fontId="0" fillId="0" borderId="7" xfId="0" applyNumberFormat="1" applyBorder="1"/>
    <xf numFmtId="14" fontId="0" fillId="0" borderId="6" xfId="0" applyNumberFormat="1" applyBorder="1" applyAlignment="1">
      <alignment horizont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164" fontId="3" fillId="0" borderId="6" xfId="0" applyNumberFormat="1" applyFont="1" applyBorder="1" applyAlignment="1">
      <alignment horizontal="center" vertical="center"/>
    </xf>
    <xf numFmtId="44" fontId="3" fillId="0" borderId="7" xfId="1" applyFont="1" applyBorder="1" applyAlignment="1">
      <alignment vertical="center"/>
    </xf>
    <xf numFmtId="164" fontId="3" fillId="0" borderId="8" xfId="0" applyNumberFormat="1" applyFont="1" applyBorder="1" applyAlignment="1">
      <alignment horizontal="center" vertical="center"/>
    </xf>
    <xf numFmtId="0" fontId="3" fillId="0" borderId="9" xfId="0" applyFont="1" applyBorder="1" applyAlignment="1">
      <alignment vertical="center"/>
    </xf>
    <xf numFmtId="0" fontId="3" fillId="0" borderId="9" xfId="0" applyFont="1" applyBorder="1" applyAlignment="1">
      <alignment horizontal="center" vertical="center"/>
    </xf>
    <xf numFmtId="44" fontId="3" fillId="0" borderId="10" xfId="1" applyFont="1" applyBorder="1" applyAlignment="1">
      <alignment vertical="center"/>
    </xf>
    <xf numFmtId="0" fontId="0" fillId="0" borderId="1" xfId="0" applyBorder="1" applyAlignment="1">
      <alignment horizontal="center" vertical="center"/>
    </xf>
    <xf numFmtId="14" fontId="0" fillId="0" borderId="6" xfId="0" applyNumberFormat="1" applyBorder="1" applyAlignment="1">
      <alignment horizontal="center" vertical="center"/>
    </xf>
    <xf numFmtId="44" fontId="3" fillId="0" borderId="7" xfId="1" applyFont="1" applyFill="1" applyBorder="1" applyAlignment="1">
      <alignment vertical="center"/>
    </xf>
    <xf numFmtId="0" fontId="3" fillId="4" borderId="1" xfId="0" applyFont="1" applyFill="1" applyBorder="1" applyAlignment="1">
      <alignment vertical="center"/>
    </xf>
    <xf numFmtId="0" fontId="3" fillId="4" borderId="1" xfId="0" applyFont="1" applyFill="1" applyBorder="1"/>
    <xf numFmtId="44" fontId="3" fillId="4" borderId="7" xfId="1" applyFont="1" applyFill="1" applyBorder="1"/>
    <xf numFmtId="44" fontId="3" fillId="4" borderId="7" xfId="1" applyFont="1" applyFill="1" applyBorder="1" applyAlignment="1">
      <alignment vertical="center"/>
    </xf>
    <xf numFmtId="44" fontId="3" fillId="5" borderId="7" xfId="1" applyFont="1" applyFill="1" applyBorder="1"/>
    <xf numFmtId="0" fontId="3" fillId="5" borderId="1" xfId="0" applyFont="1" applyFill="1" applyBorder="1"/>
    <xf numFmtId="0" fontId="3" fillId="6" borderId="1" xfId="0" applyFont="1" applyFill="1" applyBorder="1" applyAlignment="1">
      <alignment vertical="center"/>
    </xf>
    <xf numFmtId="44" fontId="3" fillId="6" borderId="7" xfId="1" applyFont="1" applyFill="1" applyBorder="1" applyAlignment="1">
      <alignment vertical="center"/>
    </xf>
    <xf numFmtId="0" fontId="3" fillId="6" borderId="1" xfId="0" applyFont="1" applyFill="1" applyBorder="1"/>
    <xf numFmtId="44" fontId="3" fillId="6" borderId="7" xfId="1" applyFont="1" applyFill="1" applyBorder="1"/>
    <xf numFmtId="0" fontId="3" fillId="5" borderId="1" xfId="0" applyFont="1" applyFill="1" applyBorder="1" applyAlignment="1">
      <alignment vertical="center"/>
    </xf>
    <xf numFmtId="44" fontId="3" fillId="5" borderId="7" xfId="1" applyFont="1" applyFill="1" applyBorder="1" applyAlignment="1">
      <alignment vertical="center"/>
    </xf>
    <xf numFmtId="0" fontId="0" fillId="0" borderId="0" xfId="0" applyAlignment="1">
      <alignment vertical="center" wrapText="1"/>
    </xf>
    <xf numFmtId="10" fontId="0" fillId="0" borderId="0" xfId="0" applyNumberFormat="1" applyAlignment="1">
      <alignment horizontal="center" vertical="center"/>
    </xf>
    <xf numFmtId="0" fontId="4" fillId="0" borderId="0" xfId="0" applyFont="1" applyAlignment="1">
      <alignment horizontal="center" vertical="center"/>
    </xf>
    <xf numFmtId="10" fontId="0" fillId="0" borderId="0" xfId="2" applyNumberFormat="1" applyFont="1" applyFill="1" applyBorder="1" applyAlignment="1">
      <alignment horizontal="center" vertical="center"/>
    </xf>
    <xf numFmtId="10" fontId="0" fillId="0" borderId="0" xfId="2" applyNumberFormat="1" applyFont="1" applyFill="1" applyBorder="1"/>
    <xf numFmtId="0" fontId="0" fillId="6" borderId="1" xfId="0" applyFill="1" applyBorder="1" applyAlignment="1">
      <alignment horizontal="center"/>
    </xf>
    <xf numFmtId="0" fontId="5" fillId="7" borderId="1" xfId="0" applyFont="1" applyFill="1" applyBorder="1" applyAlignment="1">
      <alignment horizontal="center"/>
    </xf>
    <xf numFmtId="0" fontId="5" fillId="7" borderId="9" xfId="0" applyFont="1" applyFill="1" applyBorder="1" applyAlignment="1">
      <alignment horizontal="center"/>
    </xf>
    <xf numFmtId="0" fontId="4" fillId="8" borderId="11" xfId="0" applyFont="1" applyFill="1" applyBorder="1" applyAlignment="1">
      <alignment horizontal="center"/>
    </xf>
    <xf numFmtId="0" fontId="4" fillId="8" borderId="12" xfId="0" applyFont="1" applyFill="1" applyBorder="1" applyAlignment="1">
      <alignment horizontal="center"/>
    </xf>
    <xf numFmtId="0" fontId="4" fillId="8" borderId="12" xfId="0" applyFont="1" applyFill="1" applyBorder="1" applyAlignment="1">
      <alignment horizontal="center" vertical="center"/>
    </xf>
    <xf numFmtId="0" fontId="4" fillId="8" borderId="13" xfId="0" applyFont="1" applyFill="1" applyBorder="1" applyAlignment="1">
      <alignment horizontal="center" vertical="center"/>
    </xf>
    <xf numFmtId="0" fontId="5" fillId="7" borderId="16" xfId="0" applyFont="1" applyFill="1" applyBorder="1" applyAlignment="1">
      <alignment horizontal="center"/>
    </xf>
    <xf numFmtId="10" fontId="0" fillId="0" borderId="7" xfId="2" applyNumberFormat="1" applyFont="1" applyBorder="1" applyAlignment="1">
      <alignment horizontal="center"/>
    </xf>
    <xf numFmtId="0" fontId="5" fillId="0" borderId="15" xfId="0" applyFont="1" applyBorder="1" applyAlignment="1">
      <alignment horizontal="center"/>
    </xf>
    <xf numFmtId="0" fontId="0" fillId="0" borderId="6" xfId="0" applyBorder="1" applyAlignment="1">
      <alignment horizontal="center"/>
    </xf>
    <xf numFmtId="0" fontId="5" fillId="0" borderId="6" xfId="0" applyFont="1" applyBorder="1" applyAlignment="1">
      <alignment horizontal="center"/>
    </xf>
    <xf numFmtId="0" fontId="5" fillId="0" borderId="8" xfId="0" applyFont="1" applyBorder="1" applyAlignment="1">
      <alignment horizontal="center"/>
    </xf>
    <xf numFmtId="166" fontId="5" fillId="0" borderId="16" xfId="1" applyNumberFormat="1" applyFont="1" applyFill="1" applyBorder="1" applyAlignment="1">
      <alignment horizontal="center" vertical="center"/>
    </xf>
    <xf numFmtId="166" fontId="5" fillId="0" borderId="17" xfId="1" applyNumberFormat="1" applyFont="1" applyFill="1" applyBorder="1" applyAlignment="1">
      <alignment horizontal="center" vertical="center"/>
    </xf>
    <xf numFmtId="166" fontId="0" fillId="0" borderId="1" xfId="1" applyNumberFormat="1" applyFont="1" applyFill="1" applyBorder="1" applyAlignment="1">
      <alignment horizontal="center" vertical="center"/>
    </xf>
    <xf numFmtId="166" fontId="0" fillId="0" borderId="7" xfId="1" applyNumberFormat="1" applyFont="1" applyFill="1" applyBorder="1" applyAlignment="1">
      <alignment horizontal="center" vertical="center"/>
    </xf>
    <xf numFmtId="166" fontId="5" fillId="0" borderId="1" xfId="1" applyNumberFormat="1" applyFont="1" applyFill="1" applyBorder="1" applyAlignment="1">
      <alignment horizontal="center" vertical="center"/>
    </xf>
    <xf numFmtId="166" fontId="5" fillId="0" borderId="7" xfId="1" applyNumberFormat="1" applyFont="1" applyFill="1" applyBorder="1" applyAlignment="1">
      <alignment horizontal="center" vertical="center"/>
    </xf>
    <xf numFmtId="166" fontId="5" fillId="0" borderId="9" xfId="1" applyNumberFormat="1" applyFont="1" applyFill="1" applyBorder="1" applyAlignment="1">
      <alignment horizontal="center" vertical="center"/>
    </xf>
    <xf numFmtId="166" fontId="5" fillId="0" borderId="10" xfId="1" applyNumberFormat="1" applyFont="1" applyFill="1" applyBorder="1" applyAlignment="1">
      <alignment horizontal="center" vertical="center"/>
    </xf>
    <xf numFmtId="0" fontId="4" fillId="0" borderId="11" xfId="0" applyFont="1" applyBorder="1" applyAlignment="1">
      <alignment horizontal="center" vertical="center"/>
    </xf>
    <xf numFmtId="44" fontId="4" fillId="0" borderId="12" xfId="0" applyNumberFormat="1" applyFont="1" applyBorder="1" applyAlignment="1">
      <alignment horizontal="center" vertical="center"/>
    </xf>
    <xf numFmtId="44" fontId="4" fillId="0" borderId="13" xfId="0" applyNumberFormat="1" applyFont="1" applyBorder="1" applyAlignment="1">
      <alignment horizontal="center" vertical="center"/>
    </xf>
    <xf numFmtId="10" fontId="4" fillId="0" borderId="13" xfId="0" applyNumberFormat="1" applyFont="1" applyBorder="1" applyAlignment="1">
      <alignment horizontal="center" vertical="center"/>
    </xf>
    <xf numFmtId="0" fontId="3" fillId="9" borderId="1" xfId="0" applyFont="1" applyFill="1" applyBorder="1"/>
    <xf numFmtId="44" fontId="3" fillId="9" borderId="7" xfId="1" applyFont="1" applyFill="1" applyBorder="1"/>
    <xf numFmtId="0" fontId="3" fillId="3" borderId="1" xfId="0" applyFont="1" applyFill="1" applyBorder="1"/>
    <xf numFmtId="44" fontId="3" fillId="3" borderId="7" xfId="1" applyFont="1" applyFill="1" applyBorder="1"/>
    <xf numFmtId="44" fontId="3" fillId="3" borderId="7" xfId="1" applyFont="1" applyFill="1" applyBorder="1" applyAlignment="1">
      <alignment vertical="center"/>
    </xf>
    <xf numFmtId="0" fontId="3" fillId="3" borderId="1" xfId="0" applyFont="1" applyFill="1" applyBorder="1" applyAlignment="1">
      <alignment vertical="center"/>
    </xf>
    <xf numFmtId="44" fontId="6" fillId="0" borderId="0" xfId="0" applyNumberFormat="1" applyFont="1"/>
    <xf numFmtId="0" fontId="7" fillId="0" borderId="0" xfId="0" applyFont="1" applyAlignment="1">
      <alignment horizontal="center"/>
    </xf>
    <xf numFmtId="44" fontId="3" fillId="3" borderId="7" xfId="1" applyFont="1" applyFill="1" applyBorder="1" applyAlignment="1">
      <alignment horizontal="center"/>
    </xf>
    <xf numFmtId="44" fontId="3" fillId="5" borderId="7" xfId="1" applyFont="1" applyFill="1" applyBorder="1" applyAlignment="1">
      <alignment horizontal="center"/>
    </xf>
    <xf numFmtId="44" fontId="3" fillId="6" borderId="7" xfId="1" applyFont="1" applyFill="1" applyBorder="1" applyAlignment="1">
      <alignment horizontal="center"/>
    </xf>
    <xf numFmtId="44" fontId="3" fillId="9" borderId="7" xfId="1" applyFont="1" applyFill="1" applyBorder="1" applyAlignment="1">
      <alignment horizontal="center"/>
    </xf>
    <xf numFmtId="0" fontId="3" fillId="10" borderId="1" xfId="0" applyFont="1" applyFill="1" applyBorder="1"/>
    <xf numFmtId="44" fontId="3" fillId="10" borderId="7" xfId="1" applyFont="1" applyFill="1" applyBorder="1"/>
    <xf numFmtId="44" fontId="4" fillId="0" borderId="0" xfId="0" applyNumberFormat="1" applyFont="1"/>
    <xf numFmtId="44" fontId="4" fillId="0" borderId="2" xfId="0" applyNumberFormat="1" applyFont="1" applyBorder="1" applyAlignment="1">
      <alignment horizontal="center"/>
    </xf>
    <xf numFmtId="0" fontId="4" fillId="0" borderId="2" xfId="0" applyFont="1" applyBorder="1" applyAlignment="1">
      <alignment horizontal="center"/>
    </xf>
    <xf numFmtId="44" fontId="4" fillId="0" borderId="22" xfId="0" applyNumberFormat="1" applyFont="1" applyBorder="1" applyAlignment="1">
      <alignment horizontal="center"/>
    </xf>
    <xf numFmtId="0" fontId="4" fillId="9" borderId="9" xfId="0" applyFont="1" applyFill="1" applyBorder="1" applyAlignment="1">
      <alignment horizontal="center" vertical="center" wrapText="1"/>
    </xf>
    <xf numFmtId="0" fontId="4" fillId="9" borderId="10" xfId="0" applyFont="1" applyFill="1" applyBorder="1" applyAlignment="1">
      <alignment horizontal="center" vertical="center" wrapText="1"/>
    </xf>
    <xf numFmtId="166" fontId="0" fillId="0" borderId="0" xfId="1" applyNumberFormat="1" applyFont="1" applyBorder="1" applyAlignment="1">
      <alignment horizontal="center"/>
    </xf>
    <xf numFmtId="166" fontId="0" fillId="0" borderId="1" xfId="1" applyNumberFormat="1" applyFont="1" applyBorder="1" applyAlignment="1">
      <alignment horizontal="center"/>
    </xf>
    <xf numFmtId="166" fontId="0" fillId="0" borderId="7" xfId="1" applyNumberFormat="1" applyFont="1" applyBorder="1" applyAlignment="1">
      <alignment horizontal="center"/>
    </xf>
    <xf numFmtId="166" fontId="0" fillId="0" borderId="0" xfId="0" applyNumberFormat="1"/>
    <xf numFmtId="166" fontId="0" fillId="0" borderId="29" xfId="1" applyNumberFormat="1" applyFont="1" applyBorder="1" applyAlignment="1">
      <alignment horizontal="center"/>
    </xf>
    <xf numFmtId="166" fontId="0" fillId="0" borderId="30" xfId="1" applyNumberFormat="1" applyFont="1" applyBorder="1" applyAlignment="1">
      <alignment horizontal="center"/>
    </xf>
    <xf numFmtId="166" fontId="4" fillId="0" borderId="5" xfId="0" applyNumberFormat="1" applyFont="1" applyBorder="1" applyAlignment="1">
      <alignment horizontal="center"/>
    </xf>
    <xf numFmtId="166" fontId="4" fillId="0" borderId="3" xfId="0" applyNumberFormat="1" applyFont="1" applyBorder="1" applyAlignment="1">
      <alignment horizontal="center"/>
    </xf>
    <xf numFmtId="0" fontId="4" fillId="0" borderId="11" xfId="0" applyFont="1" applyBorder="1"/>
    <xf numFmtId="44" fontId="4" fillId="0" borderId="12" xfId="0" applyNumberFormat="1" applyFont="1" applyBorder="1"/>
    <xf numFmtId="0" fontId="4" fillId="0" borderId="12" xfId="0" applyFont="1" applyBorder="1"/>
    <xf numFmtId="44" fontId="4" fillId="0" borderId="13" xfId="0" applyNumberFormat="1" applyFont="1" applyBorder="1"/>
    <xf numFmtId="0" fontId="7" fillId="0" borderId="19" xfId="0" applyFont="1" applyBorder="1" applyAlignment="1">
      <alignment horizontal="center"/>
    </xf>
    <xf numFmtId="44" fontId="4" fillId="0" borderId="13" xfId="1" applyFont="1" applyBorder="1"/>
    <xf numFmtId="0" fontId="4" fillId="0" borderId="11" xfId="0" applyFont="1" applyBorder="1" applyAlignment="1">
      <alignment horizontal="center"/>
    </xf>
    <xf numFmtId="0" fontId="4" fillId="0" borderId="12" xfId="0" applyFont="1" applyBorder="1" applyAlignment="1">
      <alignment horizontal="center"/>
    </xf>
    <xf numFmtId="0" fontId="4" fillId="0" borderId="0" xfId="0" applyFont="1" applyAlignment="1">
      <alignment horizontal="center"/>
    </xf>
    <xf numFmtId="44" fontId="4" fillId="0" borderId="12" xfId="0" applyNumberFormat="1" applyFont="1" applyBorder="1" applyAlignment="1">
      <alignment horizontal="center"/>
    </xf>
    <xf numFmtId="44" fontId="4" fillId="0" borderId="13" xfId="0" applyNumberFormat="1" applyFont="1" applyBorder="1" applyAlignment="1">
      <alignment horizontal="center"/>
    </xf>
    <xf numFmtId="44" fontId="4" fillId="0" borderId="12" xfId="1" applyFont="1" applyBorder="1" applyAlignment="1">
      <alignment horizontal="center"/>
    </xf>
    <xf numFmtId="0" fontId="8" fillId="0" borderId="6" xfId="3" applyBorder="1" applyAlignment="1">
      <alignment horizontal="center" vertical="center"/>
    </xf>
    <xf numFmtId="0" fontId="8" fillId="11" borderId="2" xfId="3" applyFill="1" applyBorder="1" applyAlignment="1">
      <alignment horizontal="center"/>
    </xf>
    <xf numFmtId="0" fontId="8" fillId="0" borderId="0" xfId="3" applyFill="1" applyBorder="1" applyAlignment="1">
      <alignment horizontal="center"/>
    </xf>
    <xf numFmtId="0" fontId="8" fillId="0" borderId="16" xfId="3" applyBorder="1" applyAlignment="1">
      <alignment horizontal="center" vertical="center"/>
    </xf>
    <xf numFmtId="0" fontId="8" fillId="0" borderId="1" xfId="3" applyBorder="1" applyAlignment="1">
      <alignment horizontal="center" vertical="center"/>
    </xf>
    <xf numFmtId="0" fontId="8" fillId="0" borderId="9" xfId="3" applyBorder="1" applyAlignment="1">
      <alignment horizontal="center" vertical="center"/>
    </xf>
    <xf numFmtId="0" fontId="8" fillId="0" borderId="6" xfId="3" applyBorder="1" applyAlignment="1">
      <alignment horizontal="center"/>
    </xf>
    <xf numFmtId="0" fontId="8" fillId="0" borderId="28" xfId="3" applyBorder="1" applyAlignment="1">
      <alignment horizontal="center"/>
    </xf>
    <xf numFmtId="0" fontId="8" fillId="11" borderId="2" xfId="3" applyFill="1" applyBorder="1"/>
    <xf numFmtId="0" fontId="8" fillId="11" borderId="39" xfId="3" applyFill="1" applyBorder="1" applyAlignment="1">
      <alignment horizontal="center"/>
    </xf>
    <xf numFmtId="44" fontId="3" fillId="0" borderId="7" xfId="1" applyFont="1" applyFill="1" applyBorder="1"/>
    <xf numFmtId="0" fontId="2" fillId="2" borderId="28" xfId="0" applyFont="1" applyFill="1" applyBorder="1" applyAlignment="1">
      <alignment horizontal="center"/>
    </xf>
    <xf numFmtId="0" fontId="2" fillId="2" borderId="29" xfId="0" applyFont="1" applyFill="1" applyBorder="1" applyAlignment="1">
      <alignment horizontal="center"/>
    </xf>
    <xf numFmtId="0" fontId="2" fillId="2" borderId="30" xfId="0" applyFont="1" applyFill="1" applyBorder="1" applyAlignment="1">
      <alignment horizontal="center"/>
    </xf>
    <xf numFmtId="164" fontId="3" fillId="0" borderId="3" xfId="0" applyNumberFormat="1" applyFont="1" applyBorder="1" applyAlignment="1">
      <alignment horizontal="center"/>
    </xf>
    <xf numFmtId="0" fontId="3" fillId="0" borderId="4" xfId="0" applyFont="1" applyBorder="1"/>
    <xf numFmtId="0" fontId="3" fillId="0" borderId="4" xfId="0" applyFont="1" applyBorder="1" applyAlignment="1">
      <alignment horizontal="center"/>
    </xf>
    <xf numFmtId="44" fontId="3" fillId="0" borderId="5" xfId="1" applyFont="1" applyBorder="1"/>
    <xf numFmtId="0" fontId="3" fillId="9" borderId="9" xfId="0" applyFont="1" applyFill="1" applyBorder="1"/>
    <xf numFmtId="44" fontId="3" fillId="9" borderId="10" xfId="1" applyFont="1" applyFill="1" applyBorder="1"/>
    <xf numFmtId="0" fontId="9" fillId="0" borderId="0" xfId="0" applyFont="1"/>
    <xf numFmtId="44" fontId="10" fillId="11" borderId="2" xfId="0" applyNumberFormat="1" applyFont="1" applyFill="1" applyBorder="1" applyAlignment="1">
      <alignment horizontal="center"/>
    </xf>
    <xf numFmtId="164" fontId="3" fillId="0" borderId="15" xfId="0" applyNumberFormat="1" applyFont="1" applyBorder="1" applyAlignment="1">
      <alignment horizontal="center"/>
    </xf>
    <xf numFmtId="0" fontId="3" fillId="0" borderId="16" xfId="0" applyFont="1" applyBorder="1"/>
    <xf numFmtId="0" fontId="3" fillId="0" borderId="16" xfId="0" applyFont="1" applyBorder="1" applyAlignment="1">
      <alignment horizontal="center"/>
    </xf>
    <xf numFmtId="44" fontId="3" fillId="0" borderId="17" xfId="1" applyFont="1" applyBorder="1"/>
    <xf numFmtId="164" fontId="3" fillId="0" borderId="11" xfId="0" applyNumberFormat="1" applyFont="1" applyBorder="1" applyAlignment="1">
      <alignment horizontal="center"/>
    </xf>
    <xf numFmtId="0" fontId="3" fillId="0" borderId="12" xfId="0" applyFont="1" applyBorder="1"/>
    <xf numFmtId="0" fontId="3" fillId="0" borderId="12" xfId="0" applyFont="1" applyBorder="1" applyAlignment="1">
      <alignment horizontal="center"/>
    </xf>
    <xf numFmtId="44" fontId="3" fillId="0" borderId="13" xfId="1" applyFont="1" applyBorder="1"/>
    <xf numFmtId="164" fontId="3" fillId="0" borderId="15" xfId="0" applyNumberFormat="1" applyFont="1" applyBorder="1" applyAlignment="1">
      <alignment horizontal="center" vertical="center"/>
    </xf>
    <xf numFmtId="0" fontId="3" fillId="0" borderId="16" xfId="0" applyFont="1" applyBorder="1" applyAlignment="1">
      <alignment vertical="center"/>
    </xf>
    <xf numFmtId="0" fontId="3" fillId="0" borderId="16" xfId="0" applyFont="1" applyBorder="1" applyAlignment="1">
      <alignment horizontal="center" vertical="center"/>
    </xf>
    <xf numFmtId="44" fontId="3" fillId="0" borderId="17" xfId="1" applyFont="1" applyBorder="1" applyAlignment="1">
      <alignment vertical="center"/>
    </xf>
    <xf numFmtId="44" fontId="2" fillId="2" borderId="30" xfId="1" applyFont="1" applyFill="1" applyBorder="1" applyAlignment="1">
      <alignment horizontal="center"/>
    </xf>
    <xf numFmtId="0" fontId="1" fillId="0" borderId="6" xfId="1" applyNumberFormat="1" applyFont="1" applyFill="1" applyBorder="1" applyAlignment="1">
      <alignment horizontal="center" vertical="center"/>
    </xf>
    <xf numFmtId="44" fontId="0" fillId="0" borderId="7" xfId="1" applyFont="1" applyBorder="1" applyAlignment="1">
      <alignment horizontal="center" vertical="center"/>
    </xf>
    <xf numFmtId="0" fontId="3" fillId="0" borderId="6" xfId="1" applyNumberFormat="1" applyFont="1" applyFill="1" applyBorder="1" applyAlignment="1">
      <alignment horizontal="center" vertical="center"/>
    </xf>
    <xf numFmtId="44" fontId="0" fillId="0" borderId="10" xfId="1" applyFont="1" applyBorder="1" applyAlignment="1">
      <alignment horizontal="center" vertical="center"/>
    </xf>
    <xf numFmtId="0" fontId="1" fillId="0" borderId="15" xfId="1" applyNumberFormat="1" applyFont="1" applyFill="1" applyBorder="1" applyAlignment="1">
      <alignment horizontal="center" vertical="center"/>
    </xf>
    <xf numFmtId="44" fontId="0" fillId="0" borderId="17" xfId="1" applyFont="1" applyBorder="1" applyAlignment="1">
      <alignment horizontal="center" vertical="center"/>
    </xf>
    <xf numFmtId="0" fontId="4" fillId="12" borderId="11" xfId="1" applyNumberFormat="1" applyFont="1" applyFill="1" applyBorder="1" applyAlignment="1">
      <alignment horizontal="center" vertical="center"/>
    </xf>
    <xf numFmtId="0" fontId="4" fillId="12" borderId="13" xfId="1" applyNumberFormat="1" applyFont="1" applyFill="1" applyBorder="1" applyAlignment="1">
      <alignment horizontal="center" vertical="center"/>
    </xf>
    <xf numFmtId="44" fontId="3" fillId="0" borderId="13" xfId="1" applyFont="1" applyBorder="1" applyAlignment="1">
      <alignment horizontal="center"/>
    </xf>
    <xf numFmtId="14" fontId="0" fillId="0" borderId="14" xfId="0" applyNumberFormat="1" applyBorder="1" applyAlignment="1">
      <alignment horizontal="center"/>
    </xf>
    <xf numFmtId="0" fontId="3" fillId="0" borderId="40" xfId="0" applyFont="1" applyBorder="1"/>
    <xf numFmtId="0" fontId="0" fillId="0" borderId="40" xfId="0" applyBorder="1" applyAlignment="1">
      <alignment horizontal="center"/>
    </xf>
    <xf numFmtId="44" fontId="3" fillId="0" borderId="41" xfId="1" applyFont="1" applyFill="1" applyBorder="1"/>
    <xf numFmtId="0" fontId="0" fillId="0" borderId="6" xfId="0" applyBorder="1" applyAlignment="1">
      <alignment horizontal="center" vertical="center"/>
    </xf>
    <xf numFmtId="0" fontId="0" fillId="0" borderId="8" xfId="0" applyBorder="1" applyAlignment="1">
      <alignment horizontal="center" vertical="center"/>
    </xf>
    <xf numFmtId="0" fontId="0" fillId="0" borderId="15" xfId="0" applyBorder="1" applyAlignment="1">
      <alignment horizontal="center" vertical="center"/>
    </xf>
    <xf numFmtId="0" fontId="4" fillId="12" borderId="11" xfId="0" applyFont="1" applyFill="1" applyBorder="1" applyAlignment="1">
      <alignment horizontal="center" vertical="center"/>
    </xf>
    <xf numFmtId="0" fontId="4" fillId="12" borderId="13" xfId="0" applyFont="1" applyFill="1" applyBorder="1" applyAlignment="1">
      <alignment horizontal="center" vertical="center"/>
    </xf>
    <xf numFmtId="44" fontId="4" fillId="0" borderId="0" xfId="0" applyNumberFormat="1" applyFont="1" applyAlignment="1">
      <alignment horizontal="center"/>
    </xf>
    <xf numFmtId="44" fontId="3" fillId="0" borderId="0" xfId="1" applyFont="1" applyBorder="1"/>
    <xf numFmtId="0" fontId="2" fillId="0" borderId="0" xfId="0" applyFont="1" applyAlignment="1">
      <alignment horizontal="center" vertical="center"/>
    </xf>
    <xf numFmtId="44" fontId="2" fillId="0" borderId="0" xfId="1" applyFont="1" applyFill="1" applyBorder="1" applyAlignment="1">
      <alignment horizontal="center"/>
    </xf>
    <xf numFmtId="44" fontId="3" fillId="0" borderId="0" xfId="1" applyFont="1" applyBorder="1" applyAlignment="1">
      <alignment horizontal="center"/>
    </xf>
    <xf numFmtId="44" fontId="0" fillId="0" borderId="0" xfId="0" applyNumberFormat="1"/>
    <xf numFmtId="44" fontId="3" fillId="0" borderId="0" xfId="1" applyFont="1" applyFill="1" applyBorder="1"/>
    <xf numFmtId="44" fontId="4" fillId="0" borderId="22" xfId="1" applyFont="1" applyBorder="1"/>
    <xf numFmtId="164" fontId="3" fillId="0" borderId="3" xfId="0" applyNumberFormat="1" applyFont="1" applyBorder="1" applyAlignment="1">
      <alignment horizontal="center" vertical="center"/>
    </xf>
    <xf numFmtId="0" fontId="3" fillId="0" borderId="4" xfId="0" applyFont="1" applyBorder="1" applyAlignment="1">
      <alignment vertical="center"/>
    </xf>
    <xf numFmtId="0" fontId="3" fillId="0" borderId="4" xfId="0" applyFont="1" applyBorder="1" applyAlignment="1">
      <alignment horizontal="center" vertical="center"/>
    </xf>
    <xf numFmtId="44" fontId="3" fillId="0" borderId="5" xfId="1" applyFont="1" applyBorder="1" applyAlignment="1">
      <alignment vertical="center"/>
    </xf>
    <xf numFmtId="164" fontId="3" fillId="0" borderId="28" xfId="0" applyNumberFormat="1" applyFont="1" applyBorder="1" applyAlignment="1">
      <alignment horizontal="center"/>
    </xf>
    <xf numFmtId="0" fontId="3" fillId="0" borderId="29" xfId="0" applyFont="1" applyBorder="1"/>
    <xf numFmtId="0" fontId="3" fillId="0" borderId="29" xfId="0" applyFont="1" applyBorder="1" applyAlignment="1">
      <alignment horizontal="center"/>
    </xf>
    <xf numFmtId="44" fontId="3" fillId="0" borderId="30" xfId="1" applyFont="1" applyBorder="1"/>
    <xf numFmtId="164" fontId="3" fillId="0" borderId="14" xfId="0" applyNumberFormat="1" applyFont="1" applyBorder="1" applyAlignment="1">
      <alignment horizontal="center"/>
    </xf>
    <xf numFmtId="0" fontId="3" fillId="0" borderId="40" xfId="0" applyFont="1" applyBorder="1" applyAlignment="1">
      <alignment horizontal="center"/>
    </xf>
    <xf numFmtId="44" fontId="3" fillId="0" borderId="41" xfId="1" applyFont="1" applyBorder="1"/>
    <xf numFmtId="0" fontId="0" fillId="0" borderId="28" xfId="0" applyBorder="1" applyAlignment="1">
      <alignment horizontal="center" vertical="center"/>
    </xf>
    <xf numFmtId="44" fontId="0" fillId="0" borderId="30" xfId="1" applyFont="1" applyBorder="1" applyAlignment="1">
      <alignment horizontal="center" vertical="center"/>
    </xf>
    <xf numFmtId="0" fontId="3" fillId="0" borderId="9" xfId="0" applyFont="1" applyBorder="1" applyAlignment="1">
      <alignment vertical="center" wrapText="1"/>
    </xf>
    <xf numFmtId="0" fontId="1" fillId="0" borderId="28" xfId="1" applyNumberFormat="1" applyFont="1" applyFill="1" applyBorder="1" applyAlignment="1">
      <alignment horizontal="center" vertical="center"/>
    </xf>
    <xf numFmtId="44" fontId="2" fillId="0" borderId="11" xfId="1" applyFont="1" applyBorder="1" applyAlignment="1">
      <alignment horizontal="center"/>
    </xf>
    <xf numFmtId="44" fontId="2" fillId="0" borderId="13" xfId="1" applyFont="1" applyBorder="1" applyAlignment="1">
      <alignment horizontal="center"/>
    </xf>
    <xf numFmtId="44" fontId="2" fillId="0" borderId="11" xfId="1" applyFont="1" applyBorder="1" applyAlignment="1">
      <alignment horizontal="center" vertical="center"/>
    </xf>
    <xf numFmtId="44" fontId="2" fillId="0" borderId="13" xfId="1" applyFont="1" applyBorder="1" applyAlignment="1">
      <alignment horizontal="center" vertical="center"/>
    </xf>
    <xf numFmtId="0" fontId="3" fillId="3" borderId="4" xfId="0" applyFont="1" applyFill="1" applyBorder="1"/>
    <xf numFmtId="44" fontId="3" fillId="3" borderId="5" xfId="1" applyFont="1" applyFill="1" applyBorder="1"/>
    <xf numFmtId="44" fontId="3" fillId="0" borderId="5" xfId="1" applyFont="1" applyBorder="1" applyAlignment="1">
      <alignment horizontal="center"/>
    </xf>
    <xf numFmtId="44" fontId="3" fillId="0" borderId="10" xfId="1" applyFont="1" applyBorder="1" applyAlignment="1">
      <alignment horizontal="center"/>
    </xf>
    <xf numFmtId="44" fontId="3" fillId="3" borderId="10" xfId="1" applyFont="1" applyFill="1" applyBorder="1"/>
    <xf numFmtId="44" fontId="3" fillId="10" borderId="5" xfId="1" applyFont="1" applyFill="1" applyBorder="1"/>
    <xf numFmtId="0" fontId="3" fillId="6" borderId="9" xfId="0" applyFont="1" applyFill="1" applyBorder="1"/>
    <xf numFmtId="44" fontId="3" fillId="6" borderId="10" xfId="1" applyFont="1" applyFill="1" applyBorder="1" applyAlignment="1">
      <alignment horizontal="center"/>
    </xf>
    <xf numFmtId="44" fontId="3" fillId="10" borderId="10" xfId="1" applyFont="1" applyFill="1" applyBorder="1"/>
    <xf numFmtId="0" fontId="3" fillId="6" borderId="4" xfId="0" applyFont="1" applyFill="1" applyBorder="1"/>
    <xf numFmtId="44" fontId="3" fillId="6" borderId="5" xfId="1" applyFont="1" applyFill="1" applyBorder="1"/>
    <xf numFmtId="44" fontId="3" fillId="5" borderId="5" xfId="1" applyFont="1" applyFill="1" applyBorder="1"/>
    <xf numFmtId="44" fontId="3" fillId="4" borderId="10" xfId="1" applyFont="1" applyFill="1" applyBorder="1"/>
    <xf numFmtId="44" fontId="3" fillId="6" borderId="10" xfId="1" applyFont="1" applyFill="1" applyBorder="1"/>
    <xf numFmtId="44" fontId="3" fillId="6" borderId="5" xfId="1" applyFont="1" applyFill="1" applyBorder="1" applyAlignment="1">
      <alignment horizontal="center"/>
    </xf>
    <xf numFmtId="4" fontId="3" fillId="0" borderId="12" xfId="0" applyNumberFormat="1" applyFont="1" applyBorder="1"/>
    <xf numFmtId="0" fontId="8" fillId="0" borderId="15" xfId="3" applyBorder="1" applyAlignment="1">
      <alignment horizontal="center" vertical="center"/>
    </xf>
    <xf numFmtId="0" fontId="4" fillId="10" borderId="8" xfId="0" applyFont="1" applyFill="1" applyBorder="1" applyAlignment="1">
      <alignment horizontal="center" vertical="center"/>
    </xf>
    <xf numFmtId="0" fontId="4" fillId="10" borderId="9" xfId="0" applyFont="1" applyFill="1" applyBorder="1" applyAlignment="1">
      <alignment horizontal="center"/>
    </xf>
    <xf numFmtId="0" fontId="4" fillId="10" borderId="10" xfId="0" applyFont="1" applyFill="1" applyBorder="1" applyAlignment="1">
      <alignment horizontal="center"/>
    </xf>
    <xf numFmtId="0" fontId="4" fillId="0" borderId="8" xfId="0" applyFont="1" applyBorder="1" applyAlignment="1">
      <alignment horizontal="center"/>
    </xf>
    <xf numFmtId="44" fontId="0" fillId="0" borderId="16" xfId="1" applyFont="1" applyBorder="1"/>
    <xf numFmtId="44" fontId="0" fillId="0" borderId="1" xfId="1" applyFont="1" applyBorder="1"/>
    <xf numFmtId="44" fontId="4" fillId="0" borderId="9" xfId="1" applyFont="1" applyBorder="1" applyAlignment="1">
      <alignment horizontal="center"/>
    </xf>
    <xf numFmtId="44" fontId="4" fillId="0" borderId="43" xfId="1" applyFont="1" applyBorder="1" applyAlignment="1">
      <alignment horizontal="center"/>
    </xf>
    <xf numFmtId="44" fontId="0" fillId="0" borderId="45" xfId="1" applyFont="1" applyBorder="1"/>
    <xf numFmtId="164" fontId="3" fillId="0" borderId="1" xfId="0" applyNumberFormat="1" applyFont="1" applyBorder="1" applyAlignment="1">
      <alignment horizontal="center"/>
    </xf>
    <xf numFmtId="44" fontId="3" fillId="0" borderId="1" xfId="1" applyFont="1" applyBorder="1"/>
    <xf numFmtId="14" fontId="0" fillId="0" borderId="18" xfId="0" applyNumberFormat="1" applyBorder="1" applyAlignment="1">
      <alignment horizontal="center"/>
    </xf>
    <xf numFmtId="0" fontId="0" fillId="0" borderId="0" xfId="0" applyAlignment="1">
      <alignment horizontal="center"/>
    </xf>
    <xf numFmtId="44" fontId="3" fillId="0" borderId="48" xfId="1" applyFont="1" applyFill="1" applyBorder="1"/>
    <xf numFmtId="44" fontId="3" fillId="4" borderId="30" xfId="1" applyFont="1" applyFill="1" applyBorder="1"/>
    <xf numFmtId="0" fontId="3" fillId="6" borderId="29" xfId="0" applyFont="1" applyFill="1" applyBorder="1"/>
    <xf numFmtId="44" fontId="3" fillId="6" borderId="30" xfId="1" applyFont="1" applyFill="1" applyBorder="1"/>
    <xf numFmtId="164" fontId="3" fillId="0" borderId="28" xfId="0" applyNumberFormat="1" applyFont="1" applyBorder="1" applyAlignment="1">
      <alignment horizontal="center" vertical="center"/>
    </xf>
    <xf numFmtId="0" fontId="3" fillId="6" borderId="29" xfId="0" applyFont="1" applyFill="1" applyBorder="1" applyAlignment="1">
      <alignment vertical="center"/>
    </xf>
    <xf numFmtId="0" fontId="3" fillId="0" borderId="29" xfId="0" applyFont="1" applyBorder="1" applyAlignment="1">
      <alignment horizontal="center" vertical="center"/>
    </xf>
    <xf numFmtId="44" fontId="3" fillId="6" borderId="30" xfId="1" applyFont="1" applyFill="1" applyBorder="1" applyAlignment="1">
      <alignment vertical="center"/>
    </xf>
    <xf numFmtId="0" fontId="3" fillId="5" borderId="4" xfId="0" applyFont="1" applyFill="1" applyBorder="1" applyAlignment="1">
      <alignment vertical="center"/>
    </xf>
    <xf numFmtId="44" fontId="3" fillId="5" borderId="5" xfId="1" applyFont="1" applyFill="1" applyBorder="1" applyAlignment="1">
      <alignment vertical="center"/>
    </xf>
    <xf numFmtId="44" fontId="0" fillId="0" borderId="51" xfId="1" applyFont="1" applyBorder="1"/>
    <xf numFmtId="44" fontId="0" fillId="0" borderId="52" xfId="1" applyFont="1" applyBorder="1"/>
    <xf numFmtId="44" fontId="0" fillId="0" borderId="53" xfId="1" applyFont="1" applyBorder="1"/>
    <xf numFmtId="44" fontId="4" fillId="11" borderId="13" xfId="1" applyFont="1" applyFill="1" applyBorder="1" applyAlignment="1">
      <alignment horizontal="center" vertical="center"/>
    </xf>
    <xf numFmtId="0" fontId="3" fillId="0" borderId="1" xfId="0" applyFont="1" applyBorder="1" applyAlignment="1">
      <alignment wrapText="1"/>
    </xf>
    <xf numFmtId="0" fontId="3" fillId="4" borderId="1" xfId="0" applyFont="1" applyFill="1" applyBorder="1" applyAlignment="1">
      <alignment wrapText="1"/>
    </xf>
    <xf numFmtId="44" fontId="4" fillId="11" borderId="0" xfId="0" applyNumberFormat="1" applyFont="1" applyFill="1"/>
    <xf numFmtId="0" fontId="3" fillId="0" borderId="12" xfId="0" applyFont="1" applyBorder="1" applyAlignment="1">
      <alignment wrapText="1"/>
    </xf>
    <xf numFmtId="0" fontId="3" fillId="0" borderId="4" xfId="0" applyFont="1" applyBorder="1" applyAlignment="1">
      <alignment wrapText="1"/>
    </xf>
    <xf numFmtId="0" fontId="3" fillId="0" borderId="9" xfId="0" applyFont="1" applyBorder="1" applyAlignment="1">
      <alignment wrapText="1"/>
    </xf>
    <xf numFmtId="0" fontId="3" fillId="0" borderId="40" xfId="0" applyFont="1" applyBorder="1" applyAlignment="1">
      <alignment wrapText="1"/>
    </xf>
    <xf numFmtId="0" fontId="3" fillId="0" borderId="4" xfId="0" applyFont="1" applyBorder="1" applyAlignment="1">
      <alignment vertical="center" wrapText="1"/>
    </xf>
    <xf numFmtId="0" fontId="3" fillId="0" borderId="16" xfId="0" applyFont="1" applyBorder="1" applyAlignment="1">
      <alignment wrapText="1"/>
    </xf>
    <xf numFmtId="0" fontId="3" fillId="0" borderId="29" xfId="0" applyFont="1" applyBorder="1" applyAlignment="1">
      <alignment wrapText="1"/>
    </xf>
    <xf numFmtId="164" fontId="12" fillId="0" borderId="3" xfId="0" applyNumberFormat="1" applyFont="1" applyBorder="1" applyAlignment="1">
      <alignment horizontal="center" vertical="center"/>
    </xf>
    <xf numFmtId="0" fontId="12" fillId="0" borderId="4" xfId="0" applyFont="1" applyBorder="1" applyAlignment="1">
      <alignment vertical="center" wrapText="1"/>
    </xf>
    <xf numFmtId="0" fontId="12" fillId="0" borderId="4" xfId="0" applyFont="1" applyBorder="1" applyAlignment="1">
      <alignment horizontal="center" vertical="center"/>
    </xf>
    <xf numFmtId="44" fontId="12" fillId="0" borderId="5" xfId="1" applyFont="1" applyBorder="1" applyAlignment="1">
      <alignment vertical="center"/>
    </xf>
    <xf numFmtId="164" fontId="12" fillId="0" borderId="6" xfId="0" applyNumberFormat="1" applyFont="1" applyBorder="1" applyAlignment="1">
      <alignment horizontal="center" vertical="center"/>
    </xf>
    <xf numFmtId="0" fontId="12" fillId="0" borderId="1" xfId="0" applyFont="1" applyBorder="1" applyAlignment="1">
      <alignment vertical="center" wrapText="1"/>
    </xf>
    <xf numFmtId="0" fontId="12" fillId="0" borderId="1" xfId="0" applyFont="1" applyBorder="1" applyAlignment="1">
      <alignment horizontal="center" vertical="center"/>
    </xf>
    <xf numFmtId="44" fontId="12" fillId="0" borderId="7" xfId="1" applyFont="1" applyBorder="1" applyAlignment="1">
      <alignment vertical="center"/>
    </xf>
    <xf numFmtId="164" fontId="12" fillId="0" borderId="8" xfId="0" applyNumberFormat="1" applyFont="1" applyBorder="1" applyAlignment="1">
      <alignment horizontal="center" vertical="center"/>
    </xf>
    <xf numFmtId="0" fontId="12" fillId="0" borderId="9" xfId="0" applyFont="1" applyBorder="1" applyAlignment="1">
      <alignment vertical="center" wrapText="1"/>
    </xf>
    <xf numFmtId="0" fontId="12" fillId="0" borderId="9" xfId="0" applyFont="1" applyBorder="1" applyAlignment="1">
      <alignment horizontal="center" vertical="center"/>
    </xf>
    <xf numFmtId="44" fontId="12" fillId="0" borderId="10" xfId="1" applyFont="1" applyBorder="1" applyAlignment="1">
      <alignment vertical="center"/>
    </xf>
    <xf numFmtId="164" fontId="12" fillId="0" borderId="15" xfId="0" applyNumberFormat="1" applyFont="1" applyBorder="1" applyAlignment="1">
      <alignment horizontal="center" vertical="center"/>
    </xf>
    <xf numFmtId="14" fontId="12" fillId="0" borderId="6" xfId="0" applyNumberFormat="1" applyFont="1" applyBorder="1" applyAlignment="1">
      <alignment horizontal="center" vertical="center"/>
    </xf>
    <xf numFmtId="164" fontId="12" fillId="0" borderId="28" xfId="0" applyNumberFormat="1" applyFont="1" applyBorder="1" applyAlignment="1">
      <alignment horizontal="center" vertical="center"/>
    </xf>
    <xf numFmtId="164" fontId="12" fillId="0" borderId="11" xfId="0" applyNumberFormat="1" applyFont="1" applyBorder="1" applyAlignment="1">
      <alignment horizontal="center" vertical="center"/>
    </xf>
    <xf numFmtId="164" fontId="12" fillId="0" borderId="14" xfId="0" applyNumberFormat="1" applyFont="1" applyBorder="1" applyAlignment="1">
      <alignment horizontal="center" vertical="center"/>
    </xf>
    <xf numFmtId="0" fontId="13" fillId="0" borderId="0" xfId="0" applyFont="1" applyAlignment="1">
      <alignment horizontal="center" vertical="center"/>
    </xf>
    <xf numFmtId="0" fontId="12" fillId="0" borderId="4" xfId="0" applyFont="1" applyBorder="1" applyAlignment="1">
      <alignment vertical="center"/>
    </xf>
    <xf numFmtId="164" fontId="12" fillId="0" borderId="0" xfId="0" applyNumberFormat="1" applyFont="1" applyAlignment="1">
      <alignment horizontal="center" vertical="center"/>
    </xf>
    <xf numFmtId="0" fontId="12" fillId="0" borderId="29" xfId="0" applyFont="1" applyBorder="1" applyAlignment="1">
      <alignment vertical="center"/>
    </xf>
    <xf numFmtId="0" fontId="12" fillId="0" borderId="29" xfId="0" applyFont="1" applyBorder="1" applyAlignment="1">
      <alignment vertical="center" wrapText="1"/>
    </xf>
    <xf numFmtId="0" fontId="12" fillId="0" borderId="29" xfId="0" applyFont="1" applyBorder="1" applyAlignment="1">
      <alignment horizontal="center" vertical="center"/>
    </xf>
    <xf numFmtId="44" fontId="12" fillId="0" borderId="30" xfId="1" applyFont="1" applyBorder="1" applyAlignment="1">
      <alignment vertical="center"/>
    </xf>
    <xf numFmtId="0" fontId="12" fillId="0" borderId="0" xfId="0" applyFont="1" applyAlignment="1">
      <alignment vertical="center"/>
    </xf>
    <xf numFmtId="0" fontId="12" fillId="0" borderId="1" xfId="0" applyFont="1" applyBorder="1" applyAlignment="1">
      <alignment vertical="center"/>
    </xf>
    <xf numFmtId="0" fontId="12" fillId="0" borderId="16" xfId="0" applyFont="1" applyBorder="1" applyAlignment="1">
      <alignment vertical="center"/>
    </xf>
    <xf numFmtId="0" fontId="12" fillId="0" borderId="16" xfId="0" applyFont="1" applyBorder="1" applyAlignment="1">
      <alignment vertical="center" wrapText="1"/>
    </xf>
    <xf numFmtId="0" fontId="12" fillId="0" borderId="16" xfId="0" applyFont="1" applyBorder="1" applyAlignment="1">
      <alignment horizontal="center" vertical="center"/>
    </xf>
    <xf numFmtId="44" fontId="12" fillId="0" borderId="17" xfId="1" applyFont="1" applyBorder="1" applyAlignment="1">
      <alignment vertical="center"/>
    </xf>
    <xf numFmtId="0" fontId="12" fillId="0" borderId="9" xfId="0" applyFont="1" applyBorder="1" applyAlignment="1">
      <alignment vertical="center"/>
    </xf>
    <xf numFmtId="4" fontId="12" fillId="0" borderId="4" xfId="0" applyNumberFormat="1" applyFont="1" applyBorder="1" applyAlignment="1">
      <alignment vertical="center" wrapText="1"/>
    </xf>
    <xf numFmtId="0" fontId="12" fillId="0" borderId="12" xfId="0" applyFont="1" applyBorder="1" applyAlignment="1">
      <alignment vertical="center"/>
    </xf>
    <xf numFmtId="0" fontId="12" fillId="0" borderId="12" xfId="0" applyFont="1" applyBorder="1" applyAlignment="1">
      <alignment vertical="center" wrapText="1"/>
    </xf>
    <xf numFmtId="0" fontId="12" fillId="0" borderId="12" xfId="0" applyFont="1" applyBorder="1" applyAlignment="1">
      <alignment horizontal="center" vertical="center"/>
    </xf>
    <xf numFmtId="44" fontId="12" fillId="0" borderId="13" xfId="1" applyFont="1" applyBorder="1" applyAlignment="1">
      <alignment vertical="center"/>
    </xf>
    <xf numFmtId="0" fontId="12" fillId="0" borderId="40" xfId="0" applyFont="1" applyBorder="1" applyAlignment="1">
      <alignment vertical="center"/>
    </xf>
    <xf numFmtId="0" fontId="12" fillId="0" borderId="40" xfId="0" applyFont="1" applyBorder="1" applyAlignment="1">
      <alignment vertical="center" wrapText="1"/>
    </xf>
    <xf numFmtId="0" fontId="12" fillId="0" borderId="40" xfId="0" applyFont="1" applyBorder="1" applyAlignment="1">
      <alignment horizontal="center" vertical="center"/>
    </xf>
    <xf numFmtId="44" fontId="12" fillId="0" borderId="41" xfId="1" applyFont="1" applyBorder="1" applyAlignment="1">
      <alignment vertical="center"/>
    </xf>
    <xf numFmtId="44" fontId="12" fillId="0" borderId="7" xfId="1" applyFont="1" applyFill="1" applyBorder="1" applyAlignment="1">
      <alignment vertical="center"/>
    </xf>
    <xf numFmtId="0" fontId="3" fillId="0" borderId="16" xfId="0" applyFont="1" applyBorder="1" applyAlignment="1">
      <alignment vertical="center" wrapText="1"/>
    </xf>
    <xf numFmtId="164" fontId="3"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44" fontId="3" fillId="0" borderId="5" xfId="1" applyFont="1" applyBorder="1" applyAlignment="1">
      <alignment vertical="center" wrapText="1"/>
    </xf>
    <xf numFmtId="0" fontId="0" fillId="0" borderId="0" xfId="0" applyAlignment="1">
      <alignment vertical="center"/>
    </xf>
    <xf numFmtId="164" fontId="3" fillId="0" borderId="6" xfId="0" applyNumberFormat="1" applyFont="1" applyBorder="1" applyAlignment="1">
      <alignment horizontal="center" vertical="center" wrapText="1"/>
    </xf>
    <xf numFmtId="0" fontId="3" fillId="0" borderId="1" xfId="0" applyFont="1" applyBorder="1" applyAlignment="1">
      <alignment horizontal="center" vertical="center" wrapText="1"/>
    </xf>
    <xf numFmtId="44" fontId="3" fillId="0" borderId="7" xfId="1" applyFont="1" applyBorder="1" applyAlignment="1">
      <alignment vertical="center" wrapText="1"/>
    </xf>
    <xf numFmtId="164" fontId="3" fillId="0" borderId="8" xfId="0" applyNumberFormat="1" applyFont="1" applyBorder="1" applyAlignment="1">
      <alignment horizontal="center" vertical="center" wrapText="1"/>
    </xf>
    <xf numFmtId="0" fontId="3" fillId="0" borderId="9" xfId="0" applyFont="1" applyBorder="1" applyAlignment="1">
      <alignment horizontal="center" vertical="center" wrapText="1"/>
    </xf>
    <xf numFmtId="44" fontId="3" fillId="0" borderId="10" xfId="1" applyFont="1" applyBorder="1" applyAlignment="1">
      <alignment vertical="center" wrapText="1"/>
    </xf>
    <xf numFmtId="44" fontId="3" fillId="0" borderId="7" xfId="1" applyFont="1" applyBorder="1" applyAlignment="1">
      <alignment horizontal="center" vertical="center" wrapText="1"/>
    </xf>
    <xf numFmtId="44" fontId="3" fillId="0" borderId="5" xfId="1" applyFont="1" applyBorder="1" applyAlignment="1">
      <alignment horizontal="center" vertical="center"/>
    </xf>
    <xf numFmtId="44" fontId="3" fillId="0" borderId="7" xfId="1" applyFont="1" applyBorder="1" applyAlignment="1">
      <alignment horizontal="center" vertical="center"/>
    </xf>
    <xf numFmtId="164" fontId="3" fillId="0" borderId="11" xfId="0" applyNumberFormat="1" applyFont="1" applyBorder="1" applyAlignment="1">
      <alignment horizontal="center" vertical="center" wrapText="1"/>
    </xf>
    <xf numFmtId="0" fontId="3" fillId="0" borderId="12" xfId="0" applyFont="1" applyBorder="1" applyAlignment="1">
      <alignment vertical="center" wrapText="1"/>
    </xf>
    <xf numFmtId="0" fontId="3" fillId="0" borderId="12" xfId="0" applyFont="1" applyBorder="1" applyAlignment="1">
      <alignment horizontal="center" vertical="center" wrapText="1"/>
    </xf>
    <xf numFmtId="44" fontId="3" fillId="0" borderId="13" xfId="1" applyFont="1" applyBorder="1" applyAlignment="1">
      <alignment vertical="center" wrapText="1"/>
    </xf>
    <xf numFmtId="44" fontId="3" fillId="0" borderId="10" xfId="1" applyFont="1" applyBorder="1" applyAlignment="1">
      <alignment horizontal="center" vertical="center"/>
    </xf>
    <xf numFmtId="0" fontId="3" fillId="0" borderId="29" xfId="0" applyFont="1" applyBorder="1" applyAlignment="1">
      <alignment vertical="center"/>
    </xf>
    <xf numFmtId="0" fontId="3" fillId="0" borderId="29" xfId="0" applyFont="1" applyBorder="1" applyAlignment="1">
      <alignment vertical="center" wrapText="1"/>
    </xf>
    <xf numFmtId="44" fontId="3" fillId="0" borderId="30" xfId="1" applyFont="1" applyBorder="1" applyAlignment="1">
      <alignment vertical="center"/>
    </xf>
    <xf numFmtId="44" fontId="3" fillId="0" borderId="13" xfId="1" applyFont="1" applyBorder="1" applyAlignment="1">
      <alignment horizontal="center" vertical="center" wrapText="1"/>
    </xf>
    <xf numFmtId="164" fontId="3" fillId="0" borderId="14" xfId="0" applyNumberFormat="1" applyFont="1" applyBorder="1" applyAlignment="1">
      <alignment horizontal="center" vertical="center" wrapText="1"/>
    </xf>
    <xf numFmtId="0" fontId="3" fillId="0" borderId="40" xfId="0" applyFont="1" applyBorder="1" applyAlignment="1">
      <alignment vertical="center" wrapText="1"/>
    </xf>
    <xf numFmtId="0" fontId="3" fillId="0" borderId="40" xfId="0" applyFont="1" applyBorder="1" applyAlignment="1">
      <alignment horizontal="center" vertical="center" wrapText="1"/>
    </xf>
    <xf numFmtId="44" fontId="3" fillId="0" borderId="41" xfId="1" applyFont="1" applyBorder="1" applyAlignment="1">
      <alignment vertical="center" wrapText="1"/>
    </xf>
    <xf numFmtId="164" fontId="3" fillId="0" borderId="15" xfId="0" applyNumberFormat="1" applyFont="1" applyBorder="1" applyAlignment="1">
      <alignment horizontal="center" vertical="center" wrapText="1"/>
    </xf>
    <xf numFmtId="0" fontId="3" fillId="0" borderId="16" xfId="0" applyFont="1" applyBorder="1" applyAlignment="1">
      <alignment horizontal="center" vertical="center" wrapText="1"/>
    </xf>
    <xf numFmtId="44" fontId="3" fillId="0" borderId="17" xfId="1" applyFont="1" applyBorder="1" applyAlignment="1">
      <alignment vertical="center" wrapText="1"/>
    </xf>
    <xf numFmtId="44" fontId="4" fillId="0" borderId="0" xfId="0" applyNumberFormat="1" applyFont="1" applyAlignment="1">
      <alignment vertical="center" wrapText="1"/>
    </xf>
    <xf numFmtId="44" fontId="0" fillId="0" borderId="7" xfId="0" applyNumberFormat="1" applyBorder="1" applyAlignment="1">
      <alignment vertical="center" wrapText="1"/>
    </xf>
    <xf numFmtId="164" fontId="3" fillId="0" borderId="11" xfId="0" applyNumberFormat="1" applyFont="1" applyBorder="1" applyAlignment="1">
      <alignment horizontal="center" vertical="center"/>
    </xf>
    <xf numFmtId="0" fontId="3" fillId="0" borderId="12" xfId="0" applyFont="1" applyBorder="1" applyAlignment="1">
      <alignment horizontal="center" vertical="center"/>
    </xf>
    <xf numFmtId="44" fontId="3" fillId="0" borderId="13" xfId="1" applyFont="1" applyBorder="1" applyAlignment="1">
      <alignment vertical="center"/>
    </xf>
    <xf numFmtId="44" fontId="4" fillId="0" borderId="0" xfId="0" applyNumberFormat="1" applyFont="1" applyAlignment="1">
      <alignment vertical="center"/>
    </xf>
    <xf numFmtId="0" fontId="3" fillId="10" borderId="4" xfId="0" applyFont="1" applyFill="1" applyBorder="1" applyAlignment="1">
      <alignment wrapText="1"/>
    </xf>
    <xf numFmtId="0" fontId="3" fillId="10" borderId="1" xfId="0" applyFont="1" applyFill="1" applyBorder="1" applyAlignment="1">
      <alignment wrapText="1"/>
    </xf>
    <xf numFmtId="0" fontId="3" fillId="6" borderId="1" xfId="0" applyFont="1" applyFill="1" applyBorder="1" applyAlignment="1">
      <alignment wrapText="1"/>
    </xf>
    <xf numFmtId="0" fontId="3" fillId="6" borderId="9" xfId="0" applyFont="1" applyFill="1" applyBorder="1" applyAlignment="1">
      <alignment wrapText="1"/>
    </xf>
    <xf numFmtId="0" fontId="3" fillId="10" borderId="9" xfId="0" applyFont="1" applyFill="1" applyBorder="1" applyAlignment="1">
      <alignment wrapText="1"/>
    </xf>
    <xf numFmtId="0" fontId="3" fillId="6" borderId="4" xfId="0" applyFont="1" applyFill="1" applyBorder="1" applyAlignment="1">
      <alignment wrapText="1"/>
    </xf>
    <xf numFmtId="0" fontId="3" fillId="5" borderId="4" xfId="0" applyFont="1" applyFill="1" applyBorder="1" applyAlignment="1">
      <alignment wrapText="1"/>
    </xf>
    <xf numFmtId="0" fontId="3" fillId="5" borderId="1" xfId="0" applyFont="1" applyFill="1" applyBorder="1" applyAlignment="1">
      <alignment wrapText="1"/>
    </xf>
    <xf numFmtId="0" fontId="3" fillId="4" borderId="29" xfId="0" applyFont="1" applyFill="1" applyBorder="1" applyAlignment="1">
      <alignment wrapText="1"/>
    </xf>
    <xf numFmtId="0" fontId="3" fillId="4" borderId="1" xfId="0" applyFont="1" applyFill="1" applyBorder="1" applyAlignment="1">
      <alignment vertical="center" wrapText="1"/>
    </xf>
    <xf numFmtId="0" fontId="3" fillId="4" borderId="9" xfId="0" applyFont="1" applyFill="1" applyBorder="1" applyAlignment="1">
      <alignment wrapText="1"/>
    </xf>
    <xf numFmtId="0" fontId="3" fillId="0" borderId="47" xfId="0" applyFont="1" applyBorder="1" applyAlignment="1">
      <alignment wrapText="1"/>
    </xf>
    <xf numFmtId="4" fontId="3" fillId="0" borderId="1" xfId="0" applyNumberFormat="1" applyFont="1" applyBorder="1" applyAlignment="1">
      <alignment wrapText="1"/>
    </xf>
    <xf numFmtId="4" fontId="3" fillId="0" borderId="9" xfId="0" applyNumberFormat="1" applyFont="1" applyBorder="1" applyAlignment="1">
      <alignment wrapText="1"/>
    </xf>
    <xf numFmtId="0" fontId="14" fillId="13" borderId="2" xfId="0" applyFont="1" applyFill="1" applyBorder="1" applyAlignment="1">
      <alignment horizontal="center" vertical="center"/>
    </xf>
    <xf numFmtId="0" fontId="14" fillId="13" borderId="22" xfId="0" applyFont="1" applyFill="1" applyBorder="1" applyAlignment="1">
      <alignment horizontal="center" vertical="center"/>
    </xf>
    <xf numFmtId="0" fontId="15" fillId="0" borderId="39" xfId="0" applyFont="1" applyBorder="1" applyAlignment="1">
      <alignment horizontal="center" vertical="center"/>
    </xf>
    <xf numFmtId="0" fontId="15" fillId="0" borderId="44" xfId="0" applyFont="1" applyBorder="1" applyAlignment="1">
      <alignment horizontal="center" vertical="center"/>
    </xf>
    <xf numFmtId="0" fontId="16" fillId="0" borderId="2" xfId="0" applyFont="1" applyBorder="1" applyAlignment="1">
      <alignment horizontal="center" vertical="center"/>
    </xf>
    <xf numFmtId="164" fontId="3" fillId="11" borderId="8" xfId="0" applyNumberFormat="1" applyFont="1" applyFill="1" applyBorder="1" applyAlignment="1">
      <alignment horizontal="center"/>
    </xf>
    <xf numFmtId="0" fontId="3" fillId="11" borderId="9" xfId="0" applyFont="1" applyFill="1" applyBorder="1"/>
    <xf numFmtId="0" fontId="3" fillId="11" borderId="9" xfId="0" applyFont="1" applyFill="1" applyBorder="1" applyAlignment="1">
      <alignment horizontal="center"/>
    </xf>
    <xf numFmtId="44" fontId="3" fillId="11" borderId="10" xfId="1" applyFont="1" applyFill="1" applyBorder="1"/>
    <xf numFmtId="0" fontId="3" fillId="9" borderId="1" xfId="0" applyFont="1" applyFill="1" applyBorder="1" applyAlignment="1">
      <alignment wrapText="1"/>
    </xf>
    <xf numFmtId="0" fontId="3" fillId="3" borderId="1" xfId="0" applyFont="1" applyFill="1" applyBorder="1" applyAlignment="1">
      <alignment wrapText="1"/>
    </xf>
    <xf numFmtId="0" fontId="3" fillId="3" borderId="9" xfId="0" applyFont="1" applyFill="1" applyBorder="1" applyAlignment="1">
      <alignment wrapText="1"/>
    </xf>
    <xf numFmtId="0" fontId="3" fillId="3" borderId="4" xfId="0" applyFont="1" applyFill="1" applyBorder="1" applyAlignment="1">
      <alignment wrapText="1"/>
    </xf>
    <xf numFmtId="0" fontId="3" fillId="3" borderId="1" xfId="0" applyFont="1" applyFill="1" applyBorder="1" applyAlignment="1">
      <alignment vertical="center" wrapText="1"/>
    </xf>
    <xf numFmtId="0" fontId="3" fillId="9" borderId="9" xfId="0" applyFont="1" applyFill="1" applyBorder="1" applyAlignment="1">
      <alignment wrapText="1"/>
    </xf>
    <xf numFmtId="44" fontId="3" fillId="0" borderId="5" xfId="1" applyFont="1" applyFill="1" applyBorder="1" applyAlignment="1">
      <alignment vertical="center"/>
    </xf>
    <xf numFmtId="0" fontId="3" fillId="9" borderId="1" xfId="0" applyFont="1" applyFill="1" applyBorder="1" applyAlignment="1">
      <alignment vertical="center" wrapText="1"/>
    </xf>
    <xf numFmtId="0" fontId="3" fillId="6" borderId="1" xfId="0" applyFont="1" applyFill="1" applyBorder="1" applyAlignment="1">
      <alignment vertical="center" wrapText="1"/>
    </xf>
    <xf numFmtId="0" fontId="3" fillId="9" borderId="4" xfId="0" applyFont="1" applyFill="1" applyBorder="1" applyAlignment="1">
      <alignment vertical="center" wrapText="1"/>
    </xf>
    <xf numFmtId="0" fontId="3" fillId="9" borderId="9" xfId="0" applyFont="1" applyFill="1" applyBorder="1" applyAlignment="1">
      <alignment vertical="center" wrapText="1"/>
    </xf>
    <xf numFmtId="44" fontId="3" fillId="9" borderId="7" xfId="1" applyFont="1" applyFill="1" applyBorder="1" applyAlignment="1">
      <alignment vertical="center"/>
    </xf>
    <xf numFmtId="44" fontId="3" fillId="9" borderId="5" xfId="1" applyFont="1" applyFill="1" applyBorder="1" applyAlignment="1">
      <alignment vertical="center"/>
    </xf>
    <xf numFmtId="4" fontId="3" fillId="0" borderId="1" xfId="0" applyNumberFormat="1" applyFont="1" applyBorder="1" applyAlignment="1">
      <alignment vertical="center"/>
    </xf>
    <xf numFmtId="44" fontId="3" fillId="9" borderId="7" xfId="1" applyFont="1" applyFill="1" applyBorder="1" applyAlignment="1">
      <alignment horizontal="center" vertical="center"/>
    </xf>
    <xf numFmtId="44" fontId="3" fillId="6" borderId="7" xfId="1" applyFont="1" applyFill="1" applyBorder="1" applyAlignment="1">
      <alignment horizontal="center" vertical="center"/>
    </xf>
    <xf numFmtId="44" fontId="0" fillId="0" borderId="7" xfId="0" applyNumberFormat="1" applyBorder="1" applyAlignment="1">
      <alignment vertical="center"/>
    </xf>
    <xf numFmtId="44" fontId="3" fillId="9" borderId="10" xfId="1" applyFont="1" applyFill="1" applyBorder="1" applyAlignment="1">
      <alignment vertical="center"/>
    </xf>
    <xf numFmtId="164" fontId="3" fillId="0" borderId="0" xfId="0" applyNumberFormat="1" applyFont="1" applyAlignment="1">
      <alignment horizontal="center" vertical="center"/>
    </xf>
    <xf numFmtId="0" fontId="3" fillId="0" borderId="0" xfId="0" applyFont="1" applyAlignment="1">
      <alignment vertical="center"/>
    </xf>
    <xf numFmtId="0" fontId="3" fillId="0" borderId="0" xfId="0" applyFont="1" applyAlignment="1">
      <alignment horizontal="center" vertical="center"/>
    </xf>
    <xf numFmtId="44" fontId="3" fillId="0" borderId="0" xfId="1" applyFont="1" applyBorder="1" applyAlignment="1">
      <alignment vertical="center"/>
    </xf>
    <xf numFmtId="164" fontId="3" fillId="0" borderId="24" xfId="0" applyNumberFormat="1" applyFont="1" applyBorder="1" applyAlignment="1">
      <alignment horizontal="center" vertical="center"/>
    </xf>
    <xf numFmtId="0" fontId="3" fillId="0" borderId="49" xfId="0" applyFont="1" applyBorder="1" applyAlignment="1">
      <alignment vertical="center"/>
    </xf>
    <xf numFmtId="0" fontId="3" fillId="0" borderId="49" xfId="0" applyFont="1" applyBorder="1" applyAlignment="1">
      <alignment horizontal="center" vertical="center"/>
    </xf>
    <xf numFmtId="44" fontId="3" fillId="0" borderId="50" xfId="1" applyFont="1" applyBorder="1" applyAlignment="1">
      <alignment vertical="center"/>
    </xf>
    <xf numFmtId="44" fontId="3" fillId="0" borderId="10" xfId="1" applyFont="1" applyFill="1" applyBorder="1"/>
    <xf numFmtId="0" fontId="8" fillId="0" borderId="54" xfId="3" applyBorder="1" applyAlignment="1">
      <alignment horizontal="center" vertical="center"/>
    </xf>
    <xf numFmtId="44" fontId="4" fillId="0" borderId="52" xfId="0" applyNumberFormat="1" applyFont="1" applyBorder="1" applyAlignment="1">
      <alignment horizontal="center" vertical="center"/>
    </xf>
    <xf numFmtId="0" fontId="4" fillId="0" borderId="56" xfId="0" applyFont="1" applyBorder="1" applyAlignment="1">
      <alignment horizontal="center" vertical="center"/>
    </xf>
    <xf numFmtId="0" fontId="4" fillId="0" borderId="16" xfId="0" applyFont="1" applyBorder="1" applyAlignment="1">
      <alignment horizontal="center" vertical="center"/>
    </xf>
    <xf numFmtId="0" fontId="4" fillId="0" borderId="51" xfId="0" applyFont="1" applyBorder="1" applyAlignment="1">
      <alignment horizontal="center" vertical="center"/>
    </xf>
    <xf numFmtId="0" fontId="3" fillId="15" borderId="1" xfId="0" applyFont="1" applyFill="1" applyBorder="1" applyAlignment="1">
      <alignment wrapText="1"/>
    </xf>
    <xf numFmtId="0" fontId="4" fillId="10" borderId="11" xfId="0" applyFont="1" applyFill="1" applyBorder="1" applyAlignment="1">
      <alignment horizontal="center" vertical="center"/>
    </xf>
    <xf numFmtId="0" fontId="4" fillId="10" borderId="12" xfId="0" applyFont="1" applyFill="1" applyBorder="1" applyAlignment="1">
      <alignment horizontal="center"/>
    </xf>
    <xf numFmtId="0" fontId="4" fillId="10" borderId="13" xfId="0" applyFont="1" applyFill="1" applyBorder="1" applyAlignment="1">
      <alignment horizontal="center"/>
    </xf>
    <xf numFmtId="44" fontId="0" fillId="0" borderId="17" xfId="1" applyFont="1" applyBorder="1"/>
    <xf numFmtId="44" fontId="0" fillId="0" borderId="7" xfId="1" applyFont="1" applyBorder="1"/>
    <xf numFmtId="44" fontId="4" fillId="0" borderId="10" xfId="1" applyFont="1" applyBorder="1" applyAlignment="1">
      <alignment horizontal="center"/>
    </xf>
    <xf numFmtId="0" fontId="4" fillId="0" borderId="0" xfId="0" applyFont="1"/>
    <xf numFmtId="44" fontId="0" fillId="11" borderId="0" xfId="0" applyNumberFormat="1" applyFill="1"/>
    <xf numFmtId="0" fontId="4" fillId="10" borderId="0" xfId="0" applyFont="1" applyFill="1" applyAlignment="1">
      <alignment horizontal="center" vertical="center"/>
    </xf>
    <xf numFmtId="0" fontId="4" fillId="10" borderId="0" xfId="0" applyFont="1" applyFill="1" applyAlignment="1">
      <alignment horizontal="center"/>
    </xf>
    <xf numFmtId="0" fontId="8" fillId="0" borderId="0" xfId="3" applyBorder="1" applyAlignment="1">
      <alignment horizontal="center" vertical="center"/>
    </xf>
    <xf numFmtId="44" fontId="0" fillId="0" borderId="0" xfId="1" applyFont="1" applyBorder="1"/>
    <xf numFmtId="0" fontId="3" fillId="15" borderId="1" xfId="0" applyFont="1" applyFill="1" applyBorder="1"/>
    <xf numFmtId="44" fontId="4" fillId="11" borderId="46" xfId="1" applyFont="1" applyFill="1" applyBorder="1"/>
    <xf numFmtId="44" fontId="3" fillId="15" borderId="7" xfId="1" applyFont="1" applyFill="1" applyBorder="1"/>
    <xf numFmtId="0" fontId="3" fillId="16" borderId="1" xfId="0" applyFont="1" applyFill="1" applyBorder="1" applyAlignment="1">
      <alignment wrapText="1"/>
    </xf>
    <xf numFmtId="44" fontId="3" fillId="16" borderId="7" xfId="1" applyFont="1" applyFill="1" applyBorder="1"/>
    <xf numFmtId="0" fontId="3" fillId="16" borderId="1" xfId="0" applyFont="1" applyFill="1" applyBorder="1"/>
    <xf numFmtId="0" fontId="3" fillId="15" borderId="4" xfId="0" applyFont="1" applyFill="1" applyBorder="1" applyAlignment="1">
      <alignment wrapText="1"/>
    </xf>
    <xf numFmtId="44" fontId="3" fillId="15" borderId="5" xfId="1" applyFont="1" applyFill="1" applyBorder="1" applyAlignment="1">
      <alignment horizontal="center"/>
    </xf>
    <xf numFmtId="0" fontId="3" fillId="15" borderId="4" xfId="0" applyFont="1" applyFill="1" applyBorder="1"/>
    <xf numFmtId="44" fontId="3" fillId="15" borderId="7" xfId="1" applyFont="1" applyFill="1" applyBorder="1" applyAlignment="1">
      <alignment horizontal="center"/>
    </xf>
    <xf numFmtId="0" fontId="3" fillId="15" borderId="1" xfId="0" applyFont="1" applyFill="1" applyBorder="1" applyAlignment="1">
      <alignment vertical="center" wrapText="1"/>
    </xf>
    <xf numFmtId="44" fontId="3" fillId="15" borderId="7" xfId="1" applyFont="1" applyFill="1" applyBorder="1" applyAlignment="1">
      <alignment horizontal="center" vertical="center"/>
    </xf>
    <xf numFmtId="0" fontId="3" fillId="15" borderId="1" xfId="0" applyFont="1" applyFill="1" applyBorder="1" applyAlignment="1">
      <alignment vertical="center"/>
    </xf>
    <xf numFmtId="0" fontId="3" fillId="17" borderId="1" xfId="0" applyFont="1" applyFill="1" applyBorder="1" applyAlignment="1">
      <alignment wrapText="1"/>
    </xf>
    <xf numFmtId="44" fontId="3" fillId="17" borderId="7" xfId="1" applyFont="1" applyFill="1" applyBorder="1"/>
    <xf numFmtId="0" fontId="3" fillId="17" borderId="1" xfId="0" applyFont="1" applyFill="1" applyBorder="1"/>
    <xf numFmtId="44" fontId="15" fillId="0" borderId="38" xfId="0" applyNumberFormat="1" applyFont="1" applyBorder="1" applyAlignment="1">
      <alignment horizontal="center" vertical="center"/>
    </xf>
    <xf numFmtId="44" fontId="14" fillId="0" borderId="22" xfId="0" applyNumberFormat="1" applyFont="1" applyBorder="1" applyAlignment="1">
      <alignment horizontal="center" vertical="center"/>
    </xf>
    <xf numFmtId="44" fontId="15" fillId="0" borderId="23" xfId="0" applyNumberFormat="1" applyFont="1" applyBorder="1" applyAlignment="1">
      <alignment horizontal="center" vertical="center"/>
    </xf>
    <xf numFmtId="44" fontId="0" fillId="0" borderId="1" xfId="0" applyNumberFormat="1" applyBorder="1" applyAlignment="1">
      <alignment horizontal="center" vertical="center"/>
    </xf>
    <xf numFmtId="44" fontId="0" fillId="0" borderId="16" xfId="1" applyFont="1" applyBorder="1" applyAlignment="1">
      <alignment horizontal="center" vertical="center"/>
    </xf>
    <xf numFmtId="10" fontId="0" fillId="0" borderId="16" xfId="2" applyNumberFormat="1" applyFont="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xf numFmtId="10" fontId="0" fillId="0" borderId="17" xfId="0" applyNumberFormat="1" applyBorder="1" applyAlignment="1">
      <alignment horizontal="center" vertical="center"/>
    </xf>
    <xf numFmtId="0" fontId="3" fillId="7" borderId="1" xfId="0" applyFont="1" applyFill="1" applyBorder="1"/>
    <xf numFmtId="44" fontId="3" fillId="7" borderId="7" xfId="1" applyFont="1" applyFill="1" applyBorder="1"/>
    <xf numFmtId="0" fontId="3" fillId="7" borderId="9" xfId="0" applyFont="1" applyFill="1" applyBorder="1"/>
    <xf numFmtId="44" fontId="3" fillId="7" borderId="10" xfId="1" applyFont="1" applyFill="1" applyBorder="1"/>
    <xf numFmtId="0" fontId="4" fillId="0" borderId="1" xfId="0" applyFont="1" applyBorder="1" applyAlignment="1">
      <alignment horizontal="center" vertical="center"/>
    </xf>
    <xf numFmtId="0" fontId="4" fillId="11" borderId="1" xfId="0" applyFont="1" applyFill="1" applyBorder="1" applyAlignment="1">
      <alignment horizontal="center" vertical="center"/>
    </xf>
    <xf numFmtId="44" fontId="3" fillId="0" borderId="1" xfId="1" applyFont="1" applyFill="1" applyBorder="1"/>
    <xf numFmtId="44" fontId="0" fillId="0" borderId="54" xfId="1" applyFont="1" applyBorder="1" applyAlignment="1">
      <alignment horizontal="center" vertical="center"/>
    </xf>
    <xf numFmtId="8" fontId="0" fillId="0" borderId="1" xfId="1" applyNumberFormat="1" applyFont="1" applyBorder="1" applyAlignment="1">
      <alignment horizontal="center" vertical="center"/>
    </xf>
    <xf numFmtId="0" fontId="3" fillId="18" borderId="9" xfId="0" applyFont="1" applyFill="1" applyBorder="1"/>
    <xf numFmtId="44" fontId="3" fillId="18" borderId="10" xfId="1" applyFont="1" applyFill="1" applyBorder="1"/>
    <xf numFmtId="0" fontId="3" fillId="18" borderId="1" xfId="0" applyFont="1" applyFill="1" applyBorder="1"/>
    <xf numFmtId="44" fontId="3" fillId="18" borderId="7" xfId="1" applyFont="1" applyFill="1" applyBorder="1"/>
    <xf numFmtId="0" fontId="3" fillId="18" borderId="4" xfId="0" applyFont="1" applyFill="1" applyBorder="1"/>
    <xf numFmtId="44" fontId="3" fillId="18" borderId="5" xfId="1" applyFont="1" applyFill="1" applyBorder="1"/>
    <xf numFmtId="0" fontId="3" fillId="18" borderId="1" xfId="0" applyFont="1" applyFill="1" applyBorder="1" applyAlignment="1">
      <alignment vertical="center"/>
    </xf>
    <xf numFmtId="44" fontId="3" fillId="18" borderId="7" xfId="1" applyFont="1" applyFill="1" applyBorder="1" applyAlignment="1">
      <alignment vertical="center"/>
    </xf>
    <xf numFmtId="0" fontId="3" fillId="18" borderId="9" xfId="0" applyFont="1" applyFill="1" applyBorder="1" applyAlignment="1">
      <alignment vertical="center"/>
    </xf>
    <xf numFmtId="44" fontId="3" fillId="18" borderId="10" xfId="1" applyFont="1" applyFill="1" applyBorder="1" applyAlignment="1">
      <alignment vertical="center"/>
    </xf>
    <xf numFmtId="44" fontId="0" fillId="0" borderId="47" xfId="1" applyFont="1" applyFill="1" applyBorder="1" applyAlignment="1">
      <alignment horizontal="center" vertical="center"/>
    </xf>
    <xf numFmtId="44" fontId="4" fillId="0" borderId="1" xfId="1" applyFont="1" applyBorder="1" applyAlignment="1">
      <alignment horizontal="center" vertical="center"/>
    </xf>
    <xf numFmtId="0" fontId="3" fillId="18" borderId="1" xfId="0" applyFont="1" applyFill="1" applyBorder="1" applyAlignment="1">
      <alignment wrapText="1"/>
    </xf>
    <xf numFmtId="44" fontId="3" fillId="18" borderId="7" xfId="1" applyFont="1" applyFill="1" applyBorder="1" applyAlignment="1">
      <alignment horizontal="center"/>
    </xf>
    <xf numFmtId="44" fontId="3" fillId="18" borderId="1" xfId="1" applyFont="1" applyFill="1" applyBorder="1"/>
    <xf numFmtId="0" fontId="3" fillId="18" borderId="4" xfId="0" applyFont="1" applyFill="1" applyBorder="1" applyAlignment="1">
      <alignment wrapText="1"/>
    </xf>
    <xf numFmtId="0" fontId="3" fillId="18" borderId="16" xfId="0" applyFont="1" applyFill="1" applyBorder="1" applyAlignment="1">
      <alignment wrapText="1"/>
    </xf>
    <xf numFmtId="44" fontId="3" fillId="18" borderId="17" xfId="1" applyFont="1" applyFill="1" applyBorder="1"/>
    <xf numFmtId="44" fontId="18" fillId="11" borderId="1" xfId="1" applyFont="1" applyFill="1" applyBorder="1" applyAlignment="1">
      <alignment horizontal="center" vertical="center"/>
    </xf>
    <xf numFmtId="0" fontId="4" fillId="10" borderId="3" xfId="0" applyFont="1" applyFill="1" applyBorder="1" applyAlignment="1">
      <alignment horizontal="center" vertical="center"/>
    </xf>
    <xf numFmtId="0" fontId="4" fillId="10" borderId="4" xfId="0" applyFont="1" applyFill="1" applyBorder="1" applyAlignment="1">
      <alignment horizontal="center" vertical="center"/>
    </xf>
    <xf numFmtId="0" fontId="3" fillId="18" borderId="16" xfId="0" applyFont="1" applyFill="1" applyBorder="1"/>
    <xf numFmtId="10" fontId="0" fillId="0" borderId="7" xfId="0" applyNumberFormat="1" applyBorder="1" applyAlignment="1">
      <alignment horizontal="center" vertical="center"/>
    </xf>
    <xf numFmtId="0" fontId="0" fillId="0" borderId="0" xfId="0"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44" fontId="0" fillId="0" borderId="29" xfId="0" applyNumberFormat="1" applyBorder="1" applyAlignment="1">
      <alignment horizontal="center" vertical="center"/>
    </xf>
    <xf numFmtId="10" fontId="0" fillId="0" borderId="29" xfId="2" applyNumberFormat="1" applyFont="1" applyBorder="1" applyAlignment="1">
      <alignment horizontal="center" vertical="center"/>
    </xf>
    <xf numFmtId="0" fontId="0" fillId="0" borderId="0" xfId="0" applyBorder="1" applyAlignment="1">
      <alignment horizontal="center" vertical="center" wrapText="1"/>
    </xf>
    <xf numFmtId="0" fontId="0" fillId="0" borderId="0" xfId="0" applyBorder="1"/>
    <xf numFmtId="0" fontId="17" fillId="14" borderId="33" xfId="0" applyFont="1" applyFill="1" applyBorder="1" applyAlignment="1">
      <alignment horizontal="center" vertical="center" wrapText="1"/>
    </xf>
    <xf numFmtId="0" fontId="17" fillId="14" borderId="34" xfId="0" applyFont="1" applyFill="1" applyBorder="1" applyAlignment="1">
      <alignment horizontal="center" vertical="center" wrapText="1"/>
    </xf>
    <xf numFmtId="0" fontId="17" fillId="14" borderId="57" xfId="0" applyFont="1" applyFill="1" applyBorder="1" applyAlignment="1">
      <alignment horizontal="center" vertical="center" wrapText="1"/>
    </xf>
    <xf numFmtId="0" fontId="17" fillId="14" borderId="55" xfId="0" applyFont="1" applyFill="1" applyBorder="1" applyAlignment="1">
      <alignment horizontal="center" vertical="center" wrapText="1"/>
    </xf>
    <xf numFmtId="0" fontId="17" fillId="14" borderId="19" xfId="0" applyFont="1" applyFill="1" applyBorder="1" applyAlignment="1">
      <alignment horizontal="center" vertical="center" wrapText="1"/>
    </xf>
    <xf numFmtId="0" fontId="17" fillId="14" borderId="56" xfId="0" applyFont="1" applyFill="1" applyBorder="1" applyAlignment="1">
      <alignment horizontal="center" vertical="center" wrapText="1"/>
    </xf>
    <xf numFmtId="0" fontId="4" fillId="10" borderId="3" xfId="0" applyFont="1" applyFill="1" applyBorder="1" applyAlignment="1">
      <alignment horizontal="center" vertical="center"/>
    </xf>
    <xf numFmtId="0" fontId="4" fillId="10" borderId="4" xfId="0" applyFont="1" applyFill="1" applyBorder="1" applyAlignment="1">
      <alignment horizontal="center" vertical="center"/>
    </xf>
    <xf numFmtId="0" fontId="4" fillId="10" borderId="5" xfId="0" applyFont="1" applyFill="1" applyBorder="1" applyAlignment="1">
      <alignment horizontal="center" vertical="center"/>
    </xf>
    <xf numFmtId="0" fontId="4" fillId="10" borderId="42" xfId="0" applyFont="1" applyFill="1" applyBorder="1" applyAlignment="1">
      <alignment horizontal="center" vertical="center"/>
    </xf>
    <xf numFmtId="0" fontId="4" fillId="10" borderId="44" xfId="0" applyFont="1" applyFill="1" applyBorder="1" applyAlignment="1">
      <alignment horizontal="center" vertic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0" borderId="18" xfId="0" applyBorder="1" applyAlignment="1">
      <alignment horizontal="center" vertical="center" wrapText="1"/>
    </xf>
    <xf numFmtId="0" fontId="0" fillId="0" borderId="0" xfId="0" applyBorder="1" applyAlignment="1">
      <alignment horizontal="center" vertical="center" wrapText="1"/>
    </xf>
    <xf numFmtId="0" fontId="0" fillId="0" borderId="23" xfId="0" applyBorder="1" applyAlignment="1">
      <alignment horizontal="center"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4" fillId="8" borderId="20" xfId="0" applyFont="1" applyFill="1" applyBorder="1" applyAlignment="1">
      <alignment horizontal="center" vertical="center" wrapText="1"/>
    </xf>
    <xf numFmtId="0" fontId="4" fillId="8" borderId="21" xfId="0" applyFont="1" applyFill="1" applyBorder="1" applyAlignment="1">
      <alignment horizontal="center" vertical="center" wrapText="1"/>
    </xf>
    <xf numFmtId="0" fontId="4" fillId="8" borderId="22" xfId="0" applyFont="1" applyFill="1" applyBorder="1" applyAlignment="1">
      <alignment horizontal="center" vertical="center" wrapText="1"/>
    </xf>
    <xf numFmtId="0" fontId="4" fillId="0" borderId="18" xfId="0" applyFont="1" applyBorder="1" applyAlignment="1">
      <alignment horizontal="center" vertical="center"/>
    </xf>
    <xf numFmtId="0" fontId="4" fillId="0" borderId="0" xfId="0" applyFont="1" applyAlignment="1">
      <alignment horizontal="center" vertical="center"/>
    </xf>
    <xf numFmtId="0" fontId="4" fillId="0" borderId="23" xfId="0" applyFont="1" applyBorder="1" applyAlignment="1">
      <alignment horizontal="center" vertical="center"/>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Alignment="1">
      <alignment horizontal="center" vertical="center" wrapText="1"/>
    </xf>
    <xf numFmtId="0" fontId="4" fillId="0" borderId="23"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9" borderId="25" xfId="0" applyFont="1" applyFill="1" applyBorder="1" applyAlignment="1">
      <alignment horizontal="center" vertical="center" wrapText="1"/>
    </xf>
    <xf numFmtId="0" fontId="4" fillId="9" borderId="27" xfId="0" applyFont="1" applyFill="1" applyBorder="1" applyAlignment="1">
      <alignment horizontal="center" vertical="center" wrapText="1"/>
    </xf>
    <xf numFmtId="0" fontId="4" fillId="9" borderId="26" xfId="0" applyFont="1" applyFill="1" applyBorder="1" applyAlignment="1">
      <alignment horizontal="center" vertical="center" wrapText="1"/>
    </xf>
    <xf numFmtId="0" fontId="4" fillId="9" borderId="24"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20" xfId="0" applyFont="1" applyFill="1" applyBorder="1" applyAlignment="1">
      <alignment horizontal="center"/>
    </xf>
    <xf numFmtId="0" fontId="4" fillId="9" borderId="21" xfId="0" applyFont="1" applyFill="1" applyBorder="1" applyAlignment="1">
      <alignment horizontal="center"/>
    </xf>
    <xf numFmtId="0" fontId="4" fillId="9" borderId="22" xfId="0" applyFont="1" applyFill="1" applyBorder="1" applyAlignment="1">
      <alignment horizontal="center"/>
    </xf>
    <xf numFmtId="166" fontId="6" fillId="9" borderId="8" xfId="0" applyNumberFormat="1" applyFont="1" applyFill="1" applyBorder="1" applyAlignment="1">
      <alignment horizontal="center" vertical="center"/>
    </xf>
    <xf numFmtId="0" fontId="6" fillId="9" borderId="10" xfId="0" applyFont="1" applyFill="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2" fillId="12" borderId="3" xfId="0" applyFont="1" applyFill="1" applyBorder="1" applyAlignment="1">
      <alignment horizontal="center" vertical="center"/>
    </xf>
    <xf numFmtId="0" fontId="2" fillId="12" borderId="4" xfId="0" applyFont="1" applyFill="1" applyBorder="1" applyAlignment="1">
      <alignment horizontal="center" vertical="center"/>
    </xf>
    <xf numFmtId="0" fontId="2" fillId="12" borderId="5" xfId="0" applyFont="1" applyFill="1" applyBorder="1" applyAlignment="1">
      <alignment horizontal="center" vertical="center"/>
    </xf>
    <xf numFmtId="0" fontId="2" fillId="12" borderId="6" xfId="0" applyFont="1" applyFill="1" applyBorder="1" applyAlignment="1">
      <alignment horizontal="center" vertical="center"/>
    </xf>
    <xf numFmtId="0" fontId="2" fillId="12" borderId="1" xfId="0" applyFont="1" applyFill="1" applyBorder="1" applyAlignment="1">
      <alignment horizontal="center" vertical="center"/>
    </xf>
    <xf numFmtId="0" fontId="2" fillId="12" borderId="7" xfId="0" applyFont="1" applyFill="1" applyBorder="1" applyAlignment="1">
      <alignment horizontal="center" vertical="center"/>
    </xf>
  </cellXfs>
  <cellStyles count="4">
    <cellStyle name="Hipervínculo" xfId="3" builtinId="8"/>
    <cellStyle name="Moneda" xfId="1" builtinId="4"/>
    <cellStyle name="Normal" xfId="0" builtinId="0"/>
    <cellStyle name="Porcentaje" xfId="2" builtinId="5"/>
  </cellStyles>
  <dxfs count="11">
    <dxf>
      <numFmt numFmtId="34" formatCode="_-&quot;$&quot;\ * #,##0.00_-;\-&quot;$&quot;\ * #,##0.00_-;_-&quot;$&quot;\ * &quot;-&quot;??_-;_-@_-"/>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numFmt numFmtId="34" formatCode="_-&quot;$&quot;\ * #,##0.00_-;\-&quot;$&quot;\ * #,##0.00_-;_-&quot;$&quot;\ * &quot;-&quot;??_-;_-@_-"/>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medium">
          <color indexed="64"/>
        </left>
        <right style="medium">
          <color indexed="64"/>
        </right>
        <top style="medium">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r>
              <a:rPr lang="en-US">
                <a:solidFill>
                  <a:sysClr val="windowText" lastClr="000000"/>
                </a:solidFill>
              </a:rPr>
              <a:t>COSTOS DE MANTENIMIENTO VEHICULOS 2022</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barChart>
        <c:barDir val="col"/>
        <c:grouping val="clustered"/>
        <c:varyColors val="1"/>
        <c:ser>
          <c:idx val="0"/>
          <c:order val="0"/>
          <c:tx>
            <c:strRef>
              <c:f>GENERAL!$F$4</c:f>
              <c:strCache>
                <c:ptCount val="1"/>
                <c:pt idx="0">
                  <c:v>TOTAL</c:v>
                </c:pt>
              </c:strCache>
            </c:strRef>
          </c:tx>
          <c:spPr>
            <a:ln>
              <a:solidFill>
                <a:schemeClr val="tx1"/>
              </a:solidFill>
            </a:ln>
          </c:spPr>
          <c:invertIfNegative val="0"/>
          <c:dPt>
            <c:idx val="0"/>
            <c:invertIfNegative val="0"/>
            <c:bubble3D val="0"/>
            <c:spPr>
              <a:solidFill>
                <a:schemeClr val="accent1"/>
              </a:solidFill>
              <a:ln>
                <a:solidFill>
                  <a:schemeClr val="tx1"/>
                </a:solidFill>
              </a:ln>
              <a:effectLst/>
            </c:spPr>
            <c:extLst>
              <c:ext xmlns:c16="http://schemas.microsoft.com/office/drawing/2014/chart" uri="{C3380CC4-5D6E-409C-BE32-E72D297353CC}">
                <c16:uniqueId val="{00000001-62E1-4B10-AC5C-EBC6C021C290}"/>
              </c:ext>
            </c:extLst>
          </c:dPt>
          <c:dPt>
            <c:idx val="1"/>
            <c:invertIfNegative val="0"/>
            <c:bubble3D val="0"/>
            <c:spPr>
              <a:solidFill>
                <a:schemeClr val="accent2"/>
              </a:solidFill>
              <a:ln>
                <a:solidFill>
                  <a:schemeClr val="tx1"/>
                </a:solidFill>
              </a:ln>
              <a:effectLst/>
            </c:spPr>
            <c:extLst>
              <c:ext xmlns:c16="http://schemas.microsoft.com/office/drawing/2014/chart" uri="{C3380CC4-5D6E-409C-BE32-E72D297353CC}">
                <c16:uniqueId val="{00000003-79B7-4B69-98AF-8F5DCA4C5632}"/>
              </c:ext>
            </c:extLst>
          </c:dPt>
          <c:dPt>
            <c:idx val="2"/>
            <c:invertIfNegative val="0"/>
            <c:bubble3D val="0"/>
            <c:spPr>
              <a:solidFill>
                <a:schemeClr val="accent3"/>
              </a:solidFill>
              <a:ln>
                <a:solidFill>
                  <a:schemeClr val="tx1"/>
                </a:solidFill>
              </a:ln>
              <a:effectLst/>
            </c:spPr>
            <c:extLst>
              <c:ext xmlns:c16="http://schemas.microsoft.com/office/drawing/2014/chart" uri="{C3380CC4-5D6E-409C-BE32-E72D297353CC}">
                <c16:uniqueId val="{00000005-79B7-4B69-98AF-8F5DCA4C5632}"/>
              </c:ext>
            </c:extLst>
          </c:dPt>
          <c:dPt>
            <c:idx val="3"/>
            <c:invertIfNegative val="0"/>
            <c:bubble3D val="0"/>
            <c:spPr>
              <a:solidFill>
                <a:schemeClr val="accent4"/>
              </a:solidFill>
              <a:ln>
                <a:solidFill>
                  <a:schemeClr val="tx1"/>
                </a:solidFill>
              </a:ln>
              <a:effectLst/>
            </c:spPr>
            <c:extLst>
              <c:ext xmlns:c16="http://schemas.microsoft.com/office/drawing/2014/chart" uri="{C3380CC4-5D6E-409C-BE32-E72D297353CC}">
                <c16:uniqueId val="{00000007-79B7-4B69-98AF-8F5DCA4C5632}"/>
              </c:ext>
            </c:extLst>
          </c:dPt>
          <c:dPt>
            <c:idx val="4"/>
            <c:invertIfNegative val="0"/>
            <c:bubble3D val="0"/>
            <c:spPr>
              <a:solidFill>
                <a:schemeClr val="accent5"/>
              </a:solidFill>
              <a:ln>
                <a:solidFill>
                  <a:schemeClr val="tx1"/>
                </a:solidFill>
              </a:ln>
              <a:effectLst/>
            </c:spPr>
            <c:extLst>
              <c:ext xmlns:c16="http://schemas.microsoft.com/office/drawing/2014/chart" uri="{C3380CC4-5D6E-409C-BE32-E72D297353CC}">
                <c16:uniqueId val="{00000009-79B7-4B69-98AF-8F5DCA4C5632}"/>
              </c:ext>
            </c:extLst>
          </c:dPt>
          <c:dPt>
            <c:idx val="5"/>
            <c:invertIfNegative val="0"/>
            <c:bubble3D val="0"/>
            <c:spPr>
              <a:solidFill>
                <a:schemeClr val="accent6"/>
              </a:solidFill>
              <a:ln>
                <a:solidFill>
                  <a:schemeClr val="tx1"/>
                </a:solidFill>
              </a:ln>
              <a:effectLst/>
            </c:spPr>
            <c:extLst>
              <c:ext xmlns:c16="http://schemas.microsoft.com/office/drawing/2014/chart" uri="{C3380CC4-5D6E-409C-BE32-E72D297353CC}">
                <c16:uniqueId val="{0000000B-79B7-4B69-98AF-8F5DCA4C5632}"/>
              </c:ext>
            </c:extLst>
          </c:dPt>
          <c:dPt>
            <c:idx val="6"/>
            <c:invertIfNegative val="0"/>
            <c:bubble3D val="0"/>
            <c:spPr>
              <a:solidFill>
                <a:schemeClr val="accent1">
                  <a:lumMod val="60000"/>
                </a:schemeClr>
              </a:solidFill>
              <a:ln>
                <a:solidFill>
                  <a:schemeClr val="tx1"/>
                </a:solidFill>
              </a:ln>
              <a:effectLst/>
            </c:spPr>
            <c:extLst>
              <c:ext xmlns:c16="http://schemas.microsoft.com/office/drawing/2014/chart" uri="{C3380CC4-5D6E-409C-BE32-E72D297353CC}">
                <c16:uniqueId val="{0000000D-79B7-4B69-98AF-8F5DCA4C5632}"/>
              </c:ext>
            </c:extLst>
          </c:dPt>
          <c:dPt>
            <c:idx val="7"/>
            <c:invertIfNegative val="0"/>
            <c:bubble3D val="0"/>
            <c:spPr>
              <a:solidFill>
                <a:schemeClr val="accent2">
                  <a:lumMod val="60000"/>
                </a:schemeClr>
              </a:solidFill>
              <a:ln>
                <a:solidFill>
                  <a:schemeClr val="tx1"/>
                </a:solidFill>
              </a:ln>
              <a:effectLst/>
            </c:spPr>
            <c:extLst>
              <c:ext xmlns:c16="http://schemas.microsoft.com/office/drawing/2014/chart" uri="{C3380CC4-5D6E-409C-BE32-E72D297353CC}">
                <c16:uniqueId val="{0000000F-79B7-4B69-98AF-8F5DCA4C5632}"/>
              </c:ext>
            </c:extLst>
          </c:dPt>
          <c:dPt>
            <c:idx val="8"/>
            <c:invertIfNegative val="0"/>
            <c:bubble3D val="0"/>
            <c:spPr>
              <a:solidFill>
                <a:schemeClr val="accent3">
                  <a:lumMod val="60000"/>
                </a:schemeClr>
              </a:solidFill>
              <a:ln>
                <a:solidFill>
                  <a:schemeClr val="tx1"/>
                </a:solidFill>
              </a:ln>
              <a:effectLst/>
            </c:spPr>
            <c:extLst>
              <c:ext xmlns:c16="http://schemas.microsoft.com/office/drawing/2014/chart" uri="{C3380CC4-5D6E-409C-BE32-E72D297353CC}">
                <c16:uniqueId val="{00000011-79B7-4B69-98AF-8F5DCA4C5632}"/>
              </c:ext>
            </c:extLst>
          </c:dPt>
          <c:dPt>
            <c:idx val="9"/>
            <c:invertIfNegative val="0"/>
            <c:bubble3D val="0"/>
            <c:spPr>
              <a:solidFill>
                <a:schemeClr val="accent4">
                  <a:lumMod val="60000"/>
                </a:schemeClr>
              </a:solidFill>
              <a:ln>
                <a:solidFill>
                  <a:schemeClr val="tx1"/>
                </a:solidFill>
              </a:ln>
              <a:effectLst/>
            </c:spPr>
            <c:extLst>
              <c:ext xmlns:c16="http://schemas.microsoft.com/office/drawing/2014/chart" uri="{C3380CC4-5D6E-409C-BE32-E72D297353CC}">
                <c16:uniqueId val="{00000013-79B7-4B69-98AF-8F5DCA4C5632}"/>
              </c:ext>
            </c:extLst>
          </c:dPt>
          <c:dPt>
            <c:idx val="10"/>
            <c:invertIfNegative val="0"/>
            <c:bubble3D val="0"/>
            <c:spPr>
              <a:solidFill>
                <a:schemeClr val="accent5">
                  <a:lumMod val="60000"/>
                </a:schemeClr>
              </a:solidFill>
              <a:ln>
                <a:solidFill>
                  <a:schemeClr val="tx1"/>
                </a:solidFill>
              </a:ln>
              <a:effectLst/>
            </c:spPr>
            <c:extLst>
              <c:ext xmlns:c16="http://schemas.microsoft.com/office/drawing/2014/chart" uri="{C3380CC4-5D6E-409C-BE32-E72D297353CC}">
                <c16:uniqueId val="{00000015-79B7-4B69-98AF-8F5DCA4C5632}"/>
              </c:ext>
            </c:extLst>
          </c:dPt>
          <c:dPt>
            <c:idx val="11"/>
            <c:invertIfNegative val="0"/>
            <c:bubble3D val="0"/>
            <c:spPr>
              <a:solidFill>
                <a:schemeClr val="accent6">
                  <a:lumMod val="60000"/>
                </a:schemeClr>
              </a:solidFill>
              <a:ln>
                <a:solidFill>
                  <a:schemeClr val="tx1"/>
                </a:solidFill>
              </a:ln>
              <a:effectLst/>
            </c:spPr>
            <c:extLst>
              <c:ext xmlns:c16="http://schemas.microsoft.com/office/drawing/2014/chart" uri="{C3380CC4-5D6E-409C-BE32-E72D297353CC}">
                <c16:uniqueId val="{00000017-79B7-4B69-98AF-8F5DCA4C5632}"/>
              </c:ext>
            </c:extLst>
          </c:dPt>
          <c:dPt>
            <c:idx val="12"/>
            <c:invertIfNegative val="0"/>
            <c:bubble3D val="0"/>
            <c:spPr>
              <a:solidFill>
                <a:schemeClr val="accent1">
                  <a:lumMod val="80000"/>
                  <a:lumOff val="20000"/>
                </a:schemeClr>
              </a:solidFill>
              <a:ln>
                <a:solidFill>
                  <a:schemeClr val="tx1"/>
                </a:solidFill>
              </a:ln>
              <a:effectLst/>
            </c:spPr>
            <c:extLst>
              <c:ext xmlns:c16="http://schemas.microsoft.com/office/drawing/2014/chart" uri="{C3380CC4-5D6E-409C-BE32-E72D297353CC}">
                <c16:uniqueId val="{00000019-79B7-4B69-98AF-8F5DCA4C5632}"/>
              </c:ext>
            </c:extLst>
          </c:dPt>
          <c:dPt>
            <c:idx val="13"/>
            <c:invertIfNegative val="0"/>
            <c:bubble3D val="0"/>
            <c:spPr>
              <a:solidFill>
                <a:schemeClr val="accent2">
                  <a:lumMod val="80000"/>
                  <a:lumOff val="20000"/>
                </a:schemeClr>
              </a:solidFill>
              <a:ln>
                <a:solidFill>
                  <a:schemeClr val="tx1"/>
                </a:solidFill>
              </a:ln>
              <a:effectLst/>
            </c:spPr>
            <c:extLst>
              <c:ext xmlns:c16="http://schemas.microsoft.com/office/drawing/2014/chart" uri="{C3380CC4-5D6E-409C-BE32-E72D297353CC}">
                <c16:uniqueId val="{0000001B-79B7-4B69-98AF-8F5DCA4C5632}"/>
              </c:ext>
            </c:extLst>
          </c:dPt>
          <c:cat>
            <c:strRef>
              <c:f>GENERAL!$C$5:$C$19</c:f>
              <c:strCache>
                <c:ptCount val="15"/>
                <c:pt idx="0">
                  <c:v>OSU040</c:v>
                </c:pt>
                <c:pt idx="1">
                  <c:v>OSU089</c:v>
                </c:pt>
                <c:pt idx="2">
                  <c:v>OSU018</c:v>
                </c:pt>
                <c:pt idx="3">
                  <c:v>OSU026</c:v>
                </c:pt>
                <c:pt idx="4">
                  <c:v>OSU027</c:v>
                </c:pt>
                <c:pt idx="5">
                  <c:v>OSU119</c:v>
                </c:pt>
                <c:pt idx="6">
                  <c:v>OSA368</c:v>
                </c:pt>
                <c:pt idx="7">
                  <c:v>OSU000</c:v>
                </c:pt>
                <c:pt idx="8">
                  <c:v>OSU001</c:v>
                </c:pt>
                <c:pt idx="9">
                  <c:v>SRS399</c:v>
                </c:pt>
                <c:pt idx="10">
                  <c:v>OSU022</c:v>
                </c:pt>
                <c:pt idx="11">
                  <c:v>OSU103</c:v>
                </c:pt>
                <c:pt idx="12">
                  <c:v>OSU087</c:v>
                </c:pt>
                <c:pt idx="13">
                  <c:v>HHD33C</c:v>
                </c:pt>
                <c:pt idx="14">
                  <c:v>TOTALES</c:v>
                </c:pt>
              </c:strCache>
            </c:strRef>
          </c:cat>
          <c:val>
            <c:numRef>
              <c:f>GENERAL!$F$5:$F$18</c:f>
              <c:numCache>
                <c:formatCode>_("$"* #,##0.00_);_("$"* \(#,##0.00\);_("$"* "-"??_);_(@_)</c:formatCode>
                <c:ptCount val="14"/>
                <c:pt idx="0">
                  <c:v>305331650.49914998</c:v>
                </c:pt>
                <c:pt idx="1">
                  <c:v>284552039.84422141</c:v>
                </c:pt>
                <c:pt idx="2">
                  <c:v>248775195.31170008</c:v>
                </c:pt>
                <c:pt idx="3">
                  <c:v>187370158.05318755</c:v>
                </c:pt>
                <c:pt idx="4">
                  <c:v>148109009.25753754</c:v>
                </c:pt>
                <c:pt idx="5">
                  <c:v>36369632.864100009</c:v>
                </c:pt>
                <c:pt idx="6">
                  <c:v>31123920.557099998</c:v>
                </c:pt>
                <c:pt idx="7">
                  <c:v>23242973.321699999</c:v>
                </c:pt>
                <c:pt idx="8">
                  <c:v>14555229.2469</c:v>
                </c:pt>
                <c:pt idx="9">
                  <c:v>12686580.3453</c:v>
                </c:pt>
                <c:pt idx="10">
                  <c:v>8352105.10305</c:v>
                </c:pt>
                <c:pt idx="11">
                  <c:v>4606926.8847000003</c:v>
                </c:pt>
                <c:pt idx="12">
                  <c:v>2520096.0987</c:v>
                </c:pt>
                <c:pt idx="13">
                  <c:v>1603463.05455</c:v>
                </c:pt>
              </c:numCache>
            </c:numRef>
          </c:val>
          <c:extLst>
            <c:ext xmlns:c16="http://schemas.microsoft.com/office/drawing/2014/chart" uri="{C3380CC4-5D6E-409C-BE32-E72D297353CC}">
              <c16:uniqueId val="{00000000-62E1-4B10-AC5C-EBC6C021C290}"/>
            </c:ext>
          </c:extLst>
        </c:ser>
        <c:dLbls>
          <c:showLegendKey val="0"/>
          <c:showVal val="0"/>
          <c:showCatName val="0"/>
          <c:showSerName val="0"/>
          <c:showPercent val="0"/>
          <c:showBubbleSize val="0"/>
        </c:dLbls>
        <c:gapWidth val="267"/>
        <c:overlap val="-43"/>
        <c:axId val="1789780191"/>
        <c:axId val="1789767295"/>
      </c:barChart>
      <c:catAx>
        <c:axId val="1789780191"/>
        <c:scaling>
          <c:orientation val="minMax"/>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CENTRO COSTO</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1789767295"/>
        <c:crosses val="autoZero"/>
        <c:auto val="1"/>
        <c:lblAlgn val="ctr"/>
        <c:lblOffset val="100"/>
        <c:noMultiLvlLbl val="0"/>
      </c:catAx>
      <c:valAx>
        <c:axId val="1789767295"/>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[COP]</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1789780191"/>
        <c:crosses val="autoZero"/>
        <c:crossBetween val="between"/>
      </c:valAx>
      <c:spPr>
        <a:pattFill prst="ltDnDiag">
          <a:fgClr>
            <a:schemeClr val="dk1">
              <a:lumMod val="15000"/>
              <a:lumOff val="85000"/>
            </a:schemeClr>
          </a:fgClr>
          <a:bgClr>
            <a:schemeClr val="lt1"/>
          </a:bgClr>
        </a:patt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r>
              <a:rPr lang="es-CO" b="1">
                <a:solidFill>
                  <a:sysClr val="windowText" lastClr="000000"/>
                </a:solidFill>
              </a:rPr>
              <a:t>COSTOS SUBSISTEMAS CRITICOS VEHICULOS COMPACTADORES 2022</a:t>
            </a:r>
          </a:p>
        </c:rich>
      </c:tx>
      <c:layout>
        <c:manualLayout>
          <c:xMode val="edge"/>
          <c:yMode val="edge"/>
          <c:x val="0.17801228218479304"/>
          <c:y val="2.7777679585821616E-2"/>
        </c:manualLayout>
      </c:layout>
      <c:overlay val="0"/>
      <c:spPr>
        <a:noFill/>
        <a:ln>
          <a:noFill/>
        </a:ln>
        <a:effectLst/>
      </c:spPr>
      <c:txPr>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Pt>
            <c:idx val="1"/>
            <c:invertIfNegative val="0"/>
            <c:bubble3D val="0"/>
            <c:spPr>
              <a:solidFill>
                <a:schemeClr val="accent2"/>
              </a:solidFill>
              <a:ln>
                <a:noFill/>
              </a:ln>
              <a:effectLst/>
            </c:spPr>
            <c:extLst>
              <c:ext xmlns:c16="http://schemas.microsoft.com/office/drawing/2014/chart" uri="{C3380CC4-5D6E-409C-BE32-E72D297353CC}">
                <c16:uniqueId val="{00000003-BD7B-4B76-8BBD-8779B163BD6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c:ext xmlns:c15="http://schemas.microsoft.com/office/drawing/2012/chart" uri="{02D57815-91ED-43cb-92C2-25804820EDAC}">
                  <c15:fullRef>
                    <c15:sqref>'ANALISIS COMPACTADORES'!$D$3:$G$3</c15:sqref>
                  </c15:fullRef>
                </c:ext>
              </c:extLst>
              <c:f>('ANALISIS COMPACTADORES'!$D$3,'ANALISIS COMPACTADORES'!$F$3)</c:f>
              <c:strCache>
                <c:ptCount val="2"/>
                <c:pt idx="0">
                  <c:v>COSTO MANTENIMIENTO SISTEMA HIDRAULICO</c:v>
                </c:pt>
                <c:pt idx="1">
                  <c:v>COSTO METALMECANICA CAJA COMPACTADORA</c:v>
                </c:pt>
              </c:strCache>
            </c:strRef>
          </c:cat>
          <c:val>
            <c:numRef>
              <c:extLst>
                <c:ext xmlns:c15="http://schemas.microsoft.com/office/drawing/2012/chart" uri="{02D57815-91ED-43cb-92C2-25804820EDAC}">
                  <c15:fullRef>
                    <c15:sqref>'ANALISIS COMPACTADORES'!$D$11:$G$11</c15:sqref>
                  </c15:fullRef>
                </c:ext>
              </c:extLst>
              <c:f>('ANALISIS COMPACTADORES'!$D$11,'ANALISIS COMPACTADORES'!$F$11)</c:f>
              <c:numCache>
                <c:formatCode>General</c:formatCode>
                <c:ptCount val="2"/>
                <c:pt idx="0" formatCode="_-&quot;$&quot;\ * #,##0_-;\-&quot;$&quot;\ * #,##0_-;_-&quot;$&quot;\ * &quot;-&quot;??_-;_-@_-">
                  <c:v>380446270.88924998</c:v>
                </c:pt>
                <c:pt idx="1" formatCode="_-&quot;$&quot;\ * #,##0_-;\-&quot;$&quot;\ * #,##0_-;_-&quot;$&quot;\ * &quot;-&quot;??_-;_-@_-">
                  <c:v>539796790.88925004</c:v>
                </c:pt>
              </c:numCache>
            </c:numRef>
          </c:val>
          <c:extLst>
            <c:ext xmlns:c16="http://schemas.microsoft.com/office/drawing/2014/chart" uri="{C3380CC4-5D6E-409C-BE32-E72D297353CC}">
              <c16:uniqueId val="{00000002-BD7B-4B76-8BBD-8779B163BD6C}"/>
            </c:ext>
          </c:extLst>
        </c:ser>
        <c:dLbls>
          <c:dLblPos val="outEnd"/>
          <c:showLegendKey val="0"/>
          <c:showVal val="1"/>
          <c:showCatName val="0"/>
          <c:showSerName val="0"/>
          <c:showPercent val="0"/>
          <c:showBubbleSize val="0"/>
        </c:dLbls>
        <c:gapWidth val="267"/>
        <c:overlap val="-43"/>
        <c:axId val="1953620351"/>
        <c:axId val="1953619519"/>
      </c:barChart>
      <c:catAx>
        <c:axId val="1953620351"/>
        <c:scaling>
          <c:orientation val="minMax"/>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SUBSISTEMAS</a:t>
                </a:r>
                <a:r>
                  <a:rPr lang="es-CO" baseline="0"/>
                  <a:t> CRITICOS</a:t>
                </a:r>
                <a:endParaRPr lang="es-CO"/>
              </a:p>
            </c:rich>
          </c:tx>
          <c:overlay val="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1953619519"/>
        <c:crosses val="autoZero"/>
        <c:auto val="1"/>
        <c:lblAlgn val="ctr"/>
        <c:lblOffset val="100"/>
        <c:noMultiLvlLbl val="0"/>
      </c:catAx>
      <c:valAx>
        <c:axId val="1953619519"/>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[COP]</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_-&quot;$&quot;\ * #,##0_-;\-&quot;$&quot;\ * #,##0_-;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1953620351"/>
        <c:crosses val="autoZero"/>
        <c:crossBetween val="between"/>
      </c:valAx>
      <c:spPr>
        <a:pattFill prst="ltDnDiag">
          <a:fgClr>
            <a:schemeClr val="dk1">
              <a:lumMod val="15000"/>
              <a:lumOff val="85000"/>
            </a:schemeClr>
          </a:fgClr>
          <a:bgClr>
            <a:schemeClr val="lt1"/>
          </a:bgClr>
        </a:patt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r>
              <a:rPr lang="es-CO">
                <a:solidFill>
                  <a:sysClr val="windowText" lastClr="000000"/>
                </a:solidFill>
              </a:rPr>
              <a:t>SEGUNDO SEMESTRE 2022</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barChart>
        <c:barDir val="col"/>
        <c:grouping val="clustered"/>
        <c:varyColors val="0"/>
        <c:ser>
          <c:idx val="0"/>
          <c:order val="0"/>
          <c:tx>
            <c:v>COSTO SISTEMA HIDRAULICO</c:v>
          </c:tx>
          <c:spPr>
            <a:solidFill>
              <a:schemeClr val="accent1"/>
            </a:solidFill>
            <a:ln>
              <a:noFill/>
            </a:ln>
            <a:effectLst/>
          </c:spPr>
          <c:invertIfNegative val="0"/>
          <c:cat>
            <c:strRef>
              <c:f>'ANALISIS COMPACTADORES'!$C$5:$C$9</c:f>
              <c:strCache>
                <c:ptCount val="5"/>
                <c:pt idx="0">
                  <c:v>OSU026</c:v>
                </c:pt>
                <c:pt idx="1">
                  <c:v>OSU027</c:v>
                </c:pt>
                <c:pt idx="2">
                  <c:v>OSU040</c:v>
                </c:pt>
                <c:pt idx="3">
                  <c:v>OSU018</c:v>
                </c:pt>
                <c:pt idx="4">
                  <c:v>OSU089</c:v>
                </c:pt>
              </c:strCache>
            </c:strRef>
          </c:cat>
          <c:val>
            <c:numRef>
              <c:f>'ANALISIS COMPACTADORES'!$E$5:$E$9</c:f>
              <c:numCache>
                <c:formatCode>_-"$"\ * #,##0_-;\-"$"\ * #,##0_-;_-"$"\ * "-"??_-;_-@_-</c:formatCode>
                <c:ptCount val="5"/>
                <c:pt idx="0">
                  <c:v>37831609.593749993</c:v>
                </c:pt>
                <c:pt idx="1">
                  <c:v>15806073.7467</c:v>
                </c:pt>
                <c:pt idx="2">
                  <c:v>99580739.18174997</c:v>
                </c:pt>
                <c:pt idx="3">
                  <c:v>41416330.270950004</c:v>
                </c:pt>
                <c:pt idx="4">
                  <c:v>49800790.868550003</c:v>
                </c:pt>
              </c:numCache>
            </c:numRef>
          </c:val>
          <c:extLst>
            <c:ext xmlns:c16="http://schemas.microsoft.com/office/drawing/2014/chart" uri="{C3380CC4-5D6E-409C-BE32-E72D297353CC}">
              <c16:uniqueId val="{00000000-E16C-405C-A494-C30CE583E617}"/>
            </c:ext>
          </c:extLst>
        </c:ser>
        <c:ser>
          <c:idx val="1"/>
          <c:order val="1"/>
          <c:tx>
            <c:v>COSTO METALMECANICA CAJA</c:v>
          </c:tx>
          <c:spPr>
            <a:solidFill>
              <a:schemeClr val="accent2"/>
            </a:solidFill>
            <a:ln>
              <a:noFill/>
            </a:ln>
            <a:effectLst/>
          </c:spPr>
          <c:invertIfNegative val="0"/>
          <c:cat>
            <c:strRef>
              <c:f>'ANALISIS COMPACTADORES'!$C$5:$C$9</c:f>
              <c:strCache>
                <c:ptCount val="5"/>
                <c:pt idx="0">
                  <c:v>OSU026</c:v>
                </c:pt>
                <c:pt idx="1">
                  <c:v>OSU027</c:v>
                </c:pt>
                <c:pt idx="2">
                  <c:v>OSU040</c:v>
                </c:pt>
                <c:pt idx="3">
                  <c:v>OSU018</c:v>
                </c:pt>
                <c:pt idx="4">
                  <c:v>OSU089</c:v>
                </c:pt>
              </c:strCache>
            </c:strRef>
          </c:cat>
          <c:val>
            <c:numRef>
              <c:f>'ANALISIS COMPACTADORES'!$G$5:$G$9</c:f>
              <c:numCache>
                <c:formatCode>_-"$"\ * #,##0_-;\-"$"\ * #,##0_-;_-"$"\ * "-"??_-;_-@_-</c:formatCode>
                <c:ptCount val="5"/>
                <c:pt idx="0">
                  <c:v>17999999.976</c:v>
                </c:pt>
                <c:pt idx="1">
                  <c:v>0</c:v>
                </c:pt>
                <c:pt idx="2">
                  <c:v>23395995</c:v>
                </c:pt>
                <c:pt idx="3">
                  <c:v>56627340</c:v>
                </c:pt>
                <c:pt idx="4">
                  <c:v>99934653</c:v>
                </c:pt>
              </c:numCache>
            </c:numRef>
          </c:val>
          <c:extLst>
            <c:ext xmlns:c16="http://schemas.microsoft.com/office/drawing/2014/chart" uri="{C3380CC4-5D6E-409C-BE32-E72D297353CC}">
              <c16:uniqueId val="{00000001-E16C-405C-A494-C30CE583E617}"/>
            </c:ext>
          </c:extLst>
        </c:ser>
        <c:dLbls>
          <c:showLegendKey val="0"/>
          <c:showVal val="0"/>
          <c:showCatName val="0"/>
          <c:showSerName val="0"/>
          <c:showPercent val="0"/>
          <c:showBubbleSize val="0"/>
        </c:dLbls>
        <c:gapWidth val="267"/>
        <c:overlap val="-43"/>
        <c:axId val="2136308431"/>
        <c:axId val="2136317999"/>
      </c:barChart>
      <c:catAx>
        <c:axId val="2136308431"/>
        <c:scaling>
          <c:orientation val="minMax"/>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PLACA</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1" i="0" u="none" strike="noStrike" kern="1200" cap="none" spc="0" normalizeH="0" baseline="0">
                <a:solidFill>
                  <a:schemeClr val="dk1">
                    <a:lumMod val="65000"/>
                    <a:lumOff val="35000"/>
                  </a:schemeClr>
                </a:solidFill>
                <a:latin typeface="+mn-lt"/>
                <a:ea typeface="+mn-ea"/>
                <a:cs typeface="+mn-cs"/>
              </a:defRPr>
            </a:pPr>
            <a:endParaRPr lang="es-CO"/>
          </a:p>
        </c:txPr>
        <c:crossAx val="2136317999"/>
        <c:crosses val="autoZero"/>
        <c:auto val="1"/>
        <c:lblAlgn val="ctr"/>
        <c:lblOffset val="100"/>
        <c:noMultiLvlLbl val="0"/>
      </c:catAx>
      <c:valAx>
        <c:axId val="2136317999"/>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[COP]</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_-&quot;$&quot;\ * #,##0_-;\-&quot;$&quot;\ * #,##0_-;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crossAx val="2136308431"/>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r>
              <a:rPr lang="es-CO">
                <a:solidFill>
                  <a:sysClr val="windowText" lastClr="000000"/>
                </a:solidFill>
              </a:rPr>
              <a:t>GASTO</a:t>
            </a:r>
            <a:r>
              <a:rPr lang="es-CO" baseline="0">
                <a:solidFill>
                  <a:sysClr val="windowText" lastClr="000000"/>
                </a:solidFill>
              </a:rPr>
              <a:t> TOTAL ADICION ACEITE HIDRAULICO 2022</a:t>
            </a:r>
            <a:endParaRPr lang="es-CO">
              <a:solidFill>
                <a:sysClr val="windowText" lastClr="000000"/>
              </a:solidFill>
            </a:endParaRP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41-4148-A408-2AECD7A533A2}"/>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41-4148-A408-2AECD7A533A2}"/>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41-4148-A408-2AECD7A533A2}"/>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41-4148-A408-2AECD7A533A2}"/>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A041-4148-A408-2AECD7A533A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'ANALISIS COMPACTADORES'!$J$29:$N$29</c:f>
              <c:strCache>
                <c:ptCount val="5"/>
                <c:pt idx="0">
                  <c:v>OSU018</c:v>
                </c:pt>
                <c:pt idx="1">
                  <c:v>OSU026</c:v>
                </c:pt>
                <c:pt idx="2">
                  <c:v>OSU027</c:v>
                </c:pt>
                <c:pt idx="3">
                  <c:v>OSU040</c:v>
                </c:pt>
                <c:pt idx="4">
                  <c:v>OSU089</c:v>
                </c:pt>
              </c:strCache>
            </c:strRef>
          </c:cat>
          <c:val>
            <c:numRef>
              <c:f>'ANALISIS COMPACTADORES'!$J$42:$N$42</c:f>
              <c:numCache>
                <c:formatCode>_("$"* #,##0.00_);_("$"* \(#,##0.00\);_("$"* "-"??_);_(@_)</c:formatCode>
                <c:ptCount val="5"/>
                <c:pt idx="0">
                  <c:v>38301157.835299999</c:v>
                </c:pt>
                <c:pt idx="1">
                  <c:v>18294649.220150001</c:v>
                </c:pt>
                <c:pt idx="2">
                  <c:v>9272081.2438999992</c:v>
                </c:pt>
                <c:pt idx="3">
                  <c:v>25800478.490000002</c:v>
                </c:pt>
                <c:pt idx="4">
                  <c:v>26466263.8453</c:v>
                </c:pt>
              </c:numCache>
            </c:numRef>
          </c:val>
          <c:extLst>
            <c:ext xmlns:c16="http://schemas.microsoft.com/office/drawing/2014/chart" uri="{C3380CC4-5D6E-409C-BE32-E72D297353CC}">
              <c16:uniqueId val="{00000000-B1D5-4CB1-A793-D05493520406}"/>
            </c:ext>
          </c:extLst>
        </c:ser>
        <c:dLbls>
          <c:dLblPos val="outEnd"/>
          <c:showLegendKey val="0"/>
          <c:showVal val="1"/>
          <c:showCatName val="0"/>
          <c:showSerName val="0"/>
          <c:showPercent val="0"/>
          <c:showBubbleSize val="0"/>
        </c:dLbls>
        <c:gapWidth val="267"/>
        <c:overlap val="-43"/>
        <c:axId val="443279983"/>
        <c:axId val="338548431"/>
      </c:barChart>
      <c:catAx>
        <c:axId val="443279983"/>
        <c:scaling>
          <c:orientation val="minMax"/>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PLACA</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338548431"/>
        <c:crosses val="autoZero"/>
        <c:auto val="1"/>
        <c:lblAlgn val="ctr"/>
        <c:lblOffset val="100"/>
        <c:noMultiLvlLbl val="0"/>
      </c:catAx>
      <c:valAx>
        <c:axId val="338548431"/>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[COP]</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443279983"/>
        <c:crosses val="autoZero"/>
        <c:crossBetween val="between"/>
      </c:valAx>
      <c:spPr>
        <a:pattFill prst="ltDnDiag">
          <a:fgClr>
            <a:schemeClr val="dk1">
              <a:lumMod val="15000"/>
              <a:lumOff val="85000"/>
            </a:schemeClr>
          </a:fgClr>
          <a:bgClr>
            <a:schemeClr val="lt1"/>
          </a:bgClr>
        </a:patt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CO" sz="2800"/>
              <a:t>COSTO MANTENIMIENTO 2022 POR MES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lotArea>
      <c:layout/>
      <c:barChart>
        <c:barDir val="col"/>
        <c:grouping val="clustered"/>
        <c:varyColors val="1"/>
        <c:ser>
          <c:idx val="0"/>
          <c:order val="0"/>
          <c:invertIfNegative val="0"/>
          <c:dPt>
            <c:idx val="0"/>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391D-4C4E-9748-8ADEA01D6AC3}"/>
              </c:ext>
            </c:extLst>
          </c:dPt>
          <c:dPt>
            <c:idx val="1"/>
            <c:invertIfNegative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391D-4C4E-9748-8ADEA01D6AC3}"/>
              </c:ext>
            </c:extLst>
          </c:dPt>
          <c:dPt>
            <c:idx val="2"/>
            <c:invertIfNegative val="0"/>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391D-4C4E-9748-8ADEA01D6AC3}"/>
              </c:ext>
            </c:extLst>
          </c:dPt>
          <c:dPt>
            <c:idx val="3"/>
            <c:invertIfNegative val="0"/>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391D-4C4E-9748-8ADEA01D6AC3}"/>
              </c:ext>
            </c:extLst>
          </c:dPt>
          <c:dPt>
            <c:idx val="4"/>
            <c:invertIfNegative val="0"/>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391D-4C4E-9748-8ADEA01D6AC3}"/>
              </c:ext>
            </c:extLst>
          </c:dPt>
          <c:dPt>
            <c:idx val="5"/>
            <c:invertIfNegative val="0"/>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B-391D-4C4E-9748-8ADEA01D6AC3}"/>
              </c:ext>
            </c:extLst>
          </c:dPt>
          <c:dPt>
            <c:idx val="6"/>
            <c:invertIfNegative val="0"/>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D-391D-4C4E-9748-8ADEA01D6AC3}"/>
              </c:ext>
            </c:extLst>
          </c:dPt>
          <c:dPt>
            <c:idx val="7"/>
            <c:invertIfNegative val="0"/>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F-391D-4C4E-9748-8ADEA01D6AC3}"/>
              </c:ext>
            </c:extLst>
          </c:dPt>
          <c:dPt>
            <c:idx val="8"/>
            <c:invertIfNegative val="0"/>
            <c:bubble3D val="0"/>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11-391D-4C4E-9748-8ADEA01D6AC3}"/>
              </c:ext>
            </c:extLst>
          </c:dPt>
          <c:dPt>
            <c:idx val="9"/>
            <c:invertIfNegative val="0"/>
            <c:bubble3D val="0"/>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0-CADA-4ED7-8FA7-D3AB9ADCF49A}"/>
              </c:ext>
            </c:extLst>
          </c:dPt>
          <c:dPt>
            <c:idx val="10"/>
            <c:invertIfNegative val="0"/>
            <c:bubble3D val="0"/>
            <c:spPr>
              <a:gradFill rotWithShape="1">
                <a:gsLst>
                  <a:gs pos="0">
                    <a:schemeClr val="accent5">
                      <a:lumMod val="60000"/>
                      <a:satMod val="103000"/>
                      <a:lumMod val="102000"/>
                      <a:tint val="94000"/>
                    </a:schemeClr>
                  </a:gs>
                  <a:gs pos="50000">
                    <a:schemeClr val="accent5">
                      <a:lumMod val="60000"/>
                      <a:satMod val="110000"/>
                      <a:lumMod val="100000"/>
                      <a:shade val="100000"/>
                    </a:schemeClr>
                  </a:gs>
                  <a:gs pos="100000">
                    <a:schemeClr val="accent5">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15-391D-4C4E-9748-8ADEA01D6AC3}"/>
              </c:ext>
            </c:extLst>
          </c:dPt>
          <c:dPt>
            <c:idx val="11"/>
            <c:invertIfNegative val="0"/>
            <c:bubble3D val="0"/>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17-391D-4C4E-9748-8ADEA01D6AC3}"/>
              </c:ext>
            </c:extLst>
          </c:dPt>
          <c:dLbls>
            <c:numFmt formatCode="#,##0" sourceLinked="0"/>
            <c:spPr>
              <a:noFill/>
              <a:ln>
                <a:noFill/>
              </a:ln>
              <a:effectLst/>
            </c:spPr>
            <c:txPr>
              <a:bodyPr rot="-5400000" spcFirstLastPara="1" vertOverflow="ellipsis" wrap="square" lIns="38100" tIns="19050" rIns="38100" bIns="19050" anchor="ctr" anchorCtr="1">
                <a:spAutoFit/>
              </a:bodyPr>
              <a:lstStyle/>
              <a:p>
                <a:pPr>
                  <a:defRPr sz="1400" b="0"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'COSTO POR MES'!$D$3:$O$3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'COSTO POR MES'!$D$19:$O$19</c:f>
              <c:numCache>
                <c:formatCode>_("$"* #,##0.00_);_("$"* \(#,##0.00\);_("$"* "-"??_);_(@_)</c:formatCode>
                <c:ptCount val="12"/>
                <c:pt idx="0">
                  <c:v>85918146.444333956</c:v>
                </c:pt>
                <c:pt idx="1">
                  <c:v>78873245.523450002</c:v>
                </c:pt>
                <c:pt idx="2">
                  <c:v>90171706.402049974</c:v>
                </c:pt>
                <c:pt idx="3">
                  <c:v>63190504.522950001</c:v>
                </c:pt>
                <c:pt idx="4">
                  <c:v>59825150.203350008</c:v>
                </c:pt>
                <c:pt idx="5">
                  <c:v>96836389.36469999</c:v>
                </c:pt>
                <c:pt idx="6">
                  <c:v>83571250.626299992</c:v>
                </c:pt>
                <c:pt idx="7">
                  <c:v>83802188.602500007</c:v>
                </c:pt>
                <c:pt idx="8">
                  <c:v>133668680.75490001</c:v>
                </c:pt>
                <c:pt idx="9">
                  <c:v>140445238.8169125</c:v>
                </c:pt>
                <c:pt idx="10">
                  <c:v>248055127.28009996</c:v>
                </c:pt>
                <c:pt idx="11">
                  <c:v>144841351.90034997</c:v>
                </c:pt>
              </c:numCache>
            </c:numRef>
          </c:val>
          <c:extLst>
            <c:ext xmlns:c16="http://schemas.microsoft.com/office/drawing/2014/chart" uri="{C3380CC4-5D6E-409C-BE32-E72D297353CC}">
              <c16:uniqueId val="{00000000-21DB-4EE0-83B0-E237A8077CB8}"/>
            </c:ext>
          </c:extLst>
        </c:ser>
        <c:dLbls>
          <c:showLegendKey val="0"/>
          <c:showVal val="0"/>
          <c:showCatName val="0"/>
          <c:showSerName val="0"/>
          <c:showPercent val="0"/>
          <c:showBubbleSize val="0"/>
        </c:dLbls>
        <c:gapWidth val="100"/>
        <c:overlap val="-24"/>
        <c:axId val="1735921696"/>
        <c:axId val="1735940000"/>
      </c:barChart>
      <c:catAx>
        <c:axId val="1735921696"/>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s-CO"/>
                  <a:t>MES</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rgbClr val="FF0000"/>
                </a:solidFill>
                <a:latin typeface="+mn-lt"/>
                <a:ea typeface="+mn-ea"/>
                <a:cs typeface="+mn-cs"/>
              </a:defRPr>
            </a:pPr>
            <a:endParaRPr lang="es-CO"/>
          </a:p>
        </c:txPr>
        <c:crossAx val="1735940000"/>
        <c:crosses val="autoZero"/>
        <c:auto val="1"/>
        <c:lblAlgn val="ctr"/>
        <c:lblOffset val="100"/>
        <c:noMultiLvlLbl val="0"/>
      </c:catAx>
      <c:valAx>
        <c:axId val="1735940000"/>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s-CO"/>
                  <a:t>[COP]</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s-CO"/>
            </a:p>
          </c:txPr>
        </c:title>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2"/>
                </a:solidFill>
                <a:latin typeface="+mn-lt"/>
                <a:ea typeface="+mn-ea"/>
                <a:cs typeface="+mn-cs"/>
              </a:defRPr>
            </a:pPr>
            <a:endParaRPr lang="es-CO"/>
          </a:p>
        </c:txPr>
        <c:crossAx val="173592169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r>
              <a:rPr lang="es-CO">
                <a:solidFill>
                  <a:sysClr val="windowText" lastClr="000000"/>
                </a:solidFill>
              </a:rPr>
              <a:t>PARETO COSTOS</a:t>
            </a:r>
            <a:r>
              <a:rPr lang="es-CO" baseline="0">
                <a:solidFill>
                  <a:sysClr val="windowText" lastClr="000000"/>
                </a:solidFill>
              </a:rPr>
              <a:t> </a:t>
            </a:r>
            <a:r>
              <a:rPr lang="es-CO">
                <a:solidFill>
                  <a:sysClr val="windowText" lastClr="000000"/>
                </a:solidFill>
              </a:rPr>
              <a:t>MANTENIMIENTO</a:t>
            </a:r>
            <a:r>
              <a:rPr lang="es-CO" baseline="0">
                <a:solidFill>
                  <a:sysClr val="windowText" lastClr="000000"/>
                </a:solidFill>
              </a:rPr>
              <a:t> VEHICULOS 2022</a:t>
            </a:r>
            <a:endParaRPr lang="es-CO">
              <a:solidFill>
                <a:sysClr val="windowText" lastClr="000000"/>
              </a:solidFill>
            </a:endParaRP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cat>
            <c:strRef>
              <c:f>'PARETO '!$C$3:$C$16</c:f>
              <c:strCache>
                <c:ptCount val="14"/>
                <c:pt idx="0">
                  <c:v>OSU040</c:v>
                </c:pt>
                <c:pt idx="1">
                  <c:v>OSU089</c:v>
                </c:pt>
                <c:pt idx="2">
                  <c:v>OSU018</c:v>
                </c:pt>
                <c:pt idx="3">
                  <c:v>OSU026</c:v>
                </c:pt>
                <c:pt idx="4">
                  <c:v>OSU027</c:v>
                </c:pt>
                <c:pt idx="5">
                  <c:v>OSA368</c:v>
                </c:pt>
                <c:pt idx="6">
                  <c:v>OSU119</c:v>
                </c:pt>
                <c:pt idx="7">
                  <c:v>OSU000</c:v>
                </c:pt>
                <c:pt idx="8">
                  <c:v>OSU001</c:v>
                </c:pt>
                <c:pt idx="9">
                  <c:v>SRS399</c:v>
                </c:pt>
                <c:pt idx="10">
                  <c:v>OSU022</c:v>
                </c:pt>
                <c:pt idx="11">
                  <c:v>OSU103</c:v>
                </c:pt>
                <c:pt idx="12">
                  <c:v>HHD33C</c:v>
                </c:pt>
                <c:pt idx="13">
                  <c:v>OSU087</c:v>
                </c:pt>
              </c:strCache>
            </c:strRef>
          </c:cat>
          <c:val>
            <c:numRef>
              <c:f>'PARETO '!$E$3:$E$16</c:f>
              <c:numCache>
                <c:formatCode>0.00%</c:formatCode>
                <c:ptCount val="14"/>
                <c:pt idx="0">
                  <c:v>0.25084015488358097</c:v>
                </c:pt>
                <c:pt idx="1">
                  <c:v>0.23211799949576509</c:v>
                </c:pt>
                <c:pt idx="2">
                  <c:v>0.18464098816933527</c:v>
                </c:pt>
                <c:pt idx="3">
                  <c:v>0.14714201364495016</c:v>
                </c:pt>
                <c:pt idx="4">
                  <c:v>0.10351895695139153</c:v>
                </c:pt>
                <c:pt idx="5">
                  <c:v>2.7619789211131111E-2</c:v>
                </c:pt>
                <c:pt idx="6">
                  <c:v>1.8610908874005697E-2</c:v>
                </c:pt>
                <c:pt idx="7">
                  <c:v>1.2929814384702656E-2</c:v>
                </c:pt>
                <c:pt idx="8">
                  <c:v>8.7600966765754955E-3</c:v>
                </c:pt>
                <c:pt idx="9">
                  <c:v>6.3238376724513061E-3</c:v>
                </c:pt>
                <c:pt idx="10">
                  <c:v>3.1330449578835431E-3</c:v>
                </c:pt>
                <c:pt idx="11">
                  <c:v>2.5024027896495236E-3</c:v>
                </c:pt>
                <c:pt idx="12">
                  <c:v>1.6033355922033127E-3</c:v>
                </c:pt>
                <c:pt idx="13">
                  <c:v>2.5665669637431012E-4</c:v>
                </c:pt>
              </c:numCache>
            </c:numRef>
          </c:val>
          <c:extLst>
            <c:ext xmlns:c16="http://schemas.microsoft.com/office/drawing/2014/chart" uri="{C3380CC4-5D6E-409C-BE32-E72D297353CC}">
              <c16:uniqueId val="{00000003-CB52-4225-9960-4B3E02100BBC}"/>
            </c:ext>
          </c:extLst>
        </c:ser>
        <c:dLbls>
          <c:showLegendKey val="0"/>
          <c:showVal val="0"/>
          <c:showCatName val="0"/>
          <c:showSerName val="0"/>
          <c:showPercent val="0"/>
          <c:showBubbleSize val="0"/>
        </c:dLbls>
        <c:gapWidth val="247"/>
        <c:axId val="1836994207"/>
        <c:axId val="1836995871"/>
      </c:barChart>
      <c:lineChart>
        <c:grouping val="standard"/>
        <c:varyColors val="0"/>
        <c:ser>
          <c:idx val="1"/>
          <c:order val="1"/>
          <c:spPr>
            <a:ln w="22225" cap="rnd">
              <a:solidFill>
                <a:schemeClr val="accent2"/>
              </a:solidFill>
              <a:round/>
            </a:ln>
            <a:effectLst/>
          </c:spPr>
          <c:marker>
            <c:symbol val="circle"/>
            <c:size val="6"/>
            <c:spPr>
              <a:solidFill>
                <a:schemeClr val="lt1"/>
              </a:solidFill>
              <a:ln w="15875">
                <a:solidFill>
                  <a:schemeClr val="accent2"/>
                </a:solidFill>
                <a:round/>
              </a:ln>
              <a:effectLst/>
            </c:spPr>
          </c:marker>
          <c:cat>
            <c:strRef>
              <c:f>'PARETO '!$C$3:$C$14</c:f>
              <c:strCache>
                <c:ptCount val="12"/>
                <c:pt idx="0">
                  <c:v>OSU040</c:v>
                </c:pt>
                <c:pt idx="1">
                  <c:v>OSU089</c:v>
                </c:pt>
                <c:pt idx="2">
                  <c:v>OSU018</c:v>
                </c:pt>
                <c:pt idx="3">
                  <c:v>OSU026</c:v>
                </c:pt>
                <c:pt idx="4">
                  <c:v>OSU027</c:v>
                </c:pt>
                <c:pt idx="5">
                  <c:v>OSA368</c:v>
                </c:pt>
                <c:pt idx="6">
                  <c:v>OSU119</c:v>
                </c:pt>
                <c:pt idx="7">
                  <c:v>OSU000</c:v>
                </c:pt>
                <c:pt idx="8">
                  <c:v>OSU001</c:v>
                </c:pt>
                <c:pt idx="9">
                  <c:v>SRS399</c:v>
                </c:pt>
                <c:pt idx="10">
                  <c:v>OSU022</c:v>
                </c:pt>
                <c:pt idx="11">
                  <c:v>OSU103</c:v>
                </c:pt>
              </c:strCache>
            </c:strRef>
          </c:cat>
          <c:val>
            <c:numRef>
              <c:f>'PARETO '!$F$3:$F$16</c:f>
              <c:numCache>
                <c:formatCode>0.00%</c:formatCode>
                <c:ptCount val="14"/>
                <c:pt idx="0">
                  <c:v>0.25084015488358097</c:v>
                </c:pt>
                <c:pt idx="1">
                  <c:v>0.48295815437934608</c:v>
                </c:pt>
                <c:pt idx="2">
                  <c:v>0.66759914254868136</c:v>
                </c:pt>
                <c:pt idx="3">
                  <c:v>0.81474115619363152</c:v>
                </c:pt>
                <c:pt idx="4">
                  <c:v>0.91826011314502309</c:v>
                </c:pt>
                <c:pt idx="5">
                  <c:v>0.94587990235615416</c:v>
                </c:pt>
                <c:pt idx="6">
                  <c:v>0.96449081123015989</c:v>
                </c:pt>
                <c:pt idx="7">
                  <c:v>0.97742062561486254</c:v>
                </c:pt>
                <c:pt idx="8">
                  <c:v>0.98618072229143805</c:v>
                </c:pt>
                <c:pt idx="9">
                  <c:v>0.99250455996388931</c:v>
                </c:pt>
                <c:pt idx="10">
                  <c:v>0.99563760492177289</c:v>
                </c:pt>
                <c:pt idx="11">
                  <c:v>0.99814000771142242</c:v>
                </c:pt>
                <c:pt idx="12">
                  <c:v>0.99974334330362569</c:v>
                </c:pt>
                <c:pt idx="13">
                  <c:v>1</c:v>
                </c:pt>
              </c:numCache>
            </c:numRef>
          </c:val>
          <c:smooth val="0"/>
          <c:extLst>
            <c:ext xmlns:c16="http://schemas.microsoft.com/office/drawing/2014/chart" uri="{C3380CC4-5D6E-409C-BE32-E72D297353CC}">
              <c16:uniqueId val="{00000004-CB52-4225-9960-4B3E02100BBC}"/>
            </c:ext>
          </c:extLst>
        </c:ser>
        <c:dLbls>
          <c:showLegendKey val="0"/>
          <c:showVal val="0"/>
          <c:showCatName val="0"/>
          <c:showSerName val="0"/>
          <c:showPercent val="0"/>
          <c:showBubbleSize val="0"/>
        </c:dLbls>
        <c:marker val="1"/>
        <c:smooth val="0"/>
        <c:axId val="1980060207"/>
        <c:axId val="1980047311"/>
      </c:lineChart>
      <c:catAx>
        <c:axId val="1836994207"/>
        <c:scaling>
          <c:orientation val="minMax"/>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VEHICULO</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2700000" spcFirstLastPara="1" vertOverflow="ellipsis"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1836995871"/>
        <c:crosses val="autoZero"/>
        <c:auto val="1"/>
        <c:lblAlgn val="ctr"/>
        <c:lblOffset val="100"/>
        <c:noMultiLvlLbl val="0"/>
      </c:catAx>
      <c:valAx>
        <c:axId val="1836995871"/>
        <c:scaling>
          <c:orientation val="minMax"/>
          <c:max val="1"/>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PORCENTAJE</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1836994207"/>
        <c:crosses val="autoZero"/>
        <c:crossBetween val="between"/>
      </c:valAx>
      <c:valAx>
        <c:axId val="1980047311"/>
        <c:scaling>
          <c:orientation val="minMax"/>
          <c:max val="1"/>
        </c:scaling>
        <c:delete val="0"/>
        <c:axPos val="r"/>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PORCENTAJE</a:t>
                </a:r>
                <a:r>
                  <a:rPr lang="es-CO" baseline="0"/>
                  <a:t> ACUMULADO</a:t>
                </a:r>
                <a:endParaRPr lang="es-CO"/>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1980060207"/>
        <c:crosses val="max"/>
        <c:crossBetween val="between"/>
      </c:valAx>
      <c:catAx>
        <c:axId val="1980060207"/>
        <c:scaling>
          <c:orientation val="minMax"/>
        </c:scaling>
        <c:delete val="1"/>
        <c:axPos val="b"/>
        <c:numFmt formatCode="General" sourceLinked="1"/>
        <c:majorTickMark val="out"/>
        <c:minorTickMark val="none"/>
        <c:tickLblPos val="nextTo"/>
        <c:crossAx val="1980047311"/>
        <c:crosses val="autoZero"/>
        <c:auto val="1"/>
        <c:lblAlgn val="ctr"/>
        <c:lblOffset val="100"/>
        <c:noMultiLvlLbl val="0"/>
      </c:catAx>
      <c:spPr>
        <a:pattFill prst="ltDnDiag">
          <a:fgClr>
            <a:schemeClr val="dk1">
              <a:lumMod val="15000"/>
              <a:lumOff val="85000"/>
            </a:schemeClr>
          </a:fgClr>
          <a:bgClr>
            <a:schemeClr val="lt1"/>
          </a:bgClr>
        </a:patt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r>
              <a:rPr lang="es-CO">
                <a:solidFill>
                  <a:sysClr val="windowText" lastClr="000000"/>
                </a:solidFill>
              </a:rPr>
              <a:t>PARETO COSTO REPUESTOS VEHICULOS 2022</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cat>
            <c:strRef>
              <c:f>'PARETO '!$C$21:$C$34</c:f>
              <c:strCache>
                <c:ptCount val="14"/>
                <c:pt idx="0">
                  <c:v>OSU018</c:v>
                </c:pt>
                <c:pt idx="1">
                  <c:v>OSU040</c:v>
                </c:pt>
                <c:pt idx="2">
                  <c:v>OSU089</c:v>
                </c:pt>
                <c:pt idx="3">
                  <c:v>OSU027</c:v>
                </c:pt>
                <c:pt idx="4">
                  <c:v>OSU026</c:v>
                </c:pt>
                <c:pt idx="5">
                  <c:v>OSU119</c:v>
                </c:pt>
                <c:pt idx="6">
                  <c:v>OSU000</c:v>
                </c:pt>
                <c:pt idx="7">
                  <c:v>SRS399</c:v>
                </c:pt>
                <c:pt idx="8">
                  <c:v>OSU001</c:v>
                </c:pt>
                <c:pt idx="9">
                  <c:v>OSU022</c:v>
                </c:pt>
                <c:pt idx="10">
                  <c:v>OSA368</c:v>
                </c:pt>
                <c:pt idx="11">
                  <c:v>OSU087</c:v>
                </c:pt>
                <c:pt idx="12">
                  <c:v>OSU103</c:v>
                </c:pt>
                <c:pt idx="13">
                  <c:v>HHD33C</c:v>
                </c:pt>
              </c:strCache>
            </c:strRef>
          </c:cat>
          <c:val>
            <c:numRef>
              <c:f>'PARETO '!$E$21:$E$34</c:f>
              <c:numCache>
                <c:formatCode>0.00%</c:formatCode>
                <c:ptCount val="14"/>
                <c:pt idx="0">
                  <c:v>0.20563318301019071</c:v>
                </c:pt>
                <c:pt idx="1">
                  <c:v>0.18208808370764956</c:v>
                </c:pt>
                <c:pt idx="2">
                  <c:v>0.17448706200531092</c:v>
                </c:pt>
                <c:pt idx="3">
                  <c:v>0.14101870832578156</c:v>
                </c:pt>
                <c:pt idx="4">
                  <c:v>0.13144118830243326</c:v>
                </c:pt>
                <c:pt idx="5">
                  <c:v>5.4388443502281357E-2</c:v>
                </c:pt>
                <c:pt idx="6">
                  <c:v>3.1751891388114808E-2</c:v>
                </c:pt>
                <c:pt idx="7">
                  <c:v>1.9459732810343255E-2</c:v>
                </c:pt>
                <c:pt idx="8">
                  <c:v>1.7959177231034955E-2</c:v>
                </c:pt>
                <c:pt idx="9">
                  <c:v>1.5800740200334274E-2</c:v>
                </c:pt>
                <c:pt idx="10">
                  <c:v>1.2610825921335776E-2</c:v>
                </c:pt>
                <c:pt idx="11">
                  <c:v>6.7661053320589816E-3</c:v>
                </c:pt>
                <c:pt idx="12">
                  <c:v>6.4686780904913074E-3</c:v>
                </c:pt>
                <c:pt idx="13">
                  <c:v>1.2618017263949221E-4</c:v>
                </c:pt>
              </c:numCache>
            </c:numRef>
          </c:val>
          <c:extLst>
            <c:ext xmlns:c16="http://schemas.microsoft.com/office/drawing/2014/chart" uri="{C3380CC4-5D6E-409C-BE32-E72D297353CC}">
              <c16:uniqueId val="{00000000-CC87-4F3B-93B7-DB07DFC9908D}"/>
            </c:ext>
          </c:extLst>
        </c:ser>
        <c:dLbls>
          <c:showLegendKey val="0"/>
          <c:showVal val="0"/>
          <c:showCatName val="0"/>
          <c:showSerName val="0"/>
          <c:showPercent val="0"/>
          <c:showBubbleSize val="0"/>
        </c:dLbls>
        <c:gapWidth val="247"/>
        <c:axId val="368032928"/>
        <c:axId val="368034368"/>
      </c:barChart>
      <c:lineChart>
        <c:grouping val="standard"/>
        <c:varyColors val="0"/>
        <c:ser>
          <c:idx val="1"/>
          <c:order val="1"/>
          <c:spPr>
            <a:ln w="22225" cap="rnd">
              <a:solidFill>
                <a:schemeClr val="accent2"/>
              </a:solidFill>
              <a:round/>
            </a:ln>
            <a:effectLst/>
          </c:spPr>
          <c:marker>
            <c:symbol val="circle"/>
            <c:size val="6"/>
            <c:spPr>
              <a:solidFill>
                <a:schemeClr val="lt1"/>
              </a:solidFill>
              <a:ln w="15875">
                <a:solidFill>
                  <a:schemeClr val="accent2"/>
                </a:solidFill>
                <a:round/>
              </a:ln>
              <a:effectLst/>
            </c:spPr>
          </c:marker>
          <c:cat>
            <c:strRef>
              <c:f>'PARETO '!$C$21:$C$34</c:f>
              <c:strCache>
                <c:ptCount val="14"/>
                <c:pt idx="0">
                  <c:v>OSU018</c:v>
                </c:pt>
                <c:pt idx="1">
                  <c:v>OSU040</c:v>
                </c:pt>
                <c:pt idx="2">
                  <c:v>OSU089</c:v>
                </c:pt>
                <c:pt idx="3">
                  <c:v>OSU027</c:v>
                </c:pt>
                <c:pt idx="4">
                  <c:v>OSU026</c:v>
                </c:pt>
                <c:pt idx="5">
                  <c:v>OSU119</c:v>
                </c:pt>
                <c:pt idx="6">
                  <c:v>OSU000</c:v>
                </c:pt>
                <c:pt idx="7">
                  <c:v>SRS399</c:v>
                </c:pt>
                <c:pt idx="8">
                  <c:v>OSU001</c:v>
                </c:pt>
                <c:pt idx="9">
                  <c:v>OSU022</c:v>
                </c:pt>
                <c:pt idx="10">
                  <c:v>OSA368</c:v>
                </c:pt>
                <c:pt idx="11">
                  <c:v>OSU087</c:v>
                </c:pt>
                <c:pt idx="12">
                  <c:v>OSU103</c:v>
                </c:pt>
                <c:pt idx="13">
                  <c:v>HHD33C</c:v>
                </c:pt>
              </c:strCache>
            </c:strRef>
          </c:cat>
          <c:val>
            <c:numRef>
              <c:f>'PARETO '!$F$21:$F$34</c:f>
              <c:numCache>
                <c:formatCode>0.00%</c:formatCode>
                <c:ptCount val="14"/>
                <c:pt idx="0">
                  <c:v>0.20563318301019071</c:v>
                </c:pt>
                <c:pt idx="1">
                  <c:v>0.38772126671784024</c:v>
                </c:pt>
                <c:pt idx="2">
                  <c:v>0.56220832872315119</c:v>
                </c:pt>
                <c:pt idx="3">
                  <c:v>0.70322703704893275</c:v>
                </c:pt>
                <c:pt idx="4">
                  <c:v>0.83466822535136598</c:v>
                </c:pt>
                <c:pt idx="5">
                  <c:v>0.88905666885364731</c:v>
                </c:pt>
                <c:pt idx="6">
                  <c:v>0.92080856024176216</c:v>
                </c:pt>
                <c:pt idx="7">
                  <c:v>0.94026829305210546</c:v>
                </c:pt>
                <c:pt idx="8">
                  <c:v>0.95822747028314037</c:v>
                </c:pt>
                <c:pt idx="9">
                  <c:v>0.97402821048347465</c:v>
                </c:pt>
                <c:pt idx="10">
                  <c:v>0.98663903640481043</c:v>
                </c:pt>
                <c:pt idx="11">
                  <c:v>0.99340514173686945</c:v>
                </c:pt>
                <c:pt idx="12">
                  <c:v>0.99987381982736079</c:v>
                </c:pt>
                <c:pt idx="13">
                  <c:v>1.0000000000000002</c:v>
                </c:pt>
              </c:numCache>
            </c:numRef>
          </c:val>
          <c:smooth val="0"/>
          <c:extLst>
            <c:ext xmlns:c16="http://schemas.microsoft.com/office/drawing/2014/chart" uri="{C3380CC4-5D6E-409C-BE32-E72D297353CC}">
              <c16:uniqueId val="{00000001-CC87-4F3B-93B7-DB07DFC9908D}"/>
            </c:ext>
          </c:extLst>
        </c:ser>
        <c:dLbls>
          <c:showLegendKey val="0"/>
          <c:showVal val="0"/>
          <c:showCatName val="0"/>
          <c:showSerName val="0"/>
          <c:showPercent val="0"/>
          <c:showBubbleSize val="0"/>
        </c:dLbls>
        <c:marker val="1"/>
        <c:smooth val="0"/>
        <c:axId val="564074576"/>
        <c:axId val="564071696"/>
      </c:lineChart>
      <c:catAx>
        <c:axId val="368032928"/>
        <c:scaling>
          <c:orientation val="minMax"/>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VEHICULO</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2700000" spcFirstLastPara="1" vertOverflow="ellipsis"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368034368"/>
        <c:crosses val="autoZero"/>
        <c:auto val="1"/>
        <c:lblAlgn val="ctr"/>
        <c:lblOffset val="100"/>
        <c:noMultiLvlLbl val="0"/>
      </c:catAx>
      <c:valAx>
        <c:axId val="368034368"/>
        <c:scaling>
          <c:orientation val="minMax"/>
          <c:max val="1"/>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PORCENTAJE</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368032928"/>
        <c:crosses val="autoZero"/>
        <c:crossBetween val="between"/>
      </c:valAx>
      <c:valAx>
        <c:axId val="564071696"/>
        <c:scaling>
          <c:orientation val="minMax"/>
          <c:max val="1"/>
        </c:scaling>
        <c:delete val="0"/>
        <c:axPos val="r"/>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PORCENTAJE ACUMULADO</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564074576"/>
        <c:crosses val="max"/>
        <c:crossBetween val="between"/>
      </c:valAx>
      <c:catAx>
        <c:axId val="564074576"/>
        <c:scaling>
          <c:orientation val="minMax"/>
        </c:scaling>
        <c:delete val="1"/>
        <c:axPos val="b"/>
        <c:numFmt formatCode="General" sourceLinked="1"/>
        <c:majorTickMark val="out"/>
        <c:minorTickMark val="none"/>
        <c:tickLblPos val="nextTo"/>
        <c:crossAx val="564071696"/>
        <c:crosses val="autoZero"/>
        <c:auto val="1"/>
        <c:lblAlgn val="ctr"/>
        <c:lblOffset val="100"/>
        <c:noMultiLvlLbl val="0"/>
      </c:catAx>
      <c:spPr>
        <a:pattFill prst="ltDnDiag">
          <a:fgClr>
            <a:schemeClr val="dk1">
              <a:lumMod val="15000"/>
              <a:lumOff val="85000"/>
            </a:schemeClr>
          </a:fgClr>
          <a:bgClr>
            <a:schemeClr val="lt1"/>
          </a:bgClr>
        </a:patt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COSTOS COMPACTADORES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barChart>
        <c:barDir val="col"/>
        <c:grouping val="clustered"/>
        <c:varyColors val="0"/>
        <c:ser>
          <c:idx val="1"/>
          <c:order val="0"/>
          <c:tx>
            <c:v>MANTENIMIENTO</c:v>
          </c:tx>
          <c:spPr>
            <a:solidFill>
              <a:schemeClr val="bg2">
                <a:lumMod val="75000"/>
              </a:schemeClr>
            </a:solidFill>
            <a:ln>
              <a:noFill/>
            </a:ln>
            <a:effectLst>
              <a:outerShdw blurRad="57150" dist="19050" dir="5400000" algn="ctr" rotWithShape="0">
                <a:srgbClr val="000000">
                  <a:alpha val="63000"/>
                </a:srgbClr>
              </a:outerShdw>
            </a:effectLst>
          </c:spPr>
          <c:invertIfNegative val="0"/>
          <c:dPt>
            <c:idx val="0"/>
            <c:invertIfNegative val="0"/>
            <c:bubble3D val="0"/>
            <c:spPr>
              <a:solidFill>
                <a:schemeClr val="bg2">
                  <a:lumMod val="75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5ED3-4870-898C-B8B8993C0E4D}"/>
              </c:ext>
            </c:extLst>
          </c:dPt>
          <c:cat>
            <c:strRef>
              <c:f>'ANALISIS COSTOS'!$E$6:$E$11</c:f>
              <c:strCache>
                <c:ptCount val="6"/>
                <c:pt idx="0">
                  <c:v>OSU017</c:v>
                </c:pt>
                <c:pt idx="1">
                  <c:v>OSU026</c:v>
                </c:pt>
                <c:pt idx="2">
                  <c:v>OSU027</c:v>
                </c:pt>
                <c:pt idx="3">
                  <c:v>OSU040</c:v>
                </c:pt>
                <c:pt idx="4">
                  <c:v>OSU018</c:v>
                </c:pt>
                <c:pt idx="5">
                  <c:v>OSU089</c:v>
                </c:pt>
              </c:strCache>
            </c:strRef>
          </c:cat>
          <c:val>
            <c:numRef>
              <c:f>'ANALISIS COSTOS'!$F$6:$F$11</c:f>
              <c:numCache>
                <c:formatCode>_-"$"\ * #,##0_-;\-"$"\ * #,##0_-;_-"$"\ * "-"??_-;_-@_-</c:formatCode>
                <c:ptCount val="6"/>
                <c:pt idx="0">
                  <c:v>0</c:v>
                </c:pt>
                <c:pt idx="1">
                  <c:v>143268380.40588754</c:v>
                </c:pt>
                <c:pt idx="2">
                  <c:v>100793736.1759875</c:v>
                </c:pt>
                <c:pt idx="3">
                  <c:v>244236583.69694999</c:v>
                </c:pt>
                <c:pt idx="4">
                  <c:v>179780163.9129</c:v>
                </c:pt>
                <c:pt idx="5">
                  <c:v>226007304.28398746</c:v>
                </c:pt>
              </c:numCache>
            </c:numRef>
          </c:val>
          <c:extLst>
            <c:ext xmlns:c16="http://schemas.microsoft.com/office/drawing/2014/chart" uri="{C3380CC4-5D6E-409C-BE32-E72D297353CC}">
              <c16:uniqueId val="{00000001-6A84-4DC5-A38A-3BA39A42FED2}"/>
            </c:ext>
          </c:extLst>
        </c:ser>
        <c:ser>
          <c:idx val="0"/>
          <c:order val="1"/>
          <c:tx>
            <c:v>REPUESTOS</c:v>
          </c:tx>
          <c:spPr>
            <a:solidFill>
              <a:schemeClr val="accent1">
                <a:lumMod val="60000"/>
                <a:lumOff val="40000"/>
              </a:schemeClr>
            </a:solidFill>
            <a:ln>
              <a:noFill/>
            </a:ln>
            <a:effectLst>
              <a:outerShdw blurRad="57150" dist="19050" dir="5400000" algn="ctr" rotWithShape="0">
                <a:srgbClr val="000000">
                  <a:alpha val="63000"/>
                </a:srgbClr>
              </a:outerShdw>
            </a:effectLst>
          </c:spPr>
          <c:invertIfNegative val="0"/>
          <c:cat>
            <c:strRef>
              <c:f>'ANALISIS COSTOS'!$E$6:$E$11</c:f>
              <c:strCache>
                <c:ptCount val="6"/>
                <c:pt idx="0">
                  <c:v>OSU017</c:v>
                </c:pt>
                <c:pt idx="1">
                  <c:v>OSU026</c:v>
                </c:pt>
                <c:pt idx="2">
                  <c:v>OSU027</c:v>
                </c:pt>
                <c:pt idx="3">
                  <c:v>OSU040</c:v>
                </c:pt>
                <c:pt idx="4">
                  <c:v>OSU018</c:v>
                </c:pt>
                <c:pt idx="5">
                  <c:v>OSU089</c:v>
                </c:pt>
              </c:strCache>
            </c:strRef>
          </c:cat>
          <c:val>
            <c:numRef>
              <c:f>'ANALISIS COSTOS'!$G$6:$G$11</c:f>
              <c:numCache>
                <c:formatCode>_-"$"\ * #,##0_-;\-"$"\ * #,##0_-;_-"$"\ * "-"??_-;_-@_-</c:formatCode>
                <c:ptCount val="6"/>
                <c:pt idx="0">
                  <c:v>0</c:v>
                </c:pt>
                <c:pt idx="1">
                  <c:v>44101777.64729999</c:v>
                </c:pt>
                <c:pt idx="2">
                  <c:v>47315273.081550039</c:v>
                </c:pt>
                <c:pt idx="3">
                  <c:v>61095066.802199997</c:v>
                </c:pt>
                <c:pt idx="4">
                  <c:v>68995031.398800075</c:v>
                </c:pt>
                <c:pt idx="5">
                  <c:v>58544735.560233928</c:v>
                </c:pt>
              </c:numCache>
            </c:numRef>
          </c:val>
          <c:extLst>
            <c:ext xmlns:c16="http://schemas.microsoft.com/office/drawing/2014/chart" uri="{C3380CC4-5D6E-409C-BE32-E72D297353CC}">
              <c16:uniqueId val="{00000002-6A84-4DC5-A38A-3BA39A42FED2}"/>
            </c:ext>
          </c:extLst>
        </c:ser>
        <c:dLbls>
          <c:showLegendKey val="0"/>
          <c:showVal val="0"/>
          <c:showCatName val="0"/>
          <c:showSerName val="0"/>
          <c:showPercent val="0"/>
          <c:showBubbleSize val="0"/>
        </c:dLbls>
        <c:gapWidth val="100"/>
        <c:overlap val="-24"/>
        <c:axId val="777340239"/>
        <c:axId val="777325263"/>
      </c:barChart>
      <c:catAx>
        <c:axId val="777340239"/>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CO"/>
                  <a:t>PLACA</a:t>
                </a:r>
              </a:p>
            </c:rich>
          </c:tx>
          <c:overlay val="0"/>
          <c:spPr>
            <a:noFill/>
            <a:ln>
              <a:noFill/>
            </a:ln>
            <a:effectLst/>
          </c:spPr>
          <c:txPr>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CO"/>
            </a:p>
          </c:tx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777325263"/>
        <c:crosses val="autoZero"/>
        <c:auto val="1"/>
        <c:lblAlgn val="ctr"/>
        <c:lblOffset val="100"/>
        <c:noMultiLvlLbl val="0"/>
      </c:catAx>
      <c:valAx>
        <c:axId val="777325263"/>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CO"/>
                  <a:t>[COP]</a:t>
                </a:r>
              </a:p>
            </c:rich>
          </c:tx>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CO"/>
            </a:p>
          </c:txPr>
        </c:title>
        <c:numFmt formatCode="_-&quot;$&quot;\ * #,##0_-;\-&quot;$&quot;\ * #,##0_-;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777340239"/>
        <c:crosses val="autoZero"/>
        <c:crossBetween val="between"/>
        <c:majorUnit val="2000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COSTOS VOLQUETAS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barChart>
        <c:barDir val="col"/>
        <c:grouping val="clustered"/>
        <c:varyColors val="0"/>
        <c:ser>
          <c:idx val="0"/>
          <c:order val="0"/>
          <c:tx>
            <c:v>MANTENIMIENTO</c:v>
          </c:tx>
          <c:spPr>
            <a:solidFill>
              <a:schemeClr val="tx1">
                <a:lumMod val="50000"/>
                <a:lumOff val="50000"/>
              </a:schemeClr>
            </a:solidFill>
            <a:ln>
              <a:noFill/>
            </a:ln>
            <a:effectLst>
              <a:outerShdw blurRad="57150" dist="19050" dir="5400000" algn="ctr" rotWithShape="0">
                <a:srgbClr val="000000">
                  <a:alpha val="63000"/>
                </a:srgbClr>
              </a:outerShdw>
            </a:effectLst>
          </c:spPr>
          <c:invertIfNegative val="0"/>
          <c:cat>
            <c:strRef>
              <c:f>'ANALISIS COSTOS'!$E$14:$E$17</c:f>
              <c:strCache>
                <c:ptCount val="4"/>
                <c:pt idx="0">
                  <c:v>OSU000</c:v>
                </c:pt>
                <c:pt idx="1">
                  <c:v>OSU001</c:v>
                </c:pt>
                <c:pt idx="2">
                  <c:v>SRS399</c:v>
                </c:pt>
                <c:pt idx="3">
                  <c:v>OSU087</c:v>
                </c:pt>
              </c:strCache>
            </c:strRef>
          </c:cat>
          <c:val>
            <c:numRef>
              <c:f>'ANALISIS COSTOS'!$F$14:$F$17</c:f>
              <c:numCache>
                <c:formatCode>_-"$"\ * #,##0_-;\-"$"\ * #,##0_-;_-"$"\ * "-"??_-;_-@_-</c:formatCode>
                <c:ptCount val="4"/>
                <c:pt idx="0">
                  <c:v>12589426.5</c:v>
                </c:pt>
                <c:pt idx="1">
                  <c:v>8529480.0034499988</c:v>
                </c:pt>
                <c:pt idx="2">
                  <c:v>6157357.5</c:v>
                </c:pt>
                <c:pt idx="3">
                  <c:v>249900</c:v>
                </c:pt>
              </c:numCache>
            </c:numRef>
          </c:val>
          <c:extLst>
            <c:ext xmlns:c16="http://schemas.microsoft.com/office/drawing/2014/chart" uri="{C3380CC4-5D6E-409C-BE32-E72D297353CC}">
              <c16:uniqueId val="{00000000-96D7-4256-AF80-C35E44020729}"/>
            </c:ext>
          </c:extLst>
        </c:ser>
        <c:ser>
          <c:idx val="1"/>
          <c:order val="1"/>
          <c:tx>
            <c:v>REPUESTOS</c:v>
          </c:tx>
          <c:spPr>
            <a:solidFill>
              <a:schemeClr val="accent1">
                <a:lumMod val="60000"/>
                <a:lumOff val="40000"/>
              </a:schemeClr>
            </a:solidFill>
            <a:ln>
              <a:noFill/>
            </a:ln>
            <a:effectLst>
              <a:outerShdw blurRad="57150" dist="19050" dir="5400000" algn="ctr" rotWithShape="0">
                <a:srgbClr val="000000">
                  <a:alpha val="63000"/>
                </a:srgbClr>
              </a:outerShdw>
            </a:effectLst>
          </c:spPr>
          <c:invertIfNegative val="0"/>
          <c:cat>
            <c:strRef>
              <c:f>'ANALISIS COSTOS'!$E$14:$E$17</c:f>
              <c:strCache>
                <c:ptCount val="4"/>
                <c:pt idx="0">
                  <c:v>OSU000</c:v>
                </c:pt>
                <c:pt idx="1">
                  <c:v>OSU001</c:v>
                </c:pt>
                <c:pt idx="2">
                  <c:v>SRS399</c:v>
                </c:pt>
                <c:pt idx="3">
                  <c:v>OSU087</c:v>
                </c:pt>
              </c:strCache>
            </c:strRef>
          </c:cat>
          <c:val>
            <c:numRef>
              <c:f>'ANALISIS COSTOS'!$G$14:$G$17</c:f>
              <c:numCache>
                <c:formatCode>_-"$"\ * #,##0_-;\-"$"\ * #,##0_-;_-"$"\ * "-"??_-;_-@_-</c:formatCode>
                <c:ptCount val="4"/>
                <c:pt idx="0">
                  <c:v>10653546.821699997</c:v>
                </c:pt>
                <c:pt idx="1">
                  <c:v>6025749.2434500009</c:v>
                </c:pt>
                <c:pt idx="2">
                  <c:v>6529222.8452999992</c:v>
                </c:pt>
                <c:pt idx="3">
                  <c:v>2270196.0987</c:v>
                </c:pt>
              </c:numCache>
            </c:numRef>
          </c:val>
          <c:extLst>
            <c:ext xmlns:c16="http://schemas.microsoft.com/office/drawing/2014/chart" uri="{C3380CC4-5D6E-409C-BE32-E72D297353CC}">
              <c16:uniqueId val="{00000001-96D7-4256-AF80-C35E44020729}"/>
            </c:ext>
          </c:extLst>
        </c:ser>
        <c:dLbls>
          <c:showLegendKey val="0"/>
          <c:showVal val="0"/>
          <c:showCatName val="0"/>
          <c:showSerName val="0"/>
          <c:showPercent val="0"/>
          <c:showBubbleSize val="0"/>
        </c:dLbls>
        <c:gapWidth val="100"/>
        <c:overlap val="-24"/>
        <c:axId val="995273487"/>
        <c:axId val="995275567"/>
      </c:barChart>
      <c:catAx>
        <c:axId val="995273487"/>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CO"/>
                  <a:t>PLACA</a:t>
                </a:r>
              </a:p>
            </c:rich>
          </c:tx>
          <c:overlay val="0"/>
          <c:spPr>
            <a:noFill/>
            <a:ln>
              <a:noFill/>
            </a:ln>
            <a:effectLst/>
          </c:spPr>
          <c:txPr>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CO"/>
            </a:p>
          </c:tx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995275567"/>
        <c:crosses val="autoZero"/>
        <c:auto val="1"/>
        <c:lblAlgn val="ctr"/>
        <c:lblOffset val="100"/>
        <c:noMultiLvlLbl val="0"/>
      </c:catAx>
      <c:valAx>
        <c:axId val="995275567"/>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CO"/>
                  <a:t>[COP]</a:t>
                </a:r>
              </a:p>
            </c:rich>
          </c:tx>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CO"/>
            </a:p>
          </c:txPr>
        </c:title>
        <c:numFmt formatCode="_-&quot;$&quot;\ * #,##0_-;\-&quot;$&quot;\ * #,##0_-;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9952734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COSTOS CAMIONETAS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barChart>
        <c:barDir val="col"/>
        <c:grouping val="clustered"/>
        <c:varyColors val="0"/>
        <c:ser>
          <c:idx val="0"/>
          <c:order val="0"/>
          <c:tx>
            <c:v>MANTENIMIENTO</c:v>
          </c:tx>
          <c:spPr>
            <a:solidFill>
              <a:schemeClr val="bg2">
                <a:lumMod val="75000"/>
              </a:schemeClr>
            </a:solidFill>
            <a:ln>
              <a:noFill/>
            </a:ln>
            <a:effectLst>
              <a:outerShdw blurRad="57150" dist="19050" dir="5400000" algn="ctr" rotWithShape="0">
                <a:srgbClr val="000000">
                  <a:alpha val="63000"/>
                </a:srgbClr>
              </a:outerShdw>
            </a:effectLst>
          </c:spPr>
          <c:invertIfNegative val="0"/>
          <c:cat>
            <c:strRef>
              <c:f>'ANALISIS COSTOS'!$E$4:$E$5</c:f>
              <c:strCache>
                <c:ptCount val="2"/>
                <c:pt idx="0">
                  <c:v>OSA368</c:v>
                </c:pt>
                <c:pt idx="1">
                  <c:v>OSU103</c:v>
                </c:pt>
              </c:strCache>
            </c:strRef>
          </c:cat>
          <c:val>
            <c:numRef>
              <c:f>'ANALISIS COSTOS'!$F$4:$F$5</c:f>
              <c:numCache>
                <c:formatCode>_-"$"\ * #,##0_-;\-"$"\ * #,##0_-;_-"$"\ * "-"??_-;_-@_-</c:formatCode>
                <c:ptCount val="2"/>
                <c:pt idx="0">
                  <c:v>26892675.785849996</c:v>
                </c:pt>
                <c:pt idx="1">
                  <c:v>2436525</c:v>
                </c:pt>
              </c:numCache>
            </c:numRef>
          </c:val>
          <c:extLst>
            <c:ext xmlns:c16="http://schemas.microsoft.com/office/drawing/2014/chart" uri="{C3380CC4-5D6E-409C-BE32-E72D297353CC}">
              <c16:uniqueId val="{00000002-F32D-492D-AE2D-3362B9AC6D25}"/>
            </c:ext>
          </c:extLst>
        </c:ser>
        <c:ser>
          <c:idx val="1"/>
          <c:order val="1"/>
          <c:tx>
            <c:v>REPUESTOS</c:v>
          </c:tx>
          <c:spPr>
            <a:solidFill>
              <a:schemeClr val="accent1">
                <a:lumMod val="60000"/>
                <a:lumOff val="40000"/>
              </a:schemeClr>
            </a:solidFill>
            <a:ln>
              <a:noFill/>
            </a:ln>
            <a:effectLst>
              <a:outerShdw blurRad="57150" dist="19050" dir="5400000" algn="ctr" rotWithShape="0">
                <a:srgbClr val="000000">
                  <a:alpha val="63000"/>
                </a:srgbClr>
              </a:outerShdw>
            </a:effectLst>
          </c:spPr>
          <c:invertIfNegative val="0"/>
          <c:cat>
            <c:strRef>
              <c:f>'ANALISIS COSTOS'!$E$4:$E$5</c:f>
              <c:strCache>
                <c:ptCount val="2"/>
                <c:pt idx="0">
                  <c:v>OSA368</c:v>
                </c:pt>
                <c:pt idx="1">
                  <c:v>OSU103</c:v>
                </c:pt>
              </c:strCache>
            </c:strRef>
          </c:cat>
          <c:val>
            <c:numRef>
              <c:f>'ANALISIS COSTOS'!$G$4:$G$5</c:f>
              <c:numCache>
                <c:formatCode>_-"$"\ * #,##0_-;\-"$"\ * #,##0_-;_-"$"\ * "-"??_-;_-@_-</c:formatCode>
                <c:ptCount val="2"/>
                <c:pt idx="0">
                  <c:v>4231244.7712500002</c:v>
                </c:pt>
                <c:pt idx="1">
                  <c:v>2170401.8846999998</c:v>
                </c:pt>
              </c:numCache>
            </c:numRef>
          </c:val>
          <c:extLst>
            <c:ext xmlns:c16="http://schemas.microsoft.com/office/drawing/2014/chart" uri="{C3380CC4-5D6E-409C-BE32-E72D297353CC}">
              <c16:uniqueId val="{00000003-F32D-492D-AE2D-3362B9AC6D25}"/>
            </c:ext>
          </c:extLst>
        </c:ser>
        <c:dLbls>
          <c:showLegendKey val="0"/>
          <c:showVal val="0"/>
          <c:showCatName val="0"/>
          <c:showSerName val="0"/>
          <c:showPercent val="0"/>
          <c:showBubbleSize val="0"/>
        </c:dLbls>
        <c:gapWidth val="100"/>
        <c:overlap val="-24"/>
        <c:axId val="995266831"/>
        <c:axId val="995276815"/>
      </c:barChart>
      <c:catAx>
        <c:axId val="995266831"/>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CO"/>
                  <a:t>PLACA</a:t>
                </a:r>
              </a:p>
            </c:rich>
          </c:tx>
          <c:overlay val="0"/>
          <c:spPr>
            <a:noFill/>
            <a:ln>
              <a:noFill/>
            </a:ln>
            <a:effectLst/>
          </c:spPr>
          <c:txPr>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CO"/>
            </a:p>
          </c:tx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995276815"/>
        <c:crosses val="autoZero"/>
        <c:auto val="1"/>
        <c:lblAlgn val="ctr"/>
        <c:lblOffset val="100"/>
        <c:noMultiLvlLbl val="0"/>
      </c:catAx>
      <c:valAx>
        <c:axId val="995276815"/>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CO"/>
                  <a:t>[COP]</a:t>
                </a:r>
              </a:p>
            </c:rich>
          </c:tx>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CO"/>
            </a:p>
          </c:txPr>
        </c:title>
        <c:numFmt formatCode="_-&quot;$&quot;\ * #,##0_-;\-&quot;$&quot;\ * #,##0_-;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9952668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COSTOS OTROS VEHICULOS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barChart>
        <c:barDir val="col"/>
        <c:grouping val="clustered"/>
        <c:varyColors val="0"/>
        <c:ser>
          <c:idx val="0"/>
          <c:order val="0"/>
          <c:tx>
            <c:v>MANTENIMIENTO</c:v>
          </c:tx>
          <c:spPr>
            <a:solidFill>
              <a:schemeClr val="bg2">
                <a:lumMod val="75000"/>
              </a:schemeClr>
            </a:solidFill>
            <a:ln>
              <a:noFill/>
            </a:ln>
            <a:effectLst>
              <a:outerShdw blurRad="57150" dist="19050" dir="5400000" algn="ctr" rotWithShape="0">
                <a:srgbClr val="000000">
                  <a:alpha val="63000"/>
                </a:srgbClr>
              </a:outerShdw>
            </a:effectLst>
          </c:spPr>
          <c:invertIfNegative val="0"/>
          <c:cat>
            <c:strRef>
              <c:f>('ANALISIS COSTOS'!$E$3,'ANALISIS COSTOS'!$E$12:$E$13)</c:f>
              <c:strCache>
                <c:ptCount val="3"/>
                <c:pt idx="0">
                  <c:v>OSU119</c:v>
                </c:pt>
                <c:pt idx="1">
                  <c:v>HHD33C</c:v>
                </c:pt>
                <c:pt idx="2">
                  <c:v>OSU022</c:v>
                </c:pt>
              </c:strCache>
            </c:strRef>
          </c:cat>
          <c:val>
            <c:numRef>
              <c:f>('ANALISIS COSTOS'!$F$3,'ANALISIS COSTOS'!$F$12:$F$13)</c:f>
              <c:numCache>
                <c:formatCode>_-"$"\ * #,##0_-;\-"$"\ * #,##0_-;_-"$"\ * "-"??_-;_-@_-</c:formatCode>
                <c:ptCount val="3"/>
                <c:pt idx="0">
                  <c:v>18120961.55415</c:v>
                </c:pt>
                <c:pt idx="1">
                  <c:v>1561126.4780999999</c:v>
                </c:pt>
                <c:pt idx="2">
                  <c:v>3050565</c:v>
                </c:pt>
              </c:numCache>
            </c:numRef>
          </c:val>
          <c:extLst>
            <c:ext xmlns:c16="http://schemas.microsoft.com/office/drawing/2014/chart" uri="{C3380CC4-5D6E-409C-BE32-E72D297353CC}">
              <c16:uniqueId val="{00000003-567F-4285-A07D-4842A0E8A0EA}"/>
            </c:ext>
          </c:extLst>
        </c:ser>
        <c:ser>
          <c:idx val="1"/>
          <c:order val="1"/>
          <c:tx>
            <c:v>REPUESTOS</c:v>
          </c:tx>
          <c:spPr>
            <a:solidFill>
              <a:schemeClr val="accent1">
                <a:lumMod val="60000"/>
                <a:lumOff val="40000"/>
              </a:schemeClr>
            </a:solidFill>
            <a:ln>
              <a:noFill/>
            </a:ln>
            <a:effectLst>
              <a:outerShdw blurRad="57150" dist="19050" dir="5400000" algn="ctr" rotWithShape="0">
                <a:srgbClr val="000000">
                  <a:alpha val="63000"/>
                </a:srgbClr>
              </a:outerShdw>
            </a:effectLst>
          </c:spPr>
          <c:invertIfNegative val="0"/>
          <c:val>
            <c:numRef>
              <c:f>('ANALISIS COSTOS'!$G$3,'ANALISIS COSTOS'!$G$12:$G$13)</c:f>
              <c:numCache>
                <c:formatCode>_-"$"\ * #,##0_-;\-"$"\ * #,##0_-;_-"$"\ * "-"??_-;_-@_-</c:formatCode>
                <c:ptCount val="3"/>
                <c:pt idx="0">
                  <c:v>18248671.309950005</c:v>
                </c:pt>
                <c:pt idx="1">
                  <c:v>42336.57645</c:v>
                </c:pt>
                <c:pt idx="2">
                  <c:v>5301540.10305</c:v>
                </c:pt>
              </c:numCache>
            </c:numRef>
          </c:val>
          <c:extLst>
            <c:ext xmlns:c16="http://schemas.microsoft.com/office/drawing/2014/chart" uri="{C3380CC4-5D6E-409C-BE32-E72D297353CC}">
              <c16:uniqueId val="{00000004-567F-4285-A07D-4842A0E8A0EA}"/>
            </c:ext>
          </c:extLst>
        </c:ser>
        <c:dLbls>
          <c:showLegendKey val="0"/>
          <c:showVal val="0"/>
          <c:showCatName val="0"/>
          <c:showSerName val="0"/>
          <c:showPercent val="0"/>
          <c:showBubbleSize val="0"/>
        </c:dLbls>
        <c:gapWidth val="100"/>
        <c:overlap val="-24"/>
        <c:axId val="1062250815"/>
        <c:axId val="1062258719"/>
      </c:barChart>
      <c:catAx>
        <c:axId val="1062250815"/>
        <c:scaling>
          <c:orientation val="minMax"/>
        </c:scaling>
        <c:delete val="0"/>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CO"/>
                  <a:t>PLACA</a:t>
                </a:r>
              </a:p>
            </c:rich>
          </c:tx>
          <c:overlay val="0"/>
          <c:spPr>
            <a:noFill/>
            <a:ln>
              <a:noFill/>
            </a:ln>
            <a:effectLst/>
          </c:spPr>
          <c:txPr>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CO"/>
            </a:p>
          </c:txPr>
        </c:title>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062258719"/>
        <c:crosses val="autoZero"/>
        <c:auto val="1"/>
        <c:lblAlgn val="ctr"/>
        <c:lblOffset val="100"/>
        <c:noMultiLvlLbl val="0"/>
      </c:catAx>
      <c:valAx>
        <c:axId val="1062258719"/>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CO"/>
                  <a:t>[COP]</a:t>
                </a:r>
              </a:p>
            </c:rich>
          </c:tx>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CO"/>
            </a:p>
          </c:txPr>
        </c:title>
        <c:numFmt formatCode="_-&quot;$&quot;\ * #,##0_-;\-&quot;$&quot;\ * #,##0_-;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0622508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r>
              <a:rPr lang="es-CO">
                <a:solidFill>
                  <a:sysClr val="windowText" lastClr="000000"/>
                </a:solidFill>
              </a:rPr>
              <a:t>PRIMER SEMESTRE 2022</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barChart>
        <c:barDir val="col"/>
        <c:grouping val="clustered"/>
        <c:varyColors val="0"/>
        <c:ser>
          <c:idx val="0"/>
          <c:order val="0"/>
          <c:tx>
            <c:v>COSTO SISTEMA HIDRAULICO</c:v>
          </c:tx>
          <c:spPr>
            <a:solidFill>
              <a:schemeClr val="accent1"/>
            </a:solidFill>
            <a:ln>
              <a:noFill/>
            </a:ln>
            <a:effectLst/>
          </c:spPr>
          <c:invertIfNegative val="0"/>
          <c:cat>
            <c:strRef>
              <c:f>'ANALISIS COMPACTADORES'!$C$5:$C$9</c:f>
              <c:strCache>
                <c:ptCount val="5"/>
                <c:pt idx="0">
                  <c:v>OSU026</c:v>
                </c:pt>
                <c:pt idx="1">
                  <c:v>OSU027</c:v>
                </c:pt>
                <c:pt idx="2">
                  <c:v>OSU040</c:v>
                </c:pt>
                <c:pt idx="3">
                  <c:v>OSU018</c:v>
                </c:pt>
                <c:pt idx="4">
                  <c:v>OSU089</c:v>
                </c:pt>
              </c:strCache>
            </c:strRef>
          </c:cat>
          <c:val>
            <c:numRef>
              <c:f>'ANALISIS COMPACTADORES'!$D$5:$D$9</c:f>
              <c:numCache>
                <c:formatCode>_-"$"\ * #,##0_-;\-"$"\ * #,##0_-;_-"$"\ * "-"??_-;_-@_-</c:formatCode>
                <c:ptCount val="5"/>
                <c:pt idx="0">
                  <c:v>22094228.040150002</c:v>
                </c:pt>
                <c:pt idx="1">
                  <c:v>22547616.148049999</c:v>
                </c:pt>
                <c:pt idx="2">
                  <c:v>49138024.05015</c:v>
                </c:pt>
                <c:pt idx="3">
                  <c:v>33534861.483900003</c:v>
                </c:pt>
                <c:pt idx="4">
                  <c:v>8695997.5053000003</c:v>
                </c:pt>
              </c:numCache>
            </c:numRef>
          </c:val>
          <c:extLst>
            <c:ext xmlns:c16="http://schemas.microsoft.com/office/drawing/2014/chart" uri="{C3380CC4-5D6E-409C-BE32-E72D297353CC}">
              <c16:uniqueId val="{00000000-C4C8-40EE-A062-2CDA8FDCCE71}"/>
            </c:ext>
          </c:extLst>
        </c:ser>
        <c:ser>
          <c:idx val="1"/>
          <c:order val="1"/>
          <c:tx>
            <c:v>COSTO METALMECANICA CAJA</c:v>
          </c:tx>
          <c:spPr>
            <a:solidFill>
              <a:schemeClr val="accent2"/>
            </a:solidFill>
            <a:ln>
              <a:noFill/>
            </a:ln>
            <a:effectLst/>
          </c:spPr>
          <c:invertIfNegative val="0"/>
          <c:cat>
            <c:strRef>
              <c:f>'ANALISIS COMPACTADORES'!$C$5:$C$9</c:f>
              <c:strCache>
                <c:ptCount val="5"/>
                <c:pt idx="0">
                  <c:v>OSU026</c:v>
                </c:pt>
                <c:pt idx="1">
                  <c:v>OSU027</c:v>
                </c:pt>
                <c:pt idx="2">
                  <c:v>OSU040</c:v>
                </c:pt>
                <c:pt idx="3">
                  <c:v>OSU018</c:v>
                </c:pt>
                <c:pt idx="4">
                  <c:v>OSU089</c:v>
                </c:pt>
              </c:strCache>
            </c:strRef>
          </c:cat>
          <c:val>
            <c:numRef>
              <c:f>'ANALISIS COMPACTADORES'!$F$5:$F$9</c:f>
              <c:numCache>
                <c:formatCode>_-"$"\ * #,##0_-;\-"$"\ * #,##0_-;_-"$"\ * "-"??_-;_-@_-</c:formatCode>
                <c:ptCount val="5"/>
                <c:pt idx="0">
                  <c:v>21473550</c:v>
                </c:pt>
                <c:pt idx="1">
                  <c:v>3837750</c:v>
                </c:pt>
                <c:pt idx="2">
                  <c:v>11898810</c:v>
                </c:pt>
                <c:pt idx="3">
                  <c:v>9549750</c:v>
                </c:pt>
                <c:pt idx="4">
                  <c:v>32915400</c:v>
                </c:pt>
              </c:numCache>
            </c:numRef>
          </c:val>
          <c:extLst>
            <c:ext xmlns:c16="http://schemas.microsoft.com/office/drawing/2014/chart" uri="{C3380CC4-5D6E-409C-BE32-E72D297353CC}">
              <c16:uniqueId val="{00000001-C4C8-40EE-A062-2CDA8FDCCE71}"/>
            </c:ext>
          </c:extLst>
        </c:ser>
        <c:dLbls>
          <c:showLegendKey val="0"/>
          <c:showVal val="0"/>
          <c:showCatName val="0"/>
          <c:showSerName val="0"/>
          <c:showPercent val="0"/>
          <c:showBubbleSize val="0"/>
        </c:dLbls>
        <c:gapWidth val="267"/>
        <c:overlap val="-43"/>
        <c:axId val="1903164351"/>
        <c:axId val="1903178911"/>
      </c:barChart>
      <c:catAx>
        <c:axId val="1903164351"/>
        <c:scaling>
          <c:orientation val="minMax"/>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PLACA</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CO"/>
          </a:p>
        </c:txPr>
        <c:crossAx val="1903178911"/>
        <c:crosses val="autoZero"/>
        <c:auto val="1"/>
        <c:lblAlgn val="ctr"/>
        <c:lblOffset val="100"/>
        <c:noMultiLvlLbl val="0"/>
      </c:catAx>
      <c:valAx>
        <c:axId val="1903178911"/>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CO"/>
                  <a:t>[COP]</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s-CO"/>
            </a:p>
          </c:txPr>
        </c:title>
        <c:numFmt formatCode="_-&quot;$&quot;\ * #,##0_-;\-&quot;$&quot;\ * #,##0_-;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1903164351"/>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10.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11.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12.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2.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21">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221">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2.emf"/></Relationships>
</file>

<file path=xl/drawings/_rels/drawing12.xml.rels><?xml version="1.0" encoding="UTF-8" standalone="yes"?>
<Relationships xmlns="http://schemas.openxmlformats.org/package/2006/relationships"><Relationship Id="rId1" Type="http://schemas.openxmlformats.org/officeDocument/2006/relationships/image" Target="../media/image3.emf"/></Relationships>
</file>

<file path=xl/drawings/_rels/drawing13.xml.rels><?xml version="1.0" encoding="UTF-8" standalone="yes"?>
<Relationships xmlns="http://schemas.openxmlformats.org/package/2006/relationships"><Relationship Id="rId1" Type="http://schemas.openxmlformats.org/officeDocument/2006/relationships/image" Target="../media/image4.emf"/></Relationships>
</file>

<file path=xl/drawings/_rels/drawing14.xml.rels><?xml version="1.0" encoding="UTF-8" standalone="yes"?>
<Relationships xmlns="http://schemas.openxmlformats.org/package/2006/relationships"><Relationship Id="rId1" Type="http://schemas.openxmlformats.org/officeDocument/2006/relationships/image" Target="../media/image5.emf"/></Relationships>
</file>

<file path=xl/drawings/_rels/drawing15.xml.rels><?xml version="1.0" encoding="UTF-8" standalone="yes"?>
<Relationships xmlns="http://schemas.openxmlformats.org/package/2006/relationships"><Relationship Id="rId1" Type="http://schemas.openxmlformats.org/officeDocument/2006/relationships/image" Target="../media/image6.emf"/></Relationships>
</file>

<file path=xl/drawings/_rels/drawing16.xml.rels><?xml version="1.0" encoding="UTF-8" standalone="yes"?>
<Relationships xmlns="http://schemas.openxmlformats.org/package/2006/relationships"><Relationship Id="rId1" Type="http://schemas.openxmlformats.org/officeDocument/2006/relationships/image" Target="../media/image7.emf"/></Relationships>
</file>

<file path=xl/drawings/_rels/drawing17.xml.rels><?xml version="1.0" encoding="UTF-8" standalone="yes"?>
<Relationships xmlns="http://schemas.openxmlformats.org/package/2006/relationships"><Relationship Id="rId1" Type="http://schemas.openxmlformats.org/officeDocument/2006/relationships/image" Target="../media/image8.png"/></Relationships>
</file>

<file path=xl/drawings/_rels/drawing18.xml.rels><?xml version="1.0" encoding="UTF-8" standalone="yes"?>
<Relationships xmlns="http://schemas.openxmlformats.org/package/2006/relationships"><Relationship Id="rId1" Type="http://schemas.openxmlformats.org/officeDocument/2006/relationships/image" Target="../media/image9.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0.emf"/></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image" Target="../media/image11.emf"/></Relationships>
</file>

<file path=xl/drawings/_rels/drawing21.xml.rels><?xml version="1.0" encoding="UTF-8" standalone="yes"?>
<Relationships xmlns="http://schemas.openxmlformats.org/package/2006/relationships"><Relationship Id="rId1" Type="http://schemas.openxmlformats.org/officeDocument/2006/relationships/image" Target="../media/image12.emf"/></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7</xdr:col>
      <xdr:colOff>169334</xdr:colOff>
      <xdr:row>3</xdr:row>
      <xdr:rowOff>20107</xdr:rowOff>
    </xdr:from>
    <xdr:to>
      <xdr:col>13</xdr:col>
      <xdr:colOff>550334</xdr:colOff>
      <xdr:row>17</xdr:row>
      <xdr:rowOff>169333</xdr:rowOff>
    </xdr:to>
    <xdr:graphicFrame macro="">
      <xdr:nvGraphicFramePr>
        <xdr:cNvPr id="2" name="Gráfico 1">
          <a:extLst>
            <a:ext uri="{FF2B5EF4-FFF2-40B4-BE49-F238E27FC236}">
              <a16:creationId xmlns:a16="http://schemas.microsoft.com/office/drawing/2014/main" id="{9AA4BD95-AA3A-4AD3-AC80-EEF65F2355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238123</xdr:colOff>
      <xdr:row>37</xdr:row>
      <xdr:rowOff>547688</xdr:rowOff>
    </xdr:from>
    <xdr:to>
      <xdr:col>13</xdr:col>
      <xdr:colOff>377354</xdr:colOff>
      <xdr:row>49</xdr:row>
      <xdr:rowOff>95250</xdr:rowOff>
    </xdr:to>
    <xdr:pic>
      <xdr:nvPicPr>
        <xdr:cNvPr id="2" name="Imagen 1">
          <a:extLst>
            <a:ext uri="{FF2B5EF4-FFF2-40B4-BE49-F238E27FC236}">
              <a16:creationId xmlns:a16="http://schemas.microsoft.com/office/drawing/2014/main" id="{5F83DBF5-56AC-A19D-2F05-253F96E2CB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4998" y="13811251"/>
          <a:ext cx="6544794" cy="4119562"/>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1125682</xdr:colOff>
      <xdr:row>39</xdr:row>
      <xdr:rowOff>259773</xdr:rowOff>
    </xdr:from>
    <xdr:to>
      <xdr:col>4</xdr:col>
      <xdr:colOff>364664</xdr:colOff>
      <xdr:row>53</xdr:row>
      <xdr:rowOff>56515</xdr:rowOff>
    </xdr:to>
    <xdr:pic>
      <xdr:nvPicPr>
        <xdr:cNvPr id="2" name="Imagen 1">
          <a:extLst>
            <a:ext uri="{FF2B5EF4-FFF2-40B4-BE49-F238E27FC236}">
              <a16:creationId xmlns:a16="http://schemas.microsoft.com/office/drawing/2014/main" id="{65D961C3-7189-76D3-AF8F-0F4D60C5961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6464" b="7792"/>
        <a:stretch/>
      </xdr:blipFill>
      <xdr:spPr bwMode="auto">
        <a:xfrm>
          <a:off x="3290455" y="15724909"/>
          <a:ext cx="2442845" cy="34378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5835305</xdr:colOff>
      <xdr:row>196</xdr:row>
      <xdr:rowOff>154177</xdr:rowOff>
    </xdr:from>
    <xdr:to>
      <xdr:col>3</xdr:col>
      <xdr:colOff>8849590</xdr:colOff>
      <xdr:row>214</xdr:row>
      <xdr:rowOff>26514</xdr:rowOff>
    </xdr:to>
    <xdr:pic>
      <xdr:nvPicPr>
        <xdr:cNvPr id="3" name="Imagen 2">
          <a:extLst>
            <a:ext uri="{FF2B5EF4-FFF2-40B4-BE49-F238E27FC236}">
              <a16:creationId xmlns:a16="http://schemas.microsoft.com/office/drawing/2014/main" id="{25EF8E1D-124C-931E-67C8-AD2E84E3F6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06214" y="37977086"/>
          <a:ext cx="3014285" cy="3318654"/>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2071687</xdr:colOff>
      <xdr:row>21</xdr:row>
      <xdr:rowOff>85724</xdr:rowOff>
    </xdr:from>
    <xdr:to>
      <xdr:col>3</xdr:col>
      <xdr:colOff>4929187</xdr:colOff>
      <xdr:row>44</xdr:row>
      <xdr:rowOff>147556</xdr:rowOff>
    </xdr:to>
    <xdr:pic>
      <xdr:nvPicPr>
        <xdr:cNvPr id="2" name="Imagen 1">
          <a:extLst>
            <a:ext uri="{FF2B5EF4-FFF2-40B4-BE49-F238E27FC236}">
              <a16:creationId xmlns:a16="http://schemas.microsoft.com/office/drawing/2014/main" id="{40B3E89F-DA78-288B-0F53-31AAD638E2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9946"/>
        <a:stretch/>
      </xdr:blipFill>
      <xdr:spPr bwMode="auto">
        <a:xfrm>
          <a:off x="4191000" y="4514849"/>
          <a:ext cx="2857500" cy="4871957"/>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5853113</xdr:colOff>
      <xdr:row>140</xdr:row>
      <xdr:rowOff>142875</xdr:rowOff>
    </xdr:from>
    <xdr:to>
      <xdr:col>6</xdr:col>
      <xdr:colOff>38736</xdr:colOff>
      <xdr:row>157</xdr:row>
      <xdr:rowOff>42545</xdr:rowOff>
    </xdr:to>
    <xdr:pic>
      <xdr:nvPicPr>
        <xdr:cNvPr id="2" name="Imagen 1">
          <a:extLst>
            <a:ext uri="{FF2B5EF4-FFF2-40B4-BE49-F238E27FC236}">
              <a16:creationId xmlns:a16="http://schemas.microsoft.com/office/drawing/2014/main" id="{BD297A20-2B76-EF22-0C9C-42DEBB9275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39176" y="26836688"/>
          <a:ext cx="5610860" cy="313817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571498</xdr:colOff>
      <xdr:row>152</xdr:row>
      <xdr:rowOff>176893</xdr:rowOff>
    </xdr:from>
    <xdr:to>
      <xdr:col>3</xdr:col>
      <xdr:colOff>3990453</xdr:colOff>
      <xdr:row>174</xdr:row>
      <xdr:rowOff>0</xdr:rowOff>
    </xdr:to>
    <xdr:pic>
      <xdr:nvPicPr>
        <xdr:cNvPr id="2" name="Imagen 1">
          <a:extLst>
            <a:ext uri="{FF2B5EF4-FFF2-40B4-BE49-F238E27FC236}">
              <a16:creationId xmlns:a16="http://schemas.microsoft.com/office/drawing/2014/main" id="{3B4DE800-4634-8666-86F9-6FCFA55C93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1404"/>
        <a:stretch/>
      </xdr:blipFill>
      <xdr:spPr bwMode="auto">
        <a:xfrm>
          <a:off x="3320141" y="29568322"/>
          <a:ext cx="3418955" cy="4014107"/>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3286125</xdr:colOff>
      <xdr:row>213</xdr:row>
      <xdr:rowOff>47625</xdr:rowOff>
    </xdr:from>
    <xdr:to>
      <xdr:col>3</xdr:col>
      <xdr:colOff>5765800</xdr:colOff>
      <xdr:row>228</xdr:row>
      <xdr:rowOff>90394</xdr:rowOff>
    </xdr:to>
    <xdr:pic>
      <xdr:nvPicPr>
        <xdr:cNvPr id="2" name="Imagen 1">
          <a:extLst>
            <a:ext uri="{FF2B5EF4-FFF2-40B4-BE49-F238E27FC236}">
              <a16:creationId xmlns:a16="http://schemas.microsoft.com/office/drawing/2014/main" id="{CF99030B-18B9-F45D-B7CD-871F917AAE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24563" y="49601438"/>
          <a:ext cx="2479675" cy="2720975"/>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1044726</xdr:colOff>
      <xdr:row>7</xdr:row>
      <xdr:rowOff>179917</xdr:rowOff>
    </xdr:from>
    <xdr:to>
      <xdr:col>4</xdr:col>
      <xdr:colOff>7673</xdr:colOff>
      <xdr:row>17</xdr:row>
      <xdr:rowOff>65855</xdr:rowOff>
    </xdr:to>
    <xdr:pic>
      <xdr:nvPicPr>
        <xdr:cNvPr id="3" name="Imagen 2">
          <a:extLst>
            <a:ext uri="{FF2B5EF4-FFF2-40B4-BE49-F238E27FC236}">
              <a16:creationId xmlns:a16="http://schemas.microsoft.com/office/drawing/2014/main" id="{FC52A846-2224-B2F2-591C-6304E9DA4BC1}"/>
            </a:ext>
          </a:extLst>
        </xdr:cNvPr>
        <xdr:cNvPicPr>
          <a:picLocks noChangeAspect="1"/>
        </xdr:cNvPicPr>
      </xdr:nvPicPr>
      <xdr:blipFill>
        <a:blip xmlns:r="http://schemas.openxmlformats.org/officeDocument/2006/relationships" r:embed="rId1"/>
        <a:stretch>
          <a:fillRect/>
        </a:stretch>
      </xdr:blipFill>
      <xdr:spPr>
        <a:xfrm>
          <a:off x="3235476" y="1731131"/>
          <a:ext cx="1804572" cy="276158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4843463</xdr:colOff>
      <xdr:row>131</xdr:row>
      <xdr:rowOff>23811</xdr:rowOff>
    </xdr:from>
    <xdr:to>
      <xdr:col>3</xdr:col>
      <xdr:colOff>8201200</xdr:colOff>
      <xdr:row>145</xdr:row>
      <xdr:rowOff>166887</xdr:rowOff>
    </xdr:to>
    <xdr:pic>
      <xdr:nvPicPr>
        <xdr:cNvPr id="3" name="Imagen 2">
          <a:extLst>
            <a:ext uri="{FF2B5EF4-FFF2-40B4-BE49-F238E27FC236}">
              <a16:creationId xmlns:a16="http://schemas.microsoft.com/office/drawing/2014/main" id="{7A29E779-2531-D191-3C61-A4CE1BF222F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40141" b="10448"/>
        <a:stretch/>
      </xdr:blipFill>
      <xdr:spPr bwMode="auto">
        <a:xfrm>
          <a:off x="7700963" y="25431749"/>
          <a:ext cx="3357737" cy="2821981"/>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1682750</xdr:colOff>
      <xdr:row>13</xdr:row>
      <xdr:rowOff>142875</xdr:rowOff>
    </xdr:from>
    <xdr:to>
      <xdr:col>4</xdr:col>
      <xdr:colOff>751205</xdr:colOff>
      <xdr:row>26</xdr:row>
      <xdr:rowOff>381000</xdr:rowOff>
    </xdr:to>
    <xdr:pic>
      <xdr:nvPicPr>
        <xdr:cNvPr id="2" name="Imagen 1">
          <a:extLst>
            <a:ext uri="{FF2B5EF4-FFF2-40B4-BE49-F238E27FC236}">
              <a16:creationId xmlns:a16="http://schemas.microsoft.com/office/drawing/2014/main" id="{17F4CFDB-90A2-144B-C23D-A4A9B2A038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89375" y="3571875"/>
          <a:ext cx="2275205" cy="33972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24044</xdr:colOff>
      <xdr:row>56</xdr:row>
      <xdr:rowOff>175054</xdr:rowOff>
    </xdr:from>
    <xdr:to>
      <xdr:col>8</xdr:col>
      <xdr:colOff>1067542</xdr:colOff>
      <xdr:row>94</xdr:row>
      <xdr:rowOff>75457</xdr:rowOff>
    </xdr:to>
    <xdr:graphicFrame macro="">
      <xdr:nvGraphicFramePr>
        <xdr:cNvPr id="2" name="Gráfico 1">
          <a:extLst>
            <a:ext uri="{FF2B5EF4-FFF2-40B4-BE49-F238E27FC236}">
              <a16:creationId xmlns:a16="http://schemas.microsoft.com/office/drawing/2014/main" id="{30CC5152-10FF-7956-D97D-56A58A49D5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4119561</xdr:colOff>
      <xdr:row>42</xdr:row>
      <xdr:rowOff>166688</xdr:rowOff>
    </xdr:from>
    <xdr:to>
      <xdr:col>3</xdr:col>
      <xdr:colOff>7119936</xdr:colOff>
      <xdr:row>66</xdr:row>
      <xdr:rowOff>181722</xdr:rowOff>
    </xdr:to>
    <xdr:pic>
      <xdr:nvPicPr>
        <xdr:cNvPr id="3" name="Imagen 2">
          <a:extLst>
            <a:ext uri="{FF2B5EF4-FFF2-40B4-BE49-F238E27FC236}">
              <a16:creationId xmlns:a16="http://schemas.microsoft.com/office/drawing/2014/main" id="{98D654F2-8744-95E7-A806-36524746DE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5061" y="8739188"/>
          <a:ext cx="3000375" cy="4587034"/>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1333500</xdr:colOff>
      <xdr:row>21</xdr:row>
      <xdr:rowOff>95250</xdr:rowOff>
    </xdr:from>
    <xdr:to>
      <xdr:col>4</xdr:col>
      <xdr:colOff>387985</xdr:colOff>
      <xdr:row>37</xdr:row>
      <xdr:rowOff>173990</xdr:rowOff>
    </xdr:to>
    <xdr:pic>
      <xdr:nvPicPr>
        <xdr:cNvPr id="2" name="Imagen 1">
          <a:extLst>
            <a:ext uri="{FF2B5EF4-FFF2-40B4-BE49-F238E27FC236}">
              <a16:creationId xmlns:a16="http://schemas.microsoft.com/office/drawing/2014/main" id="{5529207F-7573-6DBA-C7A0-F87C356E1B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2813" y="4953000"/>
          <a:ext cx="2531110" cy="355536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197644</xdr:colOff>
      <xdr:row>0</xdr:row>
      <xdr:rowOff>122120</xdr:rowOff>
    </xdr:from>
    <xdr:to>
      <xdr:col>16</xdr:col>
      <xdr:colOff>539644</xdr:colOff>
      <xdr:row>19</xdr:row>
      <xdr:rowOff>43089</xdr:rowOff>
    </xdr:to>
    <xdr:grpSp>
      <xdr:nvGrpSpPr>
        <xdr:cNvPr id="9" name="Grupo 8">
          <a:extLst>
            <a:ext uri="{FF2B5EF4-FFF2-40B4-BE49-F238E27FC236}">
              <a16:creationId xmlns:a16="http://schemas.microsoft.com/office/drawing/2014/main" id="{EF8E721F-41E2-46EC-A6CB-8FE24E6D1CA7}"/>
            </a:ext>
          </a:extLst>
        </xdr:cNvPr>
        <xdr:cNvGrpSpPr/>
      </xdr:nvGrpSpPr>
      <xdr:grpSpPr>
        <a:xfrm>
          <a:off x="7164501" y="122120"/>
          <a:ext cx="7200000" cy="3608505"/>
          <a:chOff x="6422912" y="190155"/>
          <a:chExt cx="7200000" cy="3600000"/>
        </a:xfrm>
      </xdr:grpSpPr>
      <xdr:graphicFrame macro="">
        <xdr:nvGraphicFramePr>
          <xdr:cNvPr id="2" name="Gráfico 1">
            <a:extLst>
              <a:ext uri="{FF2B5EF4-FFF2-40B4-BE49-F238E27FC236}">
                <a16:creationId xmlns:a16="http://schemas.microsoft.com/office/drawing/2014/main" id="{21EC8773-55EF-FCCE-EE52-DB52F63E6F07}"/>
              </a:ext>
            </a:extLst>
          </xdr:cNvPr>
          <xdr:cNvGraphicFramePr/>
        </xdr:nvGraphicFramePr>
        <xdr:xfrm>
          <a:off x="6422912" y="190155"/>
          <a:ext cx="7200000" cy="3600000"/>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4" name="Conector recto 3">
            <a:extLst>
              <a:ext uri="{FF2B5EF4-FFF2-40B4-BE49-F238E27FC236}">
                <a16:creationId xmlns:a16="http://schemas.microsoft.com/office/drawing/2014/main" id="{77222E4F-3E8D-C35E-B4DF-9C103C91DF49}"/>
              </a:ext>
            </a:extLst>
          </xdr:cNvPr>
          <xdr:cNvCxnSpPr/>
        </xdr:nvCxnSpPr>
        <xdr:spPr>
          <a:xfrm flipH="1">
            <a:off x="8632031" y="1149824"/>
            <a:ext cx="4160157" cy="75"/>
          </a:xfrm>
          <a:prstGeom prst="line">
            <a:avLst/>
          </a:prstGeom>
          <a:ln w="190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9" name="Conector recto 18">
            <a:extLst>
              <a:ext uri="{FF2B5EF4-FFF2-40B4-BE49-F238E27FC236}">
                <a16:creationId xmlns:a16="http://schemas.microsoft.com/office/drawing/2014/main" id="{30AD0421-C5CC-CC10-F6ED-61A55F0AF81E}"/>
              </a:ext>
            </a:extLst>
          </xdr:cNvPr>
          <xdr:cNvCxnSpPr/>
        </xdr:nvCxnSpPr>
        <xdr:spPr>
          <a:xfrm>
            <a:off x="8631387" y="1178359"/>
            <a:ext cx="29560" cy="1550678"/>
          </a:xfrm>
          <a:prstGeom prst="line">
            <a:avLst/>
          </a:prstGeom>
          <a:ln w="19050">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sp macro="" textlink="">
        <xdr:nvSpPr>
          <xdr:cNvPr id="22" name="Rectángulo 21">
            <a:extLst>
              <a:ext uri="{FF2B5EF4-FFF2-40B4-BE49-F238E27FC236}">
                <a16:creationId xmlns:a16="http://schemas.microsoft.com/office/drawing/2014/main" id="{65682CA2-7208-AD93-9EE0-FE772EDB965F}"/>
              </a:ext>
            </a:extLst>
          </xdr:cNvPr>
          <xdr:cNvSpPr/>
        </xdr:nvSpPr>
        <xdr:spPr>
          <a:xfrm>
            <a:off x="7985644" y="1558172"/>
            <a:ext cx="2058129" cy="937629"/>
          </a:xfrm>
          <a:prstGeom prst="rect">
            <a:avLst/>
          </a:prstGeom>
          <a:noFill/>
        </xdr:spPr>
        <xdr:txBody>
          <a:bodyPr wrap="none" lIns="91440" tIns="45720" rIns="91440" bIns="45720">
            <a:spAutoFit/>
          </a:bodyPr>
          <a:lstStyle/>
          <a:p>
            <a:pPr algn="ctr"/>
            <a:r>
              <a:rPr lang="es-ES" sz="5400" b="0" cap="none" spc="0">
                <a:ln w="0"/>
                <a:solidFill>
                  <a:schemeClr val="accent1"/>
                </a:solidFill>
                <a:effectLst>
                  <a:outerShdw blurRad="38100" dist="25400" dir="5400000" algn="ctr" rotWithShape="0">
                    <a:srgbClr val="6E747A">
                      <a:alpha val="43000"/>
                    </a:srgbClr>
                  </a:outerShdw>
                </a:effectLst>
              </a:rPr>
              <a:t>A       B</a:t>
            </a:r>
          </a:p>
        </xdr:txBody>
      </xdr:sp>
    </xdr:grpSp>
    <xdr:clientData/>
  </xdr:twoCellAnchor>
  <xdr:twoCellAnchor>
    <xdr:from>
      <xdr:col>7</xdr:col>
      <xdr:colOff>14457</xdr:colOff>
      <xdr:row>19</xdr:row>
      <xdr:rowOff>139639</xdr:rowOff>
    </xdr:from>
    <xdr:to>
      <xdr:col>16</xdr:col>
      <xdr:colOff>356457</xdr:colOff>
      <xdr:row>38</xdr:row>
      <xdr:rowOff>99729</xdr:rowOff>
    </xdr:to>
    <xdr:grpSp>
      <xdr:nvGrpSpPr>
        <xdr:cNvPr id="12" name="Grupo 11">
          <a:extLst>
            <a:ext uri="{FF2B5EF4-FFF2-40B4-BE49-F238E27FC236}">
              <a16:creationId xmlns:a16="http://schemas.microsoft.com/office/drawing/2014/main" id="{F4C67509-9629-4562-97F6-92B6AE6C43CF}"/>
            </a:ext>
          </a:extLst>
        </xdr:cNvPr>
        <xdr:cNvGrpSpPr/>
      </xdr:nvGrpSpPr>
      <xdr:grpSpPr>
        <a:xfrm>
          <a:off x="6981314" y="3827175"/>
          <a:ext cx="7200000" cy="3606804"/>
          <a:chOff x="6542483" y="4266007"/>
          <a:chExt cx="7200000" cy="3600000"/>
        </a:xfrm>
      </xdr:grpSpPr>
      <xdr:graphicFrame macro="">
        <xdr:nvGraphicFramePr>
          <xdr:cNvPr id="6" name="Gráfico 5">
            <a:extLst>
              <a:ext uri="{FF2B5EF4-FFF2-40B4-BE49-F238E27FC236}">
                <a16:creationId xmlns:a16="http://schemas.microsoft.com/office/drawing/2014/main" id="{A3EF32E4-BCF4-65B7-0079-EA0DC10853CA}"/>
              </a:ext>
            </a:extLst>
          </xdr:cNvPr>
          <xdr:cNvGraphicFramePr/>
        </xdr:nvGraphicFramePr>
        <xdr:xfrm>
          <a:off x="6542483" y="4266007"/>
          <a:ext cx="7200000" cy="3600000"/>
        </xdr:xfrm>
        <a:graphic>
          <a:graphicData uri="http://schemas.openxmlformats.org/drawingml/2006/chart">
            <c:chart xmlns:c="http://schemas.openxmlformats.org/drawingml/2006/chart" xmlns:r="http://schemas.openxmlformats.org/officeDocument/2006/relationships" r:id="rId2"/>
          </a:graphicData>
        </a:graphic>
      </xdr:graphicFrame>
      <xdr:cxnSp macro="">
        <xdr:nvCxnSpPr>
          <xdr:cNvPr id="7" name="Conector recto 6">
            <a:extLst>
              <a:ext uri="{FF2B5EF4-FFF2-40B4-BE49-F238E27FC236}">
                <a16:creationId xmlns:a16="http://schemas.microsoft.com/office/drawing/2014/main" id="{23E2E942-0D68-442B-8657-B8C8AE8310C5}"/>
              </a:ext>
            </a:extLst>
          </xdr:cNvPr>
          <xdr:cNvCxnSpPr/>
        </xdr:nvCxnSpPr>
        <xdr:spPr>
          <a:xfrm flipH="1" flipV="1">
            <a:off x="9018133" y="5226731"/>
            <a:ext cx="3889942" cy="6994"/>
          </a:xfrm>
          <a:prstGeom prst="line">
            <a:avLst/>
          </a:prstGeom>
          <a:ln w="190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8" name="Conector recto 7">
            <a:extLst>
              <a:ext uri="{FF2B5EF4-FFF2-40B4-BE49-F238E27FC236}">
                <a16:creationId xmlns:a16="http://schemas.microsoft.com/office/drawing/2014/main" id="{C3AFD90A-9AF0-4417-A16B-11B401A68D6C}"/>
              </a:ext>
            </a:extLst>
          </xdr:cNvPr>
          <xdr:cNvCxnSpPr/>
        </xdr:nvCxnSpPr>
        <xdr:spPr>
          <a:xfrm>
            <a:off x="9044025" y="5259821"/>
            <a:ext cx="1323" cy="1773246"/>
          </a:xfrm>
          <a:prstGeom prst="line">
            <a:avLst/>
          </a:prstGeom>
          <a:ln w="19050">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sp macro="" textlink="">
        <xdr:nvSpPr>
          <xdr:cNvPr id="15" name="Rectángulo 14">
            <a:extLst>
              <a:ext uri="{FF2B5EF4-FFF2-40B4-BE49-F238E27FC236}">
                <a16:creationId xmlns:a16="http://schemas.microsoft.com/office/drawing/2014/main" id="{BAB594A9-AF3C-4008-8765-335382EFB6B1}"/>
              </a:ext>
            </a:extLst>
          </xdr:cNvPr>
          <xdr:cNvSpPr/>
        </xdr:nvSpPr>
        <xdr:spPr>
          <a:xfrm>
            <a:off x="8236695" y="5654152"/>
            <a:ext cx="2058129" cy="937629"/>
          </a:xfrm>
          <a:prstGeom prst="rect">
            <a:avLst/>
          </a:prstGeom>
          <a:noFill/>
        </xdr:spPr>
        <xdr:txBody>
          <a:bodyPr wrap="none" lIns="91440" tIns="45720" rIns="91440" bIns="45720">
            <a:spAutoFit/>
          </a:bodyPr>
          <a:lstStyle/>
          <a:p>
            <a:pPr algn="ctr"/>
            <a:r>
              <a:rPr lang="es-ES" sz="5400" b="0" cap="none" spc="0">
                <a:ln w="0"/>
                <a:solidFill>
                  <a:schemeClr val="accent1"/>
                </a:solidFill>
                <a:effectLst>
                  <a:outerShdw blurRad="38100" dist="25400" dir="5400000" algn="ctr" rotWithShape="0">
                    <a:srgbClr val="6E747A">
                      <a:alpha val="43000"/>
                    </a:srgbClr>
                  </a:outerShdw>
                </a:effectLst>
              </a:rPr>
              <a:t>A       B</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xdr:colOff>
      <xdr:row>19</xdr:row>
      <xdr:rowOff>173566</xdr:rowOff>
    </xdr:from>
    <xdr:to>
      <xdr:col>8</xdr:col>
      <xdr:colOff>0</xdr:colOff>
      <xdr:row>34</xdr:row>
      <xdr:rowOff>59266</xdr:rowOff>
    </xdr:to>
    <xdr:graphicFrame macro="">
      <xdr:nvGraphicFramePr>
        <xdr:cNvPr id="7" name="Gráfico 6">
          <a:extLst>
            <a:ext uri="{FF2B5EF4-FFF2-40B4-BE49-F238E27FC236}">
              <a16:creationId xmlns:a16="http://schemas.microsoft.com/office/drawing/2014/main" id="{CB5C97F4-42C7-7CC8-3C8D-DCF8E0BDB1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3</xdr:col>
      <xdr:colOff>460276</xdr:colOff>
      <xdr:row>22</xdr:row>
      <xdr:rowOff>60352</xdr:rowOff>
    </xdr:from>
    <xdr:ext cx="4259891" cy="342786"/>
    <xdr:sp macro="" textlink="">
      <xdr:nvSpPr>
        <xdr:cNvPr id="8" name="Rectángulo 7">
          <a:extLst>
            <a:ext uri="{FF2B5EF4-FFF2-40B4-BE49-F238E27FC236}">
              <a16:creationId xmlns:a16="http://schemas.microsoft.com/office/drawing/2014/main" id="{FDC0D07D-E60B-AE1F-5279-1861A1A265AB}"/>
            </a:ext>
          </a:extLst>
        </xdr:cNvPr>
        <xdr:cNvSpPr/>
      </xdr:nvSpPr>
      <xdr:spPr>
        <a:xfrm>
          <a:off x="2545193" y="4314852"/>
          <a:ext cx="4259891" cy="342786"/>
        </a:xfrm>
        <a:prstGeom prst="rect">
          <a:avLst/>
        </a:prstGeom>
        <a:noFill/>
      </xdr:spPr>
      <xdr:txBody>
        <a:bodyPr wrap="square" lIns="91440" tIns="45720" rIns="91440" bIns="45720">
          <a:spAutoFit/>
        </a:bodyPr>
        <a:lstStyle/>
        <a:p>
          <a:pPr algn="ctr"/>
          <a:r>
            <a:rPr lang="es-ES" sz="1600" b="1" cap="none" spc="50">
              <a:ln w="0"/>
              <a:solidFill>
                <a:schemeClr val="bg2"/>
              </a:solidFill>
              <a:effectLst>
                <a:innerShdw blurRad="63500" dist="50800" dir="13500000">
                  <a:srgbClr val="000000">
                    <a:alpha val="50000"/>
                  </a:srgbClr>
                </a:innerShdw>
              </a:effectLst>
            </a:rPr>
            <a:t>VIEJOS                      NUEVOS</a:t>
          </a:r>
        </a:p>
      </xdr:txBody>
    </xdr:sp>
    <xdr:clientData/>
  </xdr:oneCellAnchor>
  <xdr:twoCellAnchor>
    <xdr:from>
      <xdr:col>2</xdr:col>
      <xdr:colOff>0</xdr:colOff>
      <xdr:row>34</xdr:row>
      <xdr:rowOff>184150</xdr:rowOff>
    </xdr:from>
    <xdr:to>
      <xdr:col>7</xdr:col>
      <xdr:colOff>1111249</xdr:colOff>
      <xdr:row>49</xdr:row>
      <xdr:rowOff>69850</xdr:rowOff>
    </xdr:to>
    <xdr:graphicFrame macro="">
      <xdr:nvGraphicFramePr>
        <xdr:cNvPr id="9" name="Gráfico 8">
          <a:extLst>
            <a:ext uri="{FF2B5EF4-FFF2-40B4-BE49-F238E27FC236}">
              <a16:creationId xmlns:a16="http://schemas.microsoft.com/office/drawing/2014/main" id="{E69D7E6D-5D91-57CB-BACD-17EFDDA0D1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4</xdr:col>
      <xdr:colOff>517426</xdr:colOff>
      <xdr:row>38</xdr:row>
      <xdr:rowOff>96335</xdr:rowOff>
    </xdr:from>
    <xdr:ext cx="4259891" cy="342786"/>
    <xdr:sp macro="" textlink="">
      <xdr:nvSpPr>
        <xdr:cNvPr id="10" name="Rectángulo 9">
          <a:extLst>
            <a:ext uri="{FF2B5EF4-FFF2-40B4-BE49-F238E27FC236}">
              <a16:creationId xmlns:a16="http://schemas.microsoft.com/office/drawing/2014/main" id="{DF158224-F414-447E-856C-A8E1215A5BE5}"/>
            </a:ext>
          </a:extLst>
        </xdr:cNvPr>
        <xdr:cNvSpPr/>
      </xdr:nvSpPr>
      <xdr:spPr>
        <a:xfrm>
          <a:off x="3364343" y="7398835"/>
          <a:ext cx="4259891" cy="342786"/>
        </a:xfrm>
        <a:prstGeom prst="rect">
          <a:avLst/>
        </a:prstGeom>
        <a:noFill/>
      </xdr:spPr>
      <xdr:txBody>
        <a:bodyPr wrap="square" lIns="91440" tIns="45720" rIns="91440" bIns="45720">
          <a:spAutoFit/>
        </a:bodyPr>
        <a:lstStyle/>
        <a:p>
          <a:pPr algn="ctr"/>
          <a:r>
            <a:rPr lang="es-ES" sz="1600" b="1" cap="none" spc="50">
              <a:ln w="0"/>
              <a:solidFill>
                <a:schemeClr val="bg2"/>
              </a:solidFill>
              <a:effectLst>
                <a:innerShdw blurRad="63500" dist="50800" dir="13500000">
                  <a:srgbClr val="000000">
                    <a:alpha val="50000"/>
                  </a:srgbClr>
                </a:innerShdw>
              </a:effectLst>
            </a:rPr>
            <a:t>VIEJOS                      NUEVOS</a:t>
          </a:r>
        </a:p>
      </xdr:txBody>
    </xdr:sp>
    <xdr:clientData/>
  </xdr:oneCellAnchor>
  <xdr:twoCellAnchor>
    <xdr:from>
      <xdr:col>9</xdr:col>
      <xdr:colOff>10585</xdr:colOff>
      <xdr:row>20</xdr:row>
      <xdr:rowOff>14813</xdr:rowOff>
    </xdr:from>
    <xdr:to>
      <xdr:col>15</xdr:col>
      <xdr:colOff>10585</xdr:colOff>
      <xdr:row>34</xdr:row>
      <xdr:rowOff>91013</xdr:rowOff>
    </xdr:to>
    <xdr:graphicFrame macro="">
      <xdr:nvGraphicFramePr>
        <xdr:cNvPr id="11" name="Gráfico 10">
          <a:extLst>
            <a:ext uri="{FF2B5EF4-FFF2-40B4-BE49-F238E27FC236}">
              <a16:creationId xmlns:a16="http://schemas.microsoft.com/office/drawing/2014/main" id="{000337EB-42C4-70A9-71E7-6A2728263C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9</xdr:col>
      <xdr:colOff>580926</xdr:colOff>
      <xdr:row>21</xdr:row>
      <xdr:rowOff>170420</xdr:rowOff>
    </xdr:from>
    <xdr:ext cx="4259891" cy="342786"/>
    <xdr:sp macro="" textlink="">
      <xdr:nvSpPr>
        <xdr:cNvPr id="12" name="Rectángulo 11">
          <a:extLst>
            <a:ext uri="{FF2B5EF4-FFF2-40B4-BE49-F238E27FC236}">
              <a16:creationId xmlns:a16="http://schemas.microsoft.com/office/drawing/2014/main" id="{7C7C0D82-F37F-46BC-BFAB-E3373D949603}"/>
            </a:ext>
          </a:extLst>
        </xdr:cNvPr>
        <xdr:cNvSpPr/>
      </xdr:nvSpPr>
      <xdr:spPr>
        <a:xfrm>
          <a:off x="9195759" y="4234420"/>
          <a:ext cx="4259891" cy="342786"/>
        </a:xfrm>
        <a:prstGeom prst="rect">
          <a:avLst/>
        </a:prstGeom>
        <a:noFill/>
      </xdr:spPr>
      <xdr:txBody>
        <a:bodyPr wrap="square" lIns="91440" tIns="45720" rIns="91440" bIns="45720">
          <a:spAutoFit/>
        </a:bodyPr>
        <a:lstStyle/>
        <a:p>
          <a:pPr algn="ctr"/>
          <a:r>
            <a:rPr lang="es-ES" sz="1600" b="1" cap="none" spc="50">
              <a:ln w="0"/>
              <a:solidFill>
                <a:schemeClr val="bg2"/>
              </a:solidFill>
              <a:effectLst>
                <a:innerShdw blurRad="63500" dist="50800" dir="13500000">
                  <a:srgbClr val="000000">
                    <a:alpha val="50000"/>
                  </a:srgbClr>
                </a:innerShdw>
              </a:effectLst>
            </a:rPr>
            <a:t>VIEJOS                      NUEVOS</a:t>
          </a:r>
        </a:p>
      </xdr:txBody>
    </xdr:sp>
    <xdr:clientData/>
  </xdr:oneCellAnchor>
  <xdr:twoCellAnchor>
    <xdr:from>
      <xdr:col>9</xdr:col>
      <xdr:colOff>1</xdr:colOff>
      <xdr:row>35</xdr:row>
      <xdr:rowOff>4234</xdr:rowOff>
    </xdr:from>
    <xdr:to>
      <xdr:col>15</xdr:col>
      <xdr:colOff>1</xdr:colOff>
      <xdr:row>49</xdr:row>
      <xdr:rowOff>80434</xdr:rowOff>
    </xdr:to>
    <xdr:graphicFrame macro="">
      <xdr:nvGraphicFramePr>
        <xdr:cNvPr id="13" name="Gráfico 12">
          <a:extLst>
            <a:ext uri="{FF2B5EF4-FFF2-40B4-BE49-F238E27FC236}">
              <a16:creationId xmlns:a16="http://schemas.microsoft.com/office/drawing/2014/main" id="{60F1691C-2BE3-D3C1-C9DC-A031D659CA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9</xdr:col>
      <xdr:colOff>246503</xdr:colOff>
      <xdr:row>37</xdr:row>
      <xdr:rowOff>26484</xdr:rowOff>
    </xdr:from>
    <xdr:ext cx="4259891" cy="342786"/>
    <xdr:sp macro="" textlink="">
      <xdr:nvSpPr>
        <xdr:cNvPr id="14" name="Rectángulo 13">
          <a:extLst>
            <a:ext uri="{FF2B5EF4-FFF2-40B4-BE49-F238E27FC236}">
              <a16:creationId xmlns:a16="http://schemas.microsoft.com/office/drawing/2014/main" id="{AF542F50-C5A0-47AD-AC9E-FED4F897A3A1}"/>
            </a:ext>
          </a:extLst>
        </xdr:cNvPr>
        <xdr:cNvSpPr/>
      </xdr:nvSpPr>
      <xdr:spPr>
        <a:xfrm>
          <a:off x="8184003" y="7138484"/>
          <a:ext cx="4259891" cy="342786"/>
        </a:xfrm>
        <a:prstGeom prst="rect">
          <a:avLst/>
        </a:prstGeom>
        <a:noFill/>
      </xdr:spPr>
      <xdr:txBody>
        <a:bodyPr wrap="square" lIns="91440" tIns="45720" rIns="91440" bIns="45720">
          <a:spAutoFit/>
        </a:bodyPr>
        <a:lstStyle/>
        <a:p>
          <a:pPr algn="ctr"/>
          <a:r>
            <a:rPr lang="es-ES" sz="1600" b="1" cap="none" spc="50">
              <a:ln w="0"/>
              <a:solidFill>
                <a:schemeClr val="bg2"/>
              </a:solidFill>
              <a:effectLst>
                <a:innerShdw blurRad="63500" dist="50800" dir="13500000">
                  <a:srgbClr val="000000">
                    <a:alpha val="50000"/>
                  </a:srgbClr>
                </a:innerShdw>
              </a:effectLst>
            </a:rPr>
            <a:t>NUEVOS</a:t>
          </a:r>
          <a:r>
            <a:rPr lang="es-ES" sz="1600" b="1" cap="none" spc="50" baseline="0">
              <a:ln w="0"/>
              <a:solidFill>
                <a:schemeClr val="bg2"/>
              </a:solidFill>
              <a:effectLst>
                <a:innerShdw blurRad="63500" dist="50800" dir="13500000">
                  <a:srgbClr val="000000">
                    <a:alpha val="50000"/>
                  </a:srgbClr>
                </a:innerShdw>
              </a:effectLst>
            </a:rPr>
            <a:t>              VIEJOS</a:t>
          </a:r>
          <a:endParaRPr lang="es-ES" sz="1600" b="1" cap="none" spc="50">
            <a:ln w="0"/>
            <a:solidFill>
              <a:schemeClr val="bg2"/>
            </a:solidFill>
            <a:effectLst>
              <a:innerShdw blurRad="63500" dist="50800" dir="13500000">
                <a:srgbClr val="000000">
                  <a:alpha val="50000"/>
                </a:srgbClr>
              </a:innerShdw>
            </a:effectLst>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0.57886</cdr:x>
      <cdr:y>0.15278</cdr:y>
    </cdr:from>
    <cdr:to>
      <cdr:x>0.58054</cdr:x>
      <cdr:y>0.70448</cdr:y>
    </cdr:to>
    <cdr:cxnSp macro="">
      <cdr:nvCxnSpPr>
        <cdr:cNvPr id="3" name="Conector recto 2">
          <a:extLst xmlns:a="http://schemas.openxmlformats.org/drawingml/2006/main">
            <a:ext uri="{FF2B5EF4-FFF2-40B4-BE49-F238E27FC236}">
              <a16:creationId xmlns:a16="http://schemas.microsoft.com/office/drawing/2014/main" id="{EB2004F7-4FE0-A2ED-6D16-E382295A269B}"/>
            </a:ext>
          </a:extLst>
        </cdr:cNvPr>
        <cdr:cNvCxnSpPr/>
      </cdr:nvCxnSpPr>
      <cdr:spPr>
        <a:xfrm xmlns:a="http://schemas.openxmlformats.org/drawingml/2006/main" flipH="1">
          <a:off x="3651250" y="419101"/>
          <a:ext cx="10583" cy="1513417"/>
        </a:xfrm>
        <a:prstGeom xmlns:a="http://schemas.openxmlformats.org/drawingml/2006/main" prst="line">
          <a:avLst/>
        </a:prstGeom>
        <a:ln xmlns:a="http://schemas.openxmlformats.org/drawingml/2006/main" w="38100" cap="flat" cmpd="sng" algn="ctr">
          <a:solidFill>
            <a:schemeClr val="bg1"/>
          </a:solidFill>
          <a:prstDash val="dash"/>
          <a:round/>
          <a:headEnd type="none" w="med" len="med"/>
          <a:tailEnd type="none" w="med" len="med"/>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cxnSp>
  </cdr:relSizeAnchor>
</c:userShapes>
</file>

<file path=xl/drawings/drawing6.xml><?xml version="1.0" encoding="utf-8"?>
<c:userShapes xmlns:c="http://schemas.openxmlformats.org/drawingml/2006/chart">
  <cdr:relSizeAnchor xmlns:cdr="http://schemas.openxmlformats.org/drawingml/2006/chartDrawing">
    <cdr:from>
      <cdr:x>0.7898</cdr:x>
      <cdr:y>0.16435</cdr:y>
    </cdr:from>
    <cdr:to>
      <cdr:x>0.7898</cdr:x>
      <cdr:y>0.6929</cdr:y>
    </cdr:to>
    <cdr:cxnSp macro="">
      <cdr:nvCxnSpPr>
        <cdr:cNvPr id="3" name="Conector recto 2">
          <a:extLst xmlns:a="http://schemas.openxmlformats.org/drawingml/2006/main">
            <a:ext uri="{FF2B5EF4-FFF2-40B4-BE49-F238E27FC236}">
              <a16:creationId xmlns:a16="http://schemas.microsoft.com/office/drawing/2014/main" id="{14004A49-32F1-4F30-E325-BEC82B3AA9C9}"/>
            </a:ext>
          </a:extLst>
        </cdr:cNvPr>
        <cdr:cNvCxnSpPr/>
      </cdr:nvCxnSpPr>
      <cdr:spPr>
        <a:xfrm xmlns:a="http://schemas.openxmlformats.org/drawingml/2006/main" flipV="1">
          <a:off x="4095751" y="450850"/>
          <a:ext cx="0" cy="1449917"/>
        </a:xfrm>
        <a:prstGeom xmlns:a="http://schemas.openxmlformats.org/drawingml/2006/main" prst="line">
          <a:avLst/>
        </a:prstGeom>
        <a:ln xmlns:a="http://schemas.openxmlformats.org/drawingml/2006/main" w="38100" cap="flat" cmpd="sng" algn="ctr">
          <a:solidFill>
            <a:schemeClr val="bg1"/>
          </a:solidFill>
          <a:prstDash val="dash"/>
          <a:round/>
          <a:headEnd type="none" w="med" len="med"/>
          <a:tailEnd type="none" w="med" len="med"/>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0.59954</cdr:x>
      <cdr:y>0.16821</cdr:y>
    </cdr:from>
    <cdr:to>
      <cdr:x>0.59954</cdr:x>
      <cdr:y>0.6929</cdr:y>
    </cdr:to>
    <cdr:cxnSp macro="">
      <cdr:nvCxnSpPr>
        <cdr:cNvPr id="3" name="Conector recto 2">
          <a:extLst xmlns:a="http://schemas.openxmlformats.org/drawingml/2006/main">
            <a:ext uri="{FF2B5EF4-FFF2-40B4-BE49-F238E27FC236}">
              <a16:creationId xmlns:a16="http://schemas.microsoft.com/office/drawing/2014/main" id="{245081BE-E8EB-077C-93EE-23A72486259D}"/>
            </a:ext>
          </a:extLst>
        </cdr:cNvPr>
        <cdr:cNvCxnSpPr/>
      </cdr:nvCxnSpPr>
      <cdr:spPr>
        <a:xfrm xmlns:a="http://schemas.openxmlformats.org/drawingml/2006/main" flipV="1">
          <a:off x="2741082" y="461437"/>
          <a:ext cx="0" cy="1439333"/>
        </a:xfrm>
        <a:prstGeom xmlns:a="http://schemas.openxmlformats.org/drawingml/2006/main" prst="line">
          <a:avLst/>
        </a:prstGeom>
        <a:ln xmlns:a="http://schemas.openxmlformats.org/drawingml/2006/main" w="38100" cap="flat" cmpd="sng" algn="ctr">
          <a:solidFill>
            <a:schemeClr val="bg1"/>
          </a:solidFill>
          <a:prstDash val="dash"/>
          <a:round/>
          <a:headEnd type="none" w="med" len="med"/>
          <a:tailEnd type="none" w="med" len="med"/>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cxnSp>
  </cdr:relSizeAnchor>
</c:userShapes>
</file>

<file path=xl/drawings/drawing8.xml><?xml version="1.0" encoding="utf-8"?>
<c:userShapes xmlns:c="http://schemas.openxmlformats.org/drawingml/2006/chart">
  <cdr:relSizeAnchor xmlns:cdr="http://schemas.openxmlformats.org/drawingml/2006/chartDrawing">
    <cdr:from>
      <cdr:x>0.49074</cdr:x>
      <cdr:y>0.1875</cdr:y>
    </cdr:from>
    <cdr:to>
      <cdr:x>0.49306</cdr:x>
      <cdr:y>0.69676</cdr:y>
    </cdr:to>
    <cdr:cxnSp macro="">
      <cdr:nvCxnSpPr>
        <cdr:cNvPr id="3" name="Conector recto 2">
          <a:extLst xmlns:a="http://schemas.openxmlformats.org/drawingml/2006/main">
            <a:ext uri="{FF2B5EF4-FFF2-40B4-BE49-F238E27FC236}">
              <a16:creationId xmlns:a16="http://schemas.microsoft.com/office/drawing/2014/main" id="{CA8E74E0-821F-1C6A-FBF5-9F8D6D19E350}"/>
            </a:ext>
          </a:extLst>
        </cdr:cNvPr>
        <cdr:cNvCxnSpPr/>
      </cdr:nvCxnSpPr>
      <cdr:spPr>
        <a:xfrm xmlns:a="http://schemas.openxmlformats.org/drawingml/2006/main" flipV="1">
          <a:off x="2243666" y="514351"/>
          <a:ext cx="10583" cy="1397000"/>
        </a:xfrm>
        <a:prstGeom xmlns:a="http://schemas.openxmlformats.org/drawingml/2006/main" prst="line">
          <a:avLst/>
        </a:prstGeom>
        <a:ln xmlns:a="http://schemas.openxmlformats.org/drawingml/2006/main" w="38100" cap="flat" cmpd="sng" algn="ctr">
          <a:solidFill>
            <a:schemeClr val="bg1"/>
          </a:solidFill>
          <a:prstDash val="dash"/>
          <a:round/>
          <a:headEnd type="none" w="med" len="med"/>
          <a:tailEnd type="none" w="med" len="med"/>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cxnSp>
  </cdr:relSizeAnchor>
</c:userShapes>
</file>

<file path=xl/drawings/drawing9.xml><?xml version="1.0" encoding="utf-8"?>
<xdr:wsDr xmlns:xdr="http://schemas.openxmlformats.org/drawingml/2006/spreadsheetDrawing" xmlns:a="http://schemas.openxmlformats.org/drawingml/2006/main">
  <xdr:twoCellAnchor>
    <xdr:from>
      <xdr:col>2</xdr:col>
      <xdr:colOff>0</xdr:colOff>
      <xdr:row>12</xdr:row>
      <xdr:rowOff>4762</xdr:rowOff>
    </xdr:from>
    <xdr:to>
      <xdr:col>7</xdr:col>
      <xdr:colOff>797719</xdr:colOff>
      <xdr:row>29</xdr:row>
      <xdr:rowOff>71437</xdr:rowOff>
    </xdr:to>
    <xdr:graphicFrame macro="">
      <xdr:nvGraphicFramePr>
        <xdr:cNvPr id="2" name="Gráfico 1">
          <a:extLst>
            <a:ext uri="{FF2B5EF4-FFF2-40B4-BE49-F238E27FC236}">
              <a16:creationId xmlns:a16="http://schemas.microsoft.com/office/drawing/2014/main" id="{B8F0D3FB-AF40-7B97-ABB3-D78E4E3CFE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344488</xdr:colOff>
      <xdr:row>0</xdr:row>
      <xdr:rowOff>159543</xdr:rowOff>
    </xdr:from>
    <xdr:to>
      <xdr:col>15</xdr:col>
      <xdr:colOff>261938</xdr:colOff>
      <xdr:row>14</xdr:row>
      <xdr:rowOff>35719</xdr:rowOff>
    </xdr:to>
    <xdr:graphicFrame macro="">
      <xdr:nvGraphicFramePr>
        <xdr:cNvPr id="3" name="Gráfico 2">
          <a:extLst>
            <a:ext uri="{FF2B5EF4-FFF2-40B4-BE49-F238E27FC236}">
              <a16:creationId xmlns:a16="http://schemas.microsoft.com/office/drawing/2014/main" id="{F191EF90-E501-56D7-B23E-B2BE9FD421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9523</xdr:colOff>
      <xdr:row>30</xdr:row>
      <xdr:rowOff>121442</xdr:rowOff>
    </xdr:from>
    <xdr:to>
      <xdr:col>7</xdr:col>
      <xdr:colOff>809625</xdr:colOff>
      <xdr:row>49</xdr:row>
      <xdr:rowOff>35717</xdr:rowOff>
    </xdr:to>
    <xdr:graphicFrame macro="">
      <xdr:nvGraphicFramePr>
        <xdr:cNvPr id="6" name="Gráfico 5">
          <a:extLst>
            <a:ext uri="{FF2B5EF4-FFF2-40B4-BE49-F238E27FC236}">
              <a16:creationId xmlns:a16="http://schemas.microsoft.com/office/drawing/2014/main" id="{2D66DF6E-357F-4276-1B5B-01F05EDD9C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398858</xdr:colOff>
      <xdr:row>43</xdr:row>
      <xdr:rowOff>27384</xdr:rowOff>
    </xdr:from>
    <xdr:to>
      <xdr:col>15</xdr:col>
      <xdr:colOff>226218</xdr:colOff>
      <xdr:row>62</xdr:row>
      <xdr:rowOff>47624</xdr:rowOff>
    </xdr:to>
    <xdr:graphicFrame macro="">
      <xdr:nvGraphicFramePr>
        <xdr:cNvPr id="4" name="Gráfico 3">
          <a:extLst>
            <a:ext uri="{FF2B5EF4-FFF2-40B4-BE49-F238E27FC236}">
              <a16:creationId xmlns:a16="http://schemas.microsoft.com/office/drawing/2014/main" id="{7B70C70E-B339-95A0-0F0E-0A95B43668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43AAB4E-2249-403A-A512-BD5A99D96BB4}" name="Tabla5" displayName="Tabla5" ref="C4:F18" totalsRowShown="0" headerRowDxfId="10" headerRowBorderDxfId="9" tableBorderDxfId="8" totalsRowBorderDxfId="7">
  <autoFilter ref="C4:F18" xr:uid="{343AAB4E-2249-403A-A512-BD5A99D96BB4}"/>
  <sortState xmlns:xlrd2="http://schemas.microsoft.com/office/spreadsheetml/2017/richdata2" ref="C5:F18">
    <sortCondition descending="1" ref="F5:F18"/>
  </sortState>
  <tableColumns count="4">
    <tableColumn id="1" xr3:uid="{F7042E3A-C7FB-4AEC-B1FB-48905EECAD90}" name="VEHICULO" dataDxfId="6" dataCellStyle="Hipervínculo"/>
    <tableColumn id="2" xr3:uid="{5EC2C7B9-3CBA-4E5C-8323-E12DEA29E973}" name="MANTENIMIENTO" dataDxfId="5" dataCellStyle="Moneda"/>
    <tableColumn id="3" xr3:uid="{4EA3AA9E-3C52-4B91-9C4D-0FEEBD7D9DBC}" name="REPUESTOS" dataDxfId="4" dataCellStyle="Moneda"/>
    <tableColumn id="4" xr3:uid="{29A6D6DC-FA60-4A41-AFC0-04E13835A114}" name="TOTAL" dataDxfId="3">
      <calculatedColumnFormula>SUM(D5:E5)</calculatedColumnFormula>
    </tableColumn>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A3C1CEC-E0B6-4D97-88EE-FDE76DAF546B}" name="Tabla3" displayName="Tabla3" ref="S4:T17" totalsRowShown="0" headerRowDxfId="2" tableBorderDxfId="1">
  <autoFilter ref="S4:T17" xr:uid="{0A3C1CEC-E0B6-4D97-88EE-FDE76DAF546B}"/>
  <tableColumns count="2">
    <tableColumn id="1" xr3:uid="{F97321A7-B9DE-4C22-9C9B-54F9D23AEDF7}" name="MES"/>
    <tableColumn id="2" xr3:uid="{4AECD3FB-665F-4A4D-9443-B575BCB32297}" name="VALOR" dataDxfId="0"/>
  </tableColumns>
  <tableStyleInfo name="TableStyleMedium20"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76E00-ED5F-4DEF-889F-24F648E2EEE2}">
  <dimension ref="A1:I19"/>
  <sheetViews>
    <sheetView tabSelected="1" view="pageBreakPreview" zoomScale="90" zoomScaleNormal="110" zoomScaleSheetLayoutView="90" workbookViewId="0">
      <selection activeCell="J3" sqref="J3"/>
    </sheetView>
  </sheetViews>
  <sheetFormatPr baseColWidth="10" defaultRowHeight="15" x14ac:dyDescent="0.25"/>
  <cols>
    <col min="1" max="1" width="25.7109375" bestFit="1" customWidth="1"/>
    <col min="2" max="2" width="12.5703125" bestFit="1" customWidth="1"/>
    <col min="3" max="3" width="11.85546875" customWidth="1"/>
    <col min="4" max="4" width="18.42578125" customWidth="1"/>
    <col min="5" max="5" width="18.140625" bestFit="1" customWidth="1"/>
    <col min="6" max="6" width="21.140625" bestFit="1" customWidth="1"/>
  </cols>
  <sheetData>
    <row r="1" spans="1:8" ht="15.75" thickBot="1" x14ac:dyDescent="0.3">
      <c r="A1" s="117"/>
    </row>
    <row r="2" spans="1:8" ht="15.75" customHeight="1" thickBot="1" x14ac:dyDescent="0.3">
      <c r="A2" s="125" t="s">
        <v>1560</v>
      </c>
      <c r="C2" s="460" t="s">
        <v>1974</v>
      </c>
      <c r="D2" s="461"/>
      <c r="E2" s="461"/>
      <c r="F2" s="462"/>
    </row>
    <row r="3" spans="1:8" ht="15.75" thickBot="1" x14ac:dyDescent="0.3">
      <c r="A3" s="117" t="s">
        <v>1768</v>
      </c>
      <c r="C3" s="463"/>
      <c r="D3" s="464"/>
      <c r="E3" s="464"/>
      <c r="F3" s="465"/>
    </row>
    <row r="4" spans="1:8" x14ac:dyDescent="0.25">
      <c r="C4" s="379" t="s">
        <v>1300</v>
      </c>
      <c r="D4" s="380" t="s">
        <v>1301</v>
      </c>
      <c r="E4" s="380" t="s">
        <v>0</v>
      </c>
      <c r="F4" s="381" t="s">
        <v>1302</v>
      </c>
    </row>
    <row r="5" spans="1:8" x14ac:dyDescent="0.25">
      <c r="C5" s="377" t="s">
        <v>111</v>
      </c>
      <c r="D5" s="9">
        <f>'OSU 040'!F2</f>
        <v>244236583.69694999</v>
      </c>
      <c r="E5" s="9">
        <f>'OSU 040'!M2</f>
        <v>61095066.802199997</v>
      </c>
      <c r="F5" s="378">
        <f t="shared" ref="F5:F18" si="0">SUM(D5:E5)</f>
        <v>305331650.49914998</v>
      </c>
    </row>
    <row r="6" spans="1:8" x14ac:dyDescent="0.25">
      <c r="C6" s="377" t="s">
        <v>155</v>
      </c>
      <c r="D6" s="9">
        <f>'OSU 089'!F2</f>
        <v>226007304.28398746</v>
      </c>
      <c r="E6" s="9">
        <f>'OSU 089'!M2</f>
        <v>58544735.560233928</v>
      </c>
      <c r="F6" s="378">
        <f t="shared" si="0"/>
        <v>284552039.84422141</v>
      </c>
    </row>
    <row r="7" spans="1:8" x14ac:dyDescent="0.25">
      <c r="C7" s="377" t="s">
        <v>39</v>
      </c>
      <c r="D7" s="9">
        <f>'OSU 018'!F2</f>
        <v>179780163.9129</v>
      </c>
      <c r="E7" s="9">
        <f>'OSU 018'!M2</f>
        <v>68995031.398800075</v>
      </c>
      <c r="F7" s="378">
        <f t="shared" si="0"/>
        <v>248775195.31170008</v>
      </c>
    </row>
    <row r="8" spans="1:8" x14ac:dyDescent="0.25">
      <c r="C8" s="377" t="s">
        <v>68</v>
      </c>
      <c r="D8" s="9">
        <f>'OSU 026'!F2</f>
        <v>143268380.40588754</v>
      </c>
      <c r="E8" s="9">
        <f>'OSU 026'!M2</f>
        <v>44101777.64729999</v>
      </c>
      <c r="F8" s="378">
        <f t="shared" si="0"/>
        <v>187370158.05318755</v>
      </c>
    </row>
    <row r="9" spans="1:8" x14ac:dyDescent="0.25">
      <c r="C9" s="377" t="s">
        <v>81</v>
      </c>
      <c r="D9" s="9">
        <f>'OSU 027'!F2</f>
        <v>100793736.1759875</v>
      </c>
      <c r="E9" s="9">
        <f>'OSU 027'!M2</f>
        <v>47315273.081550039</v>
      </c>
      <c r="F9" s="378">
        <f t="shared" si="0"/>
        <v>148109009.25753754</v>
      </c>
      <c r="H9" s="136"/>
    </row>
    <row r="10" spans="1:8" x14ac:dyDescent="0.25">
      <c r="C10" s="377" t="s">
        <v>196</v>
      </c>
      <c r="D10" s="9">
        <f>'OSU 119'!F2</f>
        <v>18120961.55415</v>
      </c>
      <c r="E10" s="9">
        <f>'OSU 119'!M2</f>
        <v>18248671.309950005</v>
      </c>
      <c r="F10" s="378">
        <f t="shared" si="0"/>
        <v>36369632.864100009</v>
      </c>
    </row>
    <row r="11" spans="1:8" x14ac:dyDescent="0.25">
      <c r="C11" s="377" t="s">
        <v>3</v>
      </c>
      <c r="D11" s="9">
        <f>'OSA 368'!F2</f>
        <v>26892675.785849996</v>
      </c>
      <c r="E11" s="9">
        <f>'OSA 368'!M2</f>
        <v>4231244.7712500002</v>
      </c>
      <c r="F11" s="378">
        <f t="shared" si="0"/>
        <v>31123920.557099998</v>
      </c>
    </row>
    <row r="12" spans="1:8" x14ac:dyDescent="0.25">
      <c r="C12" s="377" t="s">
        <v>6</v>
      </c>
      <c r="D12" s="9">
        <f>'OSU 000'!F2</f>
        <v>12589426.5</v>
      </c>
      <c r="E12" s="9">
        <f>'OSU 000'!M2</f>
        <v>10653546.821699997</v>
      </c>
      <c r="F12" s="378">
        <f t="shared" si="0"/>
        <v>23242973.321699999</v>
      </c>
    </row>
    <row r="13" spans="1:8" x14ac:dyDescent="0.25">
      <c r="C13" s="377" t="s">
        <v>27</v>
      </c>
      <c r="D13" s="9">
        <f>'OSU 001'!F2</f>
        <v>8529480.0034499988</v>
      </c>
      <c r="E13" s="9">
        <f>'OSU 001'!M2</f>
        <v>6025749.2434500009</v>
      </c>
      <c r="F13" s="378">
        <f t="shared" si="0"/>
        <v>14555229.2469</v>
      </c>
    </row>
    <row r="14" spans="1:8" x14ac:dyDescent="0.25">
      <c r="C14" s="377" t="s">
        <v>204</v>
      </c>
      <c r="D14" s="9">
        <f>'SRS 399'!F2</f>
        <v>6157357.5</v>
      </c>
      <c r="E14" s="9">
        <f>'SRS 399'!M2</f>
        <v>6529222.8452999992</v>
      </c>
      <c r="F14" s="378">
        <f t="shared" si="0"/>
        <v>12686580.3453</v>
      </c>
    </row>
    <row r="15" spans="1:8" x14ac:dyDescent="0.25">
      <c r="C15" s="377" t="s">
        <v>66</v>
      </c>
      <c r="D15" s="9">
        <f>'OSU 022'!F2</f>
        <v>3050565</v>
      </c>
      <c r="E15" s="9">
        <f>'OSU 022'!M2</f>
        <v>5301540.10305</v>
      </c>
      <c r="F15" s="378">
        <f t="shared" si="0"/>
        <v>8352105.10305</v>
      </c>
    </row>
    <row r="16" spans="1:8" x14ac:dyDescent="0.25">
      <c r="C16" s="377" t="s">
        <v>194</v>
      </c>
      <c r="D16" s="9">
        <f>'OSU 103'!F2</f>
        <v>2436525</v>
      </c>
      <c r="E16" s="9">
        <f>'OSU 103'!M2</f>
        <v>2170401.8846999998</v>
      </c>
      <c r="F16" s="378">
        <f t="shared" si="0"/>
        <v>4606926.8847000003</v>
      </c>
    </row>
    <row r="17" spans="3:9" x14ac:dyDescent="0.25">
      <c r="C17" s="377" t="s">
        <v>607</v>
      </c>
      <c r="D17" s="9">
        <f>'OSU 087'!F2</f>
        <v>249900</v>
      </c>
      <c r="E17" s="9">
        <f>'OSU 087'!M2</f>
        <v>2270196.0987</v>
      </c>
      <c r="F17" s="378">
        <f t="shared" si="0"/>
        <v>2520096.0987</v>
      </c>
    </row>
    <row r="18" spans="3:9" ht="15.75" thickBot="1" x14ac:dyDescent="0.3">
      <c r="C18" s="377" t="s">
        <v>539</v>
      </c>
      <c r="D18" s="9">
        <f>HHD33C!F2</f>
        <v>1561126.4780999999</v>
      </c>
      <c r="E18" s="9">
        <f>HHD33C!M2</f>
        <v>42336.57645</v>
      </c>
      <c r="F18" s="378">
        <f t="shared" si="0"/>
        <v>1603463.05455</v>
      </c>
      <c r="I18" t="s">
        <v>1976</v>
      </c>
    </row>
    <row r="19" spans="3:9" ht="18.75" thickBot="1" x14ac:dyDescent="0.45">
      <c r="C19" s="92" t="s">
        <v>1306</v>
      </c>
      <c r="D19" s="91">
        <f>SUM(D5:D18)</f>
        <v>973674186.29726255</v>
      </c>
      <c r="E19" s="91">
        <f>SUM(E5:E18)</f>
        <v>335524794.14463401</v>
      </c>
      <c r="F19" s="137">
        <f>SUM(F5:F18)</f>
        <v>1309198980.4418969</v>
      </c>
      <c r="G19" s="225"/>
    </row>
  </sheetData>
  <sortState xmlns:xlrd2="http://schemas.microsoft.com/office/spreadsheetml/2017/richdata2" ref="B5:F17">
    <sortCondition ref="C5:C17"/>
  </sortState>
  <mergeCells count="1">
    <mergeCell ref="C2:F3"/>
  </mergeCells>
  <hyperlinks>
    <hyperlink ref="C18" location="HHD33C!A1" display="HHD33C" xr:uid="{146B1437-AE1A-43B3-8BA3-ADFB441A370C}"/>
    <hyperlink ref="C11" location="'OSA 368'!A1" display="OSA368" xr:uid="{19236554-F1E9-45E4-A022-13727528688F}"/>
    <hyperlink ref="C12" location="'OSU 000'!A1" display="OSU000" xr:uid="{9910A800-FF6A-40EB-946D-3C24F81E267D}"/>
    <hyperlink ref="C13" location="'OSU 001'!A1" display="OSU001" xr:uid="{11ABA5D1-2DCF-4B2F-959A-A6CCEF1912C7}"/>
    <hyperlink ref="C7" location="'OSU 018'!A1" display="OSU018" xr:uid="{DCC960CA-C2D2-459C-9D6F-B118767953F9}"/>
    <hyperlink ref="C15" location="'OSU 022'!A1" display="OSU022" xr:uid="{6B38D02E-316E-4BA2-9A55-F1FF07C34BF4}"/>
    <hyperlink ref="C8" location="'OSU 026'!A1" display="OSU026" xr:uid="{B821E140-160B-4FC7-B90E-D11A96265636}"/>
    <hyperlink ref="C9" location="'OSU 027'!A1" display="OSU027" xr:uid="{BBAB97FC-EF56-40A7-BCF9-12E5B00D6B92}"/>
    <hyperlink ref="C5" location="'OSU 040'!A1" display="OSU040" xr:uid="{751ADFE4-9400-479F-AAF4-E32FF17F6B47}"/>
    <hyperlink ref="C17" location="'OSU 087'!A1" display="OSU087" xr:uid="{67A7F13D-4EDF-4156-A322-6B9756A97FBF}"/>
    <hyperlink ref="C6" location="'OSU 089'!A1" display="OSU089" xr:uid="{7D71A96D-8894-4B5C-8FF5-BE3EFF7758B8}"/>
    <hyperlink ref="C16" location="'OSU 103'!A1" display="OSU103" xr:uid="{5E450894-4C93-4472-AEEB-E15548824269}"/>
    <hyperlink ref="C10" location="'OSU 119'!A1" display="OSU119" xr:uid="{67778D29-FF6B-4A05-BB45-8D90A020D822}"/>
    <hyperlink ref="C14" location="'SRS 399'!A1" display="SRS399" xr:uid="{8A23EF5D-36BD-4C15-B7C7-54EB6DB582CF}"/>
    <hyperlink ref="A2" location="'ANALISIS COMPACTADORES'!A1" display="ANALISIS COMPACTADORES" xr:uid="{8EF931DB-C957-438D-961B-D2624193B27A}"/>
    <hyperlink ref="A3" location="'COSTO POR MES'!A1" display="COSTO POR MES" xr:uid="{72D5FF7C-62C8-4D54-B3F9-7AFDE2668083}"/>
  </hyperlinks>
  <pageMargins left="0.7" right="0.7" top="0.75" bottom="0.75" header="0.3" footer="0.3"/>
  <pageSetup paperSize="9" scale="54" orientation="portrait" horizontalDpi="360" verticalDpi="360"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5B4D2-3523-401C-9E7F-8FD821EDA914}">
  <dimension ref="A1:Z17"/>
  <sheetViews>
    <sheetView zoomScale="90" zoomScaleNormal="90" workbookViewId="0">
      <selection activeCell="C7" sqref="C7:F7"/>
    </sheetView>
  </sheetViews>
  <sheetFormatPr baseColWidth="10" defaultRowHeight="15" x14ac:dyDescent="0.25"/>
  <cols>
    <col min="1" max="1" width="25.7109375" bestFit="1" customWidth="1"/>
    <col min="2" max="2" width="4" customWidth="1"/>
    <col min="4" max="4" width="49.7109375" customWidth="1"/>
    <col min="5" max="5" width="7.42578125" bestFit="1" customWidth="1"/>
    <col min="6" max="6" width="13.85546875" bestFit="1" customWidth="1"/>
    <col min="8" max="8" width="5.7109375" bestFit="1" customWidth="1"/>
    <col min="9" max="9" width="6.28515625" bestFit="1" customWidth="1"/>
    <col min="10" max="10" width="10.140625" bestFit="1" customWidth="1"/>
    <col min="11" max="11" width="5.28515625" bestFit="1" customWidth="1"/>
    <col min="12" max="12" width="7.85546875" bestFit="1" customWidth="1"/>
    <col min="13" max="13" width="11" bestFit="1" customWidth="1"/>
    <col min="14" max="15" width="11" customWidth="1"/>
    <col min="16" max="16" width="13.85546875" bestFit="1" customWidth="1"/>
    <col min="18" max="18" width="20.28515625" bestFit="1" customWidth="1"/>
    <col min="20" max="20" width="16.85546875" bestFit="1" customWidth="1"/>
    <col min="23" max="23" width="20.28515625" bestFit="1" customWidth="1"/>
    <col min="25" max="25" width="16.85546875" bestFit="1" customWidth="1"/>
  </cols>
  <sheetData>
    <row r="1" spans="1:26" ht="15.75" thickBot="1" x14ac:dyDescent="0.3">
      <c r="A1" s="117" t="s">
        <v>1557</v>
      </c>
      <c r="S1" s="83" t="s">
        <v>1551</v>
      </c>
      <c r="X1" s="108" t="s">
        <v>1549</v>
      </c>
    </row>
    <row r="2" spans="1:26" ht="15.75" thickBot="1" x14ac:dyDescent="0.3">
      <c r="A2" s="117" t="s">
        <v>1559</v>
      </c>
      <c r="E2" s="92" t="s">
        <v>1302</v>
      </c>
      <c r="F2" s="93">
        <f>SUM(F7:F8)</f>
        <v>0</v>
      </c>
      <c r="L2" s="92" t="s">
        <v>1302</v>
      </c>
      <c r="M2" s="93">
        <f>SUM(M7)</f>
        <v>0</v>
      </c>
      <c r="N2" s="169"/>
      <c r="O2" s="169"/>
      <c r="P2" s="169"/>
      <c r="R2" s="104" t="s">
        <v>1555</v>
      </c>
      <c r="S2" s="105">
        <v>0</v>
      </c>
      <c r="T2" s="106" t="s">
        <v>1556</v>
      </c>
      <c r="U2" s="107">
        <v>0</v>
      </c>
      <c r="W2" s="104" t="s">
        <v>1555</v>
      </c>
      <c r="X2" s="105">
        <v>0</v>
      </c>
      <c r="Y2" s="106" t="s">
        <v>1556</v>
      </c>
      <c r="Z2" s="107">
        <v>0</v>
      </c>
    </row>
    <row r="3" spans="1:26" ht="15.75" thickBot="1" x14ac:dyDescent="0.3">
      <c r="A3" s="117" t="s">
        <v>1558</v>
      </c>
    </row>
    <row r="4" spans="1:26" ht="15.75" thickBot="1" x14ac:dyDescent="0.3">
      <c r="A4" s="117" t="s">
        <v>1560</v>
      </c>
      <c r="C4" s="507" t="s">
        <v>540</v>
      </c>
      <c r="D4" s="508"/>
      <c r="E4" s="508"/>
      <c r="F4" s="509"/>
      <c r="H4" s="507" t="s">
        <v>0</v>
      </c>
      <c r="I4" s="508"/>
      <c r="J4" s="508"/>
      <c r="K4" s="508"/>
      <c r="L4" s="508"/>
      <c r="M4" s="509"/>
      <c r="N4" s="171"/>
      <c r="O4" s="167" t="s">
        <v>1754</v>
      </c>
      <c r="P4" s="168" t="s">
        <v>1302</v>
      </c>
    </row>
    <row r="5" spans="1:26" ht="15.75" thickBot="1" x14ac:dyDescent="0.3">
      <c r="A5" s="117" t="s">
        <v>1768</v>
      </c>
      <c r="C5" s="510"/>
      <c r="D5" s="511"/>
      <c r="E5" s="511"/>
      <c r="F5" s="512"/>
      <c r="H5" s="510"/>
      <c r="I5" s="511"/>
      <c r="J5" s="511"/>
      <c r="K5" s="511"/>
      <c r="L5" s="511"/>
      <c r="M5" s="512"/>
      <c r="N5" s="171"/>
      <c r="O5" s="166" t="s">
        <v>1755</v>
      </c>
      <c r="P5" s="156">
        <f>SUM(F7)</f>
        <v>0</v>
      </c>
    </row>
    <row r="6" spans="1:26" ht="15.75" thickBot="1" x14ac:dyDescent="0.3">
      <c r="C6" s="127" t="s">
        <v>1</v>
      </c>
      <c r="D6" s="128" t="s">
        <v>626</v>
      </c>
      <c r="E6" s="128" t="s">
        <v>2</v>
      </c>
      <c r="F6" s="129" t="s">
        <v>1307</v>
      </c>
      <c r="H6" s="11" t="s">
        <v>1</v>
      </c>
      <c r="I6" s="7" t="s">
        <v>1298</v>
      </c>
      <c r="J6" s="7" t="s">
        <v>626</v>
      </c>
      <c r="K6" s="7" t="s">
        <v>2</v>
      </c>
      <c r="L6" s="7" t="s">
        <v>1299</v>
      </c>
      <c r="M6" s="19" t="s">
        <v>1307</v>
      </c>
      <c r="N6" s="172"/>
      <c r="O6" s="164" t="s">
        <v>1756</v>
      </c>
      <c r="P6" s="152">
        <v>0</v>
      </c>
    </row>
    <row r="7" spans="1:26" ht="15.75" thickBot="1" x14ac:dyDescent="0.3">
      <c r="C7" s="142"/>
      <c r="D7" s="143"/>
      <c r="E7" s="144"/>
      <c r="F7" s="145"/>
      <c r="H7" s="15"/>
      <c r="I7" s="16"/>
      <c r="J7" s="16"/>
      <c r="K7" s="17"/>
      <c r="L7" s="17"/>
      <c r="M7" s="18"/>
      <c r="N7" s="170"/>
      <c r="O7" s="164" t="s">
        <v>1757</v>
      </c>
      <c r="P7" s="152">
        <v>0</v>
      </c>
    </row>
    <row r="8" spans="1:26" ht="15.75" thickBot="1" x14ac:dyDescent="0.3">
      <c r="C8" s="185"/>
      <c r="D8" s="161"/>
      <c r="E8" s="186"/>
      <c r="F8" s="187"/>
      <c r="O8" s="164" t="s">
        <v>1758</v>
      </c>
      <c r="P8" s="152">
        <v>0</v>
      </c>
    </row>
    <row r="9" spans="1:26" x14ac:dyDescent="0.25">
      <c r="O9" s="164" t="s">
        <v>1759</v>
      </c>
      <c r="P9" s="152">
        <v>0</v>
      </c>
    </row>
    <row r="10" spans="1:26" x14ac:dyDescent="0.25">
      <c r="F10" s="90"/>
      <c r="O10" s="164" t="s">
        <v>1760</v>
      </c>
      <c r="P10" s="152">
        <v>0</v>
      </c>
    </row>
    <row r="11" spans="1:26" x14ac:dyDescent="0.25">
      <c r="O11" s="164" t="s">
        <v>1761</v>
      </c>
      <c r="P11" s="152">
        <v>0</v>
      </c>
    </row>
    <row r="12" spans="1:26" x14ac:dyDescent="0.25">
      <c r="O12" s="164" t="s">
        <v>1762</v>
      </c>
      <c r="P12" s="152">
        <f>SUM(F8)</f>
        <v>0</v>
      </c>
    </row>
    <row r="13" spans="1:26" x14ac:dyDescent="0.25">
      <c r="O13" s="164" t="s">
        <v>1763</v>
      </c>
      <c r="P13" s="152">
        <v>0</v>
      </c>
    </row>
    <row r="14" spans="1:26" x14ac:dyDescent="0.25">
      <c r="O14" s="164" t="s">
        <v>1764</v>
      </c>
      <c r="P14" s="152">
        <v>0</v>
      </c>
    </row>
    <row r="15" spans="1:26" x14ac:dyDescent="0.25">
      <c r="O15" s="164" t="s">
        <v>1765</v>
      </c>
      <c r="P15" s="152">
        <v>0</v>
      </c>
    </row>
    <row r="16" spans="1:26" ht="15.75" thickBot="1" x14ac:dyDescent="0.3">
      <c r="O16" s="188" t="s">
        <v>1766</v>
      </c>
      <c r="P16" s="189">
        <v>0</v>
      </c>
    </row>
    <row r="17" spans="15:16" ht="15.75" thickBot="1" x14ac:dyDescent="0.3">
      <c r="O17" s="72" t="s">
        <v>1306</v>
      </c>
      <c r="P17" s="74">
        <f>SUM(P5:P16)</f>
        <v>0</v>
      </c>
    </row>
  </sheetData>
  <mergeCells count="2">
    <mergeCell ref="C4:F5"/>
    <mergeCell ref="H4:M5"/>
  </mergeCells>
  <hyperlinks>
    <hyperlink ref="A1" location="GENERAL!A1" display="GENERAL" xr:uid="{51CB94BA-ED83-4050-90E6-DCFC7CF5A57F}"/>
    <hyperlink ref="A2" location="'PARETO '!A1" display="PARETO" xr:uid="{A389A477-DA5A-4C10-BE6D-B3E94DEB15EF}"/>
    <hyperlink ref="A3" location="'ANALISIS COSTOS'!A1" display="ANALISIS COSTOS" xr:uid="{6F416CA1-97F1-453D-A44F-23B1668970CA}"/>
    <hyperlink ref="A4" location="'ANALISIS COMPACTADORES'!A1" display="ANALISIS COMPACTADORES" xr:uid="{1136DE2D-0BDD-4347-A37D-FF086103BBAA}"/>
    <hyperlink ref="A5" location="'COSTO POR MES'!A1" display="COSTO POR MES" xr:uid="{C7797CDA-97BD-4C8E-B1D1-A525B98EA1B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E1316-2697-4025-9583-A93E2760F1C2}">
  <dimension ref="A1:Z379"/>
  <sheetViews>
    <sheetView view="pageBreakPreview" zoomScale="90" zoomScaleNormal="40" zoomScaleSheetLayoutView="90" workbookViewId="0"/>
  </sheetViews>
  <sheetFormatPr baseColWidth="10" defaultRowHeight="15" x14ac:dyDescent="0.25"/>
  <cols>
    <col min="1" max="1" width="30.140625" bestFit="1" customWidth="1"/>
    <col min="2" max="2" width="3.85546875" customWidth="1"/>
    <col min="3" max="3" width="12" bestFit="1" customWidth="1"/>
    <col min="4" max="4" width="153" customWidth="1"/>
    <col min="5" max="5" width="8.140625" bestFit="1" customWidth="1"/>
    <col min="6" max="6" width="23.42578125" bestFit="1" customWidth="1"/>
    <col min="9" max="9" width="9" bestFit="1" customWidth="1"/>
    <col min="10" max="10" width="67" bestFit="1" customWidth="1"/>
    <col min="11" max="11" width="7.42578125" bestFit="1" customWidth="1"/>
    <col min="12" max="12" width="7.85546875" bestFit="1" customWidth="1"/>
    <col min="13" max="13" width="22.85546875" bestFit="1" customWidth="1"/>
    <col min="14" max="14" width="16.42578125" customWidth="1"/>
    <col min="15" max="15" width="16.42578125" hidden="1" customWidth="1"/>
    <col min="16" max="16" width="21" hidden="1" customWidth="1"/>
    <col min="17" max="17" width="0" hidden="1" customWidth="1"/>
    <col min="18" max="18" width="20" hidden="1" customWidth="1"/>
    <col min="19" max="19" width="23" hidden="1" customWidth="1"/>
    <col min="20" max="20" width="16.5703125" hidden="1" customWidth="1"/>
    <col min="21" max="21" width="21.7109375" hidden="1" customWidth="1"/>
    <col min="22" max="22" width="0" hidden="1" customWidth="1"/>
    <col min="23" max="23" width="20.28515625" hidden="1" customWidth="1"/>
    <col min="24" max="24" width="23" hidden="1" customWidth="1"/>
    <col min="25" max="25" width="16.85546875" hidden="1" customWidth="1"/>
    <col min="26" max="26" width="22.85546875" hidden="1" customWidth="1"/>
  </cols>
  <sheetData>
    <row r="1" spans="1:26" ht="15.75" thickBot="1" x14ac:dyDescent="0.3">
      <c r="A1" s="117" t="s">
        <v>1557</v>
      </c>
      <c r="F1" s="242">
        <f>+F2+M2</f>
        <v>248775195.31170008</v>
      </c>
      <c r="S1" s="83" t="s">
        <v>1551</v>
      </c>
      <c r="X1" s="108" t="s">
        <v>1549</v>
      </c>
    </row>
    <row r="2" spans="1:26" ht="15.75" thickBot="1" x14ac:dyDescent="0.3">
      <c r="A2" s="117" t="s">
        <v>1559</v>
      </c>
      <c r="E2" s="92" t="s">
        <v>1302</v>
      </c>
      <c r="F2" s="93">
        <f>SUM(F7:F195)</f>
        <v>179780163.9129</v>
      </c>
      <c r="L2" s="92" t="s">
        <v>1302</v>
      </c>
      <c r="M2" s="93">
        <f>SUM(M7:M379)</f>
        <v>68995031.398800075</v>
      </c>
      <c r="N2" s="169"/>
      <c r="O2" s="169"/>
      <c r="P2" s="169"/>
      <c r="R2" s="104" t="s">
        <v>1555</v>
      </c>
      <c r="S2" s="105">
        <f>SUM(U4:U15,U47:U48,U24:U27)</f>
        <v>33534861.483900003</v>
      </c>
      <c r="T2" s="106" t="s">
        <v>1556</v>
      </c>
      <c r="U2" s="107">
        <f>SUM(U19:U22)</f>
        <v>9549750</v>
      </c>
      <c r="W2" s="104" t="s">
        <v>1555</v>
      </c>
      <c r="X2" s="105">
        <f>SUM(Z4:Z14,U28:U45)</f>
        <v>41416330.270950004</v>
      </c>
      <c r="Y2" s="106" t="s">
        <v>1556</v>
      </c>
      <c r="Z2" s="107">
        <f>SUM(Z16:Z24)</f>
        <v>56627340</v>
      </c>
    </row>
    <row r="3" spans="1:26" ht="15.75" thickBot="1" x14ac:dyDescent="0.3">
      <c r="A3" s="117" t="s">
        <v>1560</v>
      </c>
    </row>
    <row r="4" spans="1:26" ht="15.75" thickBot="1" x14ac:dyDescent="0.3">
      <c r="A4" s="117" t="s">
        <v>1768</v>
      </c>
      <c r="C4" s="507" t="s">
        <v>540</v>
      </c>
      <c r="D4" s="508"/>
      <c r="E4" s="508"/>
      <c r="F4" s="509"/>
      <c r="H4" s="507" t="s">
        <v>0</v>
      </c>
      <c r="I4" s="508"/>
      <c r="J4" s="508"/>
      <c r="K4" s="508"/>
      <c r="L4" s="508"/>
      <c r="M4" s="509"/>
      <c r="N4" s="171"/>
      <c r="O4" s="167" t="s">
        <v>1754</v>
      </c>
      <c r="P4" s="168" t="s">
        <v>1302</v>
      </c>
      <c r="R4" s="12">
        <v>44564</v>
      </c>
      <c r="S4" s="78" t="s">
        <v>38</v>
      </c>
      <c r="T4" s="2" t="s">
        <v>39</v>
      </c>
      <c r="U4" s="79">
        <v>232050</v>
      </c>
      <c r="W4" s="12">
        <v>44816</v>
      </c>
      <c r="X4" s="42" t="s">
        <v>1145</v>
      </c>
      <c r="Y4" s="2" t="s">
        <v>39</v>
      </c>
      <c r="Z4" s="43">
        <v>2320500</v>
      </c>
    </row>
    <row r="5" spans="1:26" x14ac:dyDescent="0.25">
      <c r="C5" s="510"/>
      <c r="D5" s="511"/>
      <c r="E5" s="511"/>
      <c r="F5" s="512"/>
      <c r="H5" s="510"/>
      <c r="I5" s="511"/>
      <c r="J5" s="511"/>
      <c r="K5" s="511"/>
      <c r="L5" s="511"/>
      <c r="M5" s="512"/>
      <c r="N5" s="171"/>
      <c r="O5" s="166" t="s">
        <v>1755</v>
      </c>
      <c r="P5" s="156">
        <f>SUM(F7:F19,M7:M16)</f>
        <v>8696108.3611499965</v>
      </c>
      <c r="R5" s="12">
        <v>44575</v>
      </c>
      <c r="S5" s="78" t="s">
        <v>42</v>
      </c>
      <c r="T5" s="2" t="s">
        <v>39</v>
      </c>
      <c r="U5" s="79">
        <v>1071000</v>
      </c>
      <c r="W5" s="25">
        <v>44832</v>
      </c>
      <c r="X5" s="40" t="s">
        <v>1329</v>
      </c>
      <c r="Y5" s="23" t="s">
        <v>39</v>
      </c>
      <c r="Z5" s="41">
        <v>1963500</v>
      </c>
    </row>
    <row r="6" spans="1:26" ht="15.75" thickBot="1" x14ac:dyDescent="0.3">
      <c r="C6" s="127" t="s">
        <v>1</v>
      </c>
      <c r="D6" s="128" t="s">
        <v>626</v>
      </c>
      <c r="E6" s="128" t="s">
        <v>2</v>
      </c>
      <c r="F6" s="129" t="s">
        <v>1307</v>
      </c>
      <c r="H6" s="127" t="s">
        <v>1</v>
      </c>
      <c r="I6" s="128" t="s">
        <v>1298</v>
      </c>
      <c r="J6" s="128" t="s">
        <v>626</v>
      </c>
      <c r="K6" s="128" t="s">
        <v>2</v>
      </c>
      <c r="L6" s="128" t="s">
        <v>1299</v>
      </c>
      <c r="M6" s="150" t="s">
        <v>1307</v>
      </c>
      <c r="N6" s="172"/>
      <c r="O6" s="164" t="s">
        <v>1756</v>
      </c>
      <c r="P6" s="152">
        <f>SUM(F20:F36,M17:M72)</f>
        <v>31636136.981399994</v>
      </c>
      <c r="R6" s="12">
        <v>44602</v>
      </c>
      <c r="S6" s="78" t="s">
        <v>2051</v>
      </c>
      <c r="T6" s="2" t="s">
        <v>39</v>
      </c>
      <c r="U6" s="79">
        <v>267750</v>
      </c>
      <c r="W6" s="25">
        <v>44845</v>
      </c>
      <c r="X6" s="40" t="s">
        <v>1333</v>
      </c>
      <c r="Y6" s="23" t="s">
        <v>39</v>
      </c>
      <c r="Z6" s="41">
        <v>1802850</v>
      </c>
    </row>
    <row r="7" spans="1:26" x14ac:dyDescent="0.25">
      <c r="A7" t="s">
        <v>1551</v>
      </c>
      <c r="C7" s="130">
        <v>44564</v>
      </c>
      <c r="D7" s="196" t="s">
        <v>38</v>
      </c>
      <c r="E7" s="132" t="s">
        <v>39</v>
      </c>
      <c r="F7" s="197">
        <v>232050</v>
      </c>
      <c r="H7" s="130">
        <v>44569</v>
      </c>
      <c r="I7" s="131" t="s">
        <v>46</v>
      </c>
      <c r="J7" s="131" t="s">
        <v>47</v>
      </c>
      <c r="K7" s="132" t="s">
        <v>39</v>
      </c>
      <c r="L7" s="132">
        <v>1</v>
      </c>
      <c r="M7" s="133">
        <v>13004.0463</v>
      </c>
      <c r="N7" s="170"/>
      <c r="O7" s="164" t="s">
        <v>1757</v>
      </c>
      <c r="P7" s="152">
        <f>SUM(F37:F42,M73:M97)</f>
        <v>4665399.5398499984</v>
      </c>
      <c r="R7" s="12">
        <v>44602</v>
      </c>
      <c r="S7" s="78" t="s">
        <v>2036</v>
      </c>
      <c r="T7" s="2" t="s">
        <v>39</v>
      </c>
      <c r="U7" s="79">
        <v>1346249.9987999999</v>
      </c>
      <c r="W7" s="25">
        <v>44851</v>
      </c>
      <c r="X7" s="40" t="s">
        <v>1334</v>
      </c>
      <c r="Y7" s="23" t="s">
        <v>39</v>
      </c>
      <c r="Z7" s="41">
        <v>2356200</v>
      </c>
    </row>
    <row r="8" spans="1:26" x14ac:dyDescent="0.25">
      <c r="C8" s="12">
        <v>44564</v>
      </c>
      <c r="D8" s="1" t="s">
        <v>2037</v>
      </c>
      <c r="E8" s="2" t="s">
        <v>39</v>
      </c>
      <c r="F8" s="14">
        <v>107100</v>
      </c>
      <c r="H8" s="12">
        <v>44575</v>
      </c>
      <c r="I8" s="1" t="s">
        <v>48</v>
      </c>
      <c r="J8" s="1" t="s">
        <v>49</v>
      </c>
      <c r="K8" s="2" t="s">
        <v>39</v>
      </c>
      <c r="L8" s="2">
        <v>1</v>
      </c>
      <c r="M8" s="14">
        <v>164220</v>
      </c>
      <c r="N8" s="170"/>
      <c r="O8" s="164" t="s">
        <v>1758</v>
      </c>
      <c r="P8" s="152">
        <f>SUM(F43:F54,M98:M122)</f>
        <v>13092278.832149999</v>
      </c>
      <c r="R8" s="12">
        <v>44602</v>
      </c>
      <c r="S8" s="78" t="s">
        <v>2038</v>
      </c>
      <c r="T8" s="2" t="s">
        <v>39</v>
      </c>
      <c r="U8" s="79">
        <v>446250</v>
      </c>
      <c r="W8" s="25">
        <v>44851</v>
      </c>
      <c r="X8" s="40" t="s">
        <v>1335</v>
      </c>
      <c r="Y8" s="23" t="s">
        <v>39</v>
      </c>
      <c r="Z8" s="41">
        <v>35700</v>
      </c>
    </row>
    <row r="9" spans="1:26" x14ac:dyDescent="0.25">
      <c r="C9" s="12">
        <v>44565</v>
      </c>
      <c r="D9" s="42" t="s">
        <v>40</v>
      </c>
      <c r="E9" s="2" t="s">
        <v>39</v>
      </c>
      <c r="F9" s="43">
        <v>1160250</v>
      </c>
      <c r="H9" s="12">
        <v>44578</v>
      </c>
      <c r="I9" s="1" t="s">
        <v>50</v>
      </c>
      <c r="J9" s="1" t="s">
        <v>51</v>
      </c>
      <c r="K9" s="2" t="s">
        <v>39</v>
      </c>
      <c r="L9" s="2">
        <v>1</v>
      </c>
      <c r="M9" s="14">
        <v>10055.88675</v>
      </c>
      <c r="N9" s="170"/>
      <c r="O9" s="164" t="s">
        <v>1759</v>
      </c>
      <c r="P9" s="152">
        <f>SUM(F55:F63,M123:M136)</f>
        <v>18504626.1162</v>
      </c>
      <c r="R9" s="12">
        <v>44604</v>
      </c>
      <c r="S9" s="78" t="s">
        <v>2039</v>
      </c>
      <c r="T9" s="2" t="s">
        <v>39</v>
      </c>
      <c r="U9" s="79">
        <v>2873850</v>
      </c>
      <c r="W9" s="25">
        <v>44856</v>
      </c>
      <c r="X9" s="40" t="s">
        <v>1539</v>
      </c>
      <c r="Y9" s="23" t="s">
        <v>39</v>
      </c>
      <c r="Z9" s="41">
        <v>264180</v>
      </c>
    </row>
    <row r="10" spans="1:26" x14ac:dyDescent="0.25">
      <c r="C10" s="12">
        <v>44569</v>
      </c>
      <c r="D10" s="1" t="s">
        <v>2040</v>
      </c>
      <c r="E10" s="2" t="s">
        <v>39</v>
      </c>
      <c r="F10" s="14">
        <v>196350</v>
      </c>
      <c r="H10" s="12">
        <v>44578</v>
      </c>
      <c r="I10" s="1" t="s">
        <v>52</v>
      </c>
      <c r="J10" s="1" t="s">
        <v>53</v>
      </c>
      <c r="K10" s="2" t="s">
        <v>39</v>
      </c>
      <c r="L10" s="2">
        <v>1</v>
      </c>
      <c r="M10" s="14">
        <v>1268.43885</v>
      </c>
      <c r="N10" s="170"/>
      <c r="O10" s="164" t="s">
        <v>1760</v>
      </c>
      <c r="P10" s="152">
        <f>SUM(F64:F77,M137:M179)</f>
        <v>20997492.681299999</v>
      </c>
      <c r="R10" s="12">
        <v>44659</v>
      </c>
      <c r="S10" s="39" t="s">
        <v>2041</v>
      </c>
      <c r="T10" s="2" t="s">
        <v>39</v>
      </c>
      <c r="U10" s="85">
        <v>1124550</v>
      </c>
      <c r="W10" s="25">
        <v>44858</v>
      </c>
      <c r="X10" s="40" t="s">
        <v>1339</v>
      </c>
      <c r="Y10" s="23" t="s">
        <v>39</v>
      </c>
      <c r="Z10" s="41">
        <v>2427600</v>
      </c>
    </row>
    <row r="11" spans="1:26" x14ac:dyDescent="0.25">
      <c r="C11" s="12">
        <v>44572</v>
      </c>
      <c r="D11" s="1" t="s">
        <v>41</v>
      </c>
      <c r="E11" s="2" t="s">
        <v>39</v>
      </c>
      <c r="F11" s="14">
        <v>71400</v>
      </c>
      <c r="H11" s="12">
        <v>44578</v>
      </c>
      <c r="I11" s="1" t="s">
        <v>54</v>
      </c>
      <c r="J11" s="1" t="s">
        <v>55</v>
      </c>
      <c r="K11" s="2" t="s">
        <v>39</v>
      </c>
      <c r="L11" s="2">
        <v>1</v>
      </c>
      <c r="M11" s="14">
        <v>665.34090000000003</v>
      </c>
      <c r="N11" s="170"/>
      <c r="O11" s="164" t="s">
        <v>1761</v>
      </c>
      <c r="P11" s="152">
        <f>SUM(F78:F96,M180:M200)</f>
        <v>9185432.5780500006</v>
      </c>
      <c r="R11" s="12">
        <v>44661</v>
      </c>
      <c r="S11" s="78" t="s">
        <v>542</v>
      </c>
      <c r="T11" s="2" t="s">
        <v>39</v>
      </c>
      <c r="U11" s="84">
        <v>624750</v>
      </c>
      <c r="W11" s="12">
        <v>44888</v>
      </c>
      <c r="X11" s="42" t="s">
        <v>1586</v>
      </c>
      <c r="Y11" s="2" t="s">
        <v>39</v>
      </c>
      <c r="Z11" s="43">
        <v>321300</v>
      </c>
    </row>
    <row r="12" spans="1:26" x14ac:dyDescent="0.25">
      <c r="C12" s="12">
        <v>44572</v>
      </c>
      <c r="D12" s="1" t="s">
        <v>2042</v>
      </c>
      <c r="E12" s="2" t="s">
        <v>39</v>
      </c>
      <c r="F12" s="14">
        <v>35700</v>
      </c>
      <c r="H12" s="12">
        <v>44578</v>
      </c>
      <c r="I12" s="1" t="s">
        <v>56</v>
      </c>
      <c r="J12" s="1" t="s">
        <v>57</v>
      </c>
      <c r="K12" s="2" t="s">
        <v>39</v>
      </c>
      <c r="L12" s="2">
        <v>1</v>
      </c>
      <c r="M12" s="14">
        <v>301.96844999999996</v>
      </c>
      <c r="N12" s="170"/>
      <c r="O12" s="164" t="s">
        <v>1762</v>
      </c>
      <c r="P12" s="152">
        <f>SUM(F97:F111,M201:M230)</f>
        <v>8752376.8159500007</v>
      </c>
      <c r="R12" s="12">
        <v>44670</v>
      </c>
      <c r="S12" s="78" t="s">
        <v>2043</v>
      </c>
      <c r="T12" s="2" t="s">
        <v>39</v>
      </c>
      <c r="U12" s="84">
        <v>910350</v>
      </c>
      <c r="W12" s="12">
        <v>44888</v>
      </c>
      <c r="X12" s="42" t="s">
        <v>1587</v>
      </c>
      <c r="Y12" s="2" t="s">
        <v>39</v>
      </c>
      <c r="Z12" s="43">
        <v>892500</v>
      </c>
    </row>
    <row r="13" spans="1:26" x14ac:dyDescent="0.25">
      <c r="C13" s="12">
        <v>44575</v>
      </c>
      <c r="D13" s="78" t="s">
        <v>42</v>
      </c>
      <c r="E13" s="2" t="s">
        <v>39</v>
      </c>
      <c r="F13" s="79">
        <v>1071000</v>
      </c>
      <c r="H13" s="12">
        <v>44586</v>
      </c>
      <c r="I13" s="1" t="s">
        <v>58</v>
      </c>
      <c r="J13" s="421" t="s">
        <v>59</v>
      </c>
      <c r="K13" s="2" t="s">
        <v>39</v>
      </c>
      <c r="L13" s="2">
        <v>1</v>
      </c>
      <c r="M13" s="422">
        <v>2833500.0749999997</v>
      </c>
      <c r="N13" s="170"/>
      <c r="O13" s="164" t="s">
        <v>1763</v>
      </c>
      <c r="P13" s="152">
        <f>SUM(F112:F133,M231:M266)</f>
        <v>41539828.683150023</v>
      </c>
      <c r="R13" s="12">
        <v>44696</v>
      </c>
      <c r="S13" s="78" t="s">
        <v>2044</v>
      </c>
      <c r="T13" s="2" t="s">
        <v>39</v>
      </c>
      <c r="U13" s="79">
        <v>3373650</v>
      </c>
      <c r="W13" s="12">
        <v>44892</v>
      </c>
      <c r="X13" s="42" t="s">
        <v>1590</v>
      </c>
      <c r="Y13" s="2" t="s">
        <v>39</v>
      </c>
      <c r="Z13" s="43">
        <v>2142000</v>
      </c>
    </row>
    <row r="14" spans="1:26" x14ac:dyDescent="0.25">
      <c r="C14" s="12">
        <v>44576</v>
      </c>
      <c r="D14" s="1" t="s">
        <v>43</v>
      </c>
      <c r="E14" s="2" t="s">
        <v>39</v>
      </c>
      <c r="F14" s="14">
        <v>124950</v>
      </c>
      <c r="H14" s="12">
        <v>44587</v>
      </c>
      <c r="I14" s="1" t="s">
        <v>60</v>
      </c>
      <c r="J14" s="1" t="s">
        <v>61</v>
      </c>
      <c r="K14" s="2" t="s">
        <v>39</v>
      </c>
      <c r="L14" s="2">
        <v>1</v>
      </c>
      <c r="M14" s="14">
        <v>6935.6888999999992</v>
      </c>
      <c r="N14" s="170"/>
      <c r="O14" s="164" t="s">
        <v>1764</v>
      </c>
      <c r="P14" s="152">
        <f>SUM(F134:F151,M267:M308)</f>
        <v>23270756.329799995</v>
      </c>
      <c r="R14" s="12">
        <v>44701</v>
      </c>
      <c r="S14" s="78" t="s">
        <v>647</v>
      </c>
      <c r="T14" s="2" t="s">
        <v>39</v>
      </c>
      <c r="U14" s="79">
        <v>3482535</v>
      </c>
      <c r="W14" s="21">
        <v>44892</v>
      </c>
      <c r="X14" s="42" t="s">
        <v>1591</v>
      </c>
      <c r="Y14" s="6" t="s">
        <v>39</v>
      </c>
      <c r="Z14" s="43">
        <v>2819999.99505</v>
      </c>
    </row>
    <row r="15" spans="1:26" x14ac:dyDescent="0.25">
      <c r="C15" s="12">
        <v>44578</v>
      </c>
      <c r="D15" s="1" t="s">
        <v>44</v>
      </c>
      <c r="E15" s="2" t="s">
        <v>39</v>
      </c>
      <c r="F15" s="14">
        <v>91035</v>
      </c>
      <c r="H15" s="12">
        <v>44587</v>
      </c>
      <c r="I15" s="1" t="s">
        <v>62</v>
      </c>
      <c r="J15" s="1" t="s">
        <v>63</v>
      </c>
      <c r="K15" s="2" t="s">
        <v>39</v>
      </c>
      <c r="L15" s="2">
        <v>5</v>
      </c>
      <c r="M15" s="14">
        <v>58773.124200000006</v>
      </c>
      <c r="N15" s="170"/>
      <c r="O15" s="164" t="s">
        <v>1765</v>
      </c>
      <c r="P15" s="152">
        <f>SUM(F152:F179,M309:M346)</f>
        <v>54979253.177099995</v>
      </c>
      <c r="R15" s="12">
        <v>44740</v>
      </c>
      <c r="S15" s="78" t="s">
        <v>748</v>
      </c>
      <c r="T15" s="2" t="s">
        <v>39</v>
      </c>
      <c r="U15" s="79">
        <v>562275</v>
      </c>
    </row>
    <row r="16" spans="1:26" ht="18" thickBot="1" x14ac:dyDescent="0.45">
      <c r="C16" s="12">
        <v>44579</v>
      </c>
      <c r="D16" s="1" t="s">
        <v>2045</v>
      </c>
      <c r="E16" s="2" t="s">
        <v>39</v>
      </c>
      <c r="F16" s="14">
        <v>321300</v>
      </c>
      <c r="H16" s="15">
        <v>44587</v>
      </c>
      <c r="I16" s="16" t="s">
        <v>64</v>
      </c>
      <c r="J16" s="16" t="s">
        <v>65</v>
      </c>
      <c r="K16" s="17" t="s">
        <v>39</v>
      </c>
      <c r="L16" s="17">
        <v>1</v>
      </c>
      <c r="M16" s="18">
        <v>698.79179999999997</v>
      </c>
      <c r="N16" s="170"/>
      <c r="O16" s="188" t="s">
        <v>1766</v>
      </c>
      <c r="P16" s="189">
        <f>SUM(F180:F195,M347:M379)</f>
        <v>13455505.215599991</v>
      </c>
      <c r="U16" s="82"/>
      <c r="W16" s="12">
        <v>44775</v>
      </c>
      <c r="X16" s="39" t="s">
        <v>989</v>
      </c>
      <c r="Y16" s="2" t="s">
        <v>39</v>
      </c>
      <c r="Z16" s="38">
        <v>624750</v>
      </c>
    </row>
    <row r="17" spans="3:26" ht="15.75" thickBot="1" x14ac:dyDescent="0.3">
      <c r="C17" s="12">
        <v>44585</v>
      </c>
      <c r="D17" s="1" t="s">
        <v>45</v>
      </c>
      <c r="E17" s="2" t="s">
        <v>39</v>
      </c>
      <c r="F17" s="14">
        <v>981750</v>
      </c>
      <c r="H17" s="130">
        <v>44594</v>
      </c>
      <c r="I17" s="131" t="s">
        <v>15</v>
      </c>
      <c r="J17" s="131" t="s">
        <v>16</v>
      </c>
      <c r="K17" s="132" t="s">
        <v>39</v>
      </c>
      <c r="L17" s="132">
        <v>1</v>
      </c>
      <c r="M17" s="133">
        <v>47078.643150000004</v>
      </c>
      <c r="N17" s="170"/>
      <c r="O17" s="194" t="s">
        <v>1302</v>
      </c>
      <c r="P17" s="195">
        <f>SUM(P5:P16)</f>
        <v>248775195.31170002</v>
      </c>
      <c r="W17" s="12">
        <v>44776</v>
      </c>
      <c r="X17" s="39" t="s">
        <v>990</v>
      </c>
      <c r="Y17" s="2" t="s">
        <v>39</v>
      </c>
      <c r="Z17" s="38">
        <v>1249500</v>
      </c>
    </row>
    <row r="18" spans="3:26" x14ac:dyDescent="0.25">
      <c r="C18" s="12">
        <v>44585</v>
      </c>
      <c r="D18" s="1" t="s">
        <v>2046</v>
      </c>
      <c r="E18" s="2" t="s">
        <v>37</v>
      </c>
      <c r="F18" s="14">
        <v>803250</v>
      </c>
      <c r="H18" s="12">
        <v>44594</v>
      </c>
      <c r="I18" s="1" t="s">
        <v>13</v>
      </c>
      <c r="J18" s="1" t="s">
        <v>14</v>
      </c>
      <c r="K18" s="2" t="s">
        <v>39</v>
      </c>
      <c r="L18" s="2">
        <v>1</v>
      </c>
      <c r="M18" s="14">
        <v>65809.594200000007</v>
      </c>
      <c r="N18" s="170"/>
      <c r="O18" s="170"/>
      <c r="P18" s="170"/>
      <c r="W18" s="12">
        <v>44805</v>
      </c>
      <c r="X18" s="39" t="s">
        <v>1139</v>
      </c>
      <c r="Y18" s="2" t="s">
        <v>39</v>
      </c>
      <c r="Z18" s="38">
        <v>8925000</v>
      </c>
    </row>
    <row r="19" spans="3:26" ht="15.75" thickBot="1" x14ac:dyDescent="0.3">
      <c r="C19" s="15">
        <v>44587</v>
      </c>
      <c r="D19" s="16" t="s">
        <v>2047</v>
      </c>
      <c r="E19" s="17" t="s">
        <v>39</v>
      </c>
      <c r="F19" s="18">
        <v>410550</v>
      </c>
      <c r="H19" s="12">
        <v>44596</v>
      </c>
      <c r="I19" s="1" t="s">
        <v>221</v>
      </c>
      <c r="J19" s="1" t="s">
        <v>222</v>
      </c>
      <c r="K19" s="2" t="s">
        <v>39</v>
      </c>
      <c r="L19" s="2">
        <v>1</v>
      </c>
      <c r="M19" s="14">
        <v>118977.69345000001</v>
      </c>
      <c r="N19" s="170"/>
      <c r="O19" s="170"/>
      <c r="P19" s="170"/>
      <c r="R19" s="12">
        <v>44565</v>
      </c>
      <c r="S19" s="42" t="s">
        <v>40</v>
      </c>
      <c r="T19" s="2" t="s">
        <v>39</v>
      </c>
      <c r="U19" s="43">
        <v>1160250</v>
      </c>
      <c r="W19" s="12">
        <v>44805</v>
      </c>
      <c r="X19" s="39" t="s">
        <v>1140</v>
      </c>
      <c r="Y19" s="2" t="s">
        <v>39</v>
      </c>
      <c r="Z19" s="38">
        <v>11067000</v>
      </c>
    </row>
    <row r="20" spans="3:26" x14ac:dyDescent="0.25">
      <c r="C20" s="138">
        <v>44594</v>
      </c>
      <c r="D20" s="139" t="s">
        <v>212</v>
      </c>
      <c r="E20" s="140" t="s">
        <v>39</v>
      </c>
      <c r="F20" s="141">
        <v>214200</v>
      </c>
      <c r="H20" s="12">
        <v>44596</v>
      </c>
      <c r="I20" s="1" t="s">
        <v>223</v>
      </c>
      <c r="J20" s="1" t="s">
        <v>224</v>
      </c>
      <c r="K20" s="2" t="s">
        <v>39</v>
      </c>
      <c r="L20" s="2">
        <v>2</v>
      </c>
      <c r="M20" s="14">
        <v>1699.4628</v>
      </c>
      <c r="N20" s="170"/>
      <c r="O20" s="170"/>
      <c r="P20" s="170"/>
      <c r="R20" s="12">
        <v>44661</v>
      </c>
      <c r="S20" s="42" t="s">
        <v>543</v>
      </c>
      <c r="T20" s="2" t="s">
        <v>39</v>
      </c>
      <c r="U20" s="86">
        <v>3213000</v>
      </c>
      <c r="W20" s="12">
        <v>44816</v>
      </c>
      <c r="X20" s="39" t="s">
        <v>2048</v>
      </c>
      <c r="Y20" s="2" t="s">
        <v>39</v>
      </c>
      <c r="Z20" s="38">
        <v>5355000</v>
      </c>
    </row>
    <row r="21" spans="3:26" x14ac:dyDescent="0.25">
      <c r="C21" s="12">
        <v>44594</v>
      </c>
      <c r="D21" s="1" t="s">
        <v>2049</v>
      </c>
      <c r="E21" s="2" t="s">
        <v>39</v>
      </c>
      <c r="F21" s="14">
        <v>23249.999849999997</v>
      </c>
      <c r="H21" s="12">
        <v>44596</v>
      </c>
      <c r="I21" s="1" t="s">
        <v>225</v>
      </c>
      <c r="J21" s="1" t="s">
        <v>226</v>
      </c>
      <c r="K21" s="2" t="s">
        <v>39</v>
      </c>
      <c r="L21" s="2">
        <v>2</v>
      </c>
      <c r="M21" s="14">
        <v>335.59784999999999</v>
      </c>
      <c r="N21" s="170"/>
      <c r="O21" s="170"/>
      <c r="P21" s="170"/>
      <c r="R21" s="12">
        <v>44667</v>
      </c>
      <c r="S21" s="42" t="s">
        <v>544</v>
      </c>
      <c r="T21" s="2" t="s">
        <v>39</v>
      </c>
      <c r="U21" s="86">
        <v>446250</v>
      </c>
      <c r="W21" s="25">
        <v>44858</v>
      </c>
      <c r="X21" s="44" t="s">
        <v>1338</v>
      </c>
      <c r="Y21" s="23" t="s">
        <v>39</v>
      </c>
      <c r="Z21" s="45">
        <v>2158065</v>
      </c>
    </row>
    <row r="22" spans="3:26" x14ac:dyDescent="0.25">
      <c r="C22" s="12">
        <v>44597</v>
      </c>
      <c r="D22" s="1" t="s">
        <v>2050</v>
      </c>
      <c r="E22" s="2" t="s">
        <v>39</v>
      </c>
      <c r="F22" s="14">
        <v>232050</v>
      </c>
      <c r="H22" s="12">
        <v>44596</v>
      </c>
      <c r="I22" s="1" t="s">
        <v>191</v>
      </c>
      <c r="J22" s="1" t="s">
        <v>192</v>
      </c>
      <c r="K22" s="2" t="s">
        <v>39</v>
      </c>
      <c r="L22" s="2">
        <v>4</v>
      </c>
      <c r="M22" s="14">
        <v>375.70679999999993</v>
      </c>
      <c r="N22" s="170"/>
      <c r="O22" s="170"/>
      <c r="P22" s="170"/>
      <c r="R22" s="12">
        <v>43236</v>
      </c>
      <c r="S22" s="42" t="s">
        <v>646</v>
      </c>
      <c r="T22" s="2" t="s">
        <v>39</v>
      </c>
      <c r="U22" s="43">
        <v>4730250</v>
      </c>
      <c r="W22" s="12">
        <v>44879</v>
      </c>
      <c r="X22" s="76" t="s">
        <v>1583</v>
      </c>
      <c r="Y22" s="2" t="s">
        <v>39</v>
      </c>
      <c r="Z22" s="77">
        <v>3748500</v>
      </c>
    </row>
    <row r="23" spans="3:26" x14ac:dyDescent="0.25">
      <c r="C23" s="12">
        <v>44602</v>
      </c>
      <c r="D23" s="78" t="s">
        <v>2051</v>
      </c>
      <c r="E23" s="2" t="s">
        <v>39</v>
      </c>
      <c r="F23" s="79">
        <v>267750</v>
      </c>
      <c r="H23" s="12">
        <v>44596</v>
      </c>
      <c r="I23" s="1" t="s">
        <v>227</v>
      </c>
      <c r="J23" s="1" t="s">
        <v>228</v>
      </c>
      <c r="K23" s="2" t="s">
        <v>39</v>
      </c>
      <c r="L23" s="2">
        <v>2</v>
      </c>
      <c r="M23" s="14">
        <v>117.45299999999997</v>
      </c>
      <c r="N23" s="170"/>
      <c r="O23" s="170"/>
      <c r="W23" s="12">
        <v>44879</v>
      </c>
      <c r="X23" s="76" t="s">
        <v>2052</v>
      </c>
      <c r="Y23" s="2" t="s">
        <v>39</v>
      </c>
      <c r="Z23" s="77">
        <v>23205000</v>
      </c>
    </row>
    <row r="24" spans="3:26" x14ac:dyDescent="0.25">
      <c r="C24" s="12">
        <v>44602</v>
      </c>
      <c r="D24" s="78" t="s">
        <v>2036</v>
      </c>
      <c r="E24" s="2" t="s">
        <v>39</v>
      </c>
      <c r="F24" s="79">
        <v>1346249.9987999999</v>
      </c>
      <c r="H24" s="12">
        <v>44597</v>
      </c>
      <c r="I24" s="1" t="s">
        <v>229</v>
      </c>
      <c r="J24" s="1" t="s">
        <v>230</v>
      </c>
      <c r="K24" s="2" t="s">
        <v>39</v>
      </c>
      <c r="L24" s="2">
        <v>1</v>
      </c>
      <c r="M24" s="14">
        <v>772.24454999999989</v>
      </c>
      <c r="N24" s="170"/>
      <c r="O24" s="170"/>
      <c r="P24" s="12">
        <v>44586</v>
      </c>
      <c r="Q24" s="1" t="s">
        <v>58</v>
      </c>
      <c r="R24" s="421" t="s">
        <v>59</v>
      </c>
      <c r="S24" s="2" t="s">
        <v>39</v>
      </c>
      <c r="T24" s="2">
        <v>1</v>
      </c>
      <c r="U24" s="422">
        <v>2833500.0749999997</v>
      </c>
      <c r="W24" s="12">
        <v>44879</v>
      </c>
      <c r="X24" s="395" t="s">
        <v>1971</v>
      </c>
      <c r="Y24" s="2" t="s">
        <v>39</v>
      </c>
      <c r="Z24" s="397">
        <v>294525</v>
      </c>
    </row>
    <row r="25" spans="3:26" x14ac:dyDescent="0.25">
      <c r="C25" s="12">
        <v>44602</v>
      </c>
      <c r="D25" s="78" t="s">
        <v>2038</v>
      </c>
      <c r="E25" s="2" t="s">
        <v>39</v>
      </c>
      <c r="F25" s="79">
        <v>446250</v>
      </c>
      <c r="H25" s="12">
        <v>44597</v>
      </c>
      <c r="I25" s="1" t="s">
        <v>231</v>
      </c>
      <c r="J25" s="1" t="s">
        <v>232</v>
      </c>
      <c r="K25" s="2" t="s">
        <v>39</v>
      </c>
      <c r="L25" s="2">
        <v>1</v>
      </c>
      <c r="M25" s="14">
        <v>4278.1094999999996</v>
      </c>
      <c r="N25" s="170"/>
      <c r="O25" s="170"/>
      <c r="P25" s="12">
        <v>44601</v>
      </c>
      <c r="Q25" s="1" t="s">
        <v>247</v>
      </c>
      <c r="R25" s="421" t="s">
        <v>248</v>
      </c>
      <c r="S25" s="2" t="s">
        <v>39</v>
      </c>
      <c r="T25" s="2">
        <v>1</v>
      </c>
      <c r="U25" s="422">
        <v>3867990.7203000002</v>
      </c>
    </row>
    <row r="26" spans="3:26" x14ac:dyDescent="0.25">
      <c r="C26" s="12">
        <v>44603</v>
      </c>
      <c r="D26" s="1" t="s">
        <v>213</v>
      </c>
      <c r="E26" s="2" t="s">
        <v>39</v>
      </c>
      <c r="F26" s="14">
        <v>642600</v>
      </c>
      <c r="H26" s="12">
        <v>44597</v>
      </c>
      <c r="I26" s="1" t="s">
        <v>233</v>
      </c>
      <c r="J26" s="1" t="s">
        <v>234</v>
      </c>
      <c r="K26" s="2" t="s">
        <v>39</v>
      </c>
      <c r="L26" s="2">
        <v>2</v>
      </c>
      <c r="M26" s="14">
        <v>341.29199999999992</v>
      </c>
      <c r="N26" s="170"/>
      <c r="O26" s="170"/>
      <c r="P26" s="12">
        <v>44684</v>
      </c>
      <c r="Q26" s="1" t="s">
        <v>247</v>
      </c>
      <c r="R26" s="421" t="s">
        <v>248</v>
      </c>
      <c r="S26" s="2" t="s">
        <v>39</v>
      </c>
      <c r="T26" s="2">
        <v>1</v>
      </c>
      <c r="U26" s="422">
        <v>4091462.76</v>
      </c>
    </row>
    <row r="27" spans="3:26" x14ac:dyDescent="0.25">
      <c r="C27" s="12">
        <v>44604</v>
      </c>
      <c r="D27" s="78" t="s">
        <v>2039</v>
      </c>
      <c r="E27" s="2" t="s">
        <v>39</v>
      </c>
      <c r="F27" s="79">
        <v>2873850</v>
      </c>
      <c r="H27" s="12">
        <v>44597</v>
      </c>
      <c r="I27" s="1" t="s">
        <v>235</v>
      </c>
      <c r="J27" s="1" t="s">
        <v>236</v>
      </c>
      <c r="K27" s="2" t="s">
        <v>39</v>
      </c>
      <c r="L27" s="2">
        <v>1</v>
      </c>
      <c r="M27" s="14">
        <v>76.237349999999992</v>
      </c>
      <c r="N27" s="170"/>
      <c r="O27" s="170"/>
      <c r="P27" s="12">
        <v>44718</v>
      </c>
      <c r="Q27" s="1" t="s">
        <v>247</v>
      </c>
      <c r="R27" s="421" t="s">
        <v>756</v>
      </c>
      <c r="S27" s="2" t="s">
        <v>39</v>
      </c>
      <c r="T27" s="2">
        <v>1</v>
      </c>
      <c r="U27" s="422">
        <v>3438204</v>
      </c>
    </row>
    <row r="28" spans="3:26" x14ac:dyDescent="0.25">
      <c r="C28" s="12">
        <v>44604</v>
      </c>
      <c r="D28" s="1" t="s">
        <v>214</v>
      </c>
      <c r="E28" s="2" t="s">
        <v>39</v>
      </c>
      <c r="F28" s="14">
        <v>2695350</v>
      </c>
      <c r="H28" s="12">
        <v>44597</v>
      </c>
      <c r="I28" s="1" t="s">
        <v>221</v>
      </c>
      <c r="J28" s="1" t="s">
        <v>222</v>
      </c>
      <c r="K28" s="2" t="s">
        <v>39</v>
      </c>
      <c r="L28" s="2">
        <v>1</v>
      </c>
      <c r="M28" s="14">
        <v>118977.69345000001</v>
      </c>
      <c r="N28" s="170"/>
      <c r="O28" s="170"/>
      <c r="P28" s="12">
        <v>44782</v>
      </c>
      <c r="Q28" s="1" t="s">
        <v>390</v>
      </c>
      <c r="R28" s="421" t="s">
        <v>840</v>
      </c>
      <c r="S28" s="2" t="s">
        <v>39</v>
      </c>
      <c r="T28" s="2">
        <v>3</v>
      </c>
      <c r="U28" s="422">
        <v>829820.89500000002</v>
      </c>
    </row>
    <row r="29" spans="3:26" x14ac:dyDescent="0.25">
      <c r="C29" s="12">
        <v>44608</v>
      </c>
      <c r="D29" s="1" t="s">
        <v>215</v>
      </c>
      <c r="E29" s="2" t="s">
        <v>39</v>
      </c>
      <c r="F29" s="14">
        <v>6426000</v>
      </c>
      <c r="H29" s="12">
        <v>44597</v>
      </c>
      <c r="I29" s="1" t="s">
        <v>237</v>
      </c>
      <c r="J29" s="1" t="s">
        <v>238</v>
      </c>
      <c r="K29" s="2" t="s">
        <v>39</v>
      </c>
      <c r="L29" s="2">
        <v>1</v>
      </c>
      <c r="M29" s="14">
        <v>3661.0349999999999</v>
      </c>
      <c r="N29" s="170"/>
      <c r="O29" s="170"/>
      <c r="P29" s="12">
        <v>44789</v>
      </c>
      <c r="Q29" s="1" t="s">
        <v>390</v>
      </c>
      <c r="R29" s="421" t="s">
        <v>840</v>
      </c>
      <c r="S29" s="2" t="s">
        <v>39</v>
      </c>
      <c r="T29" s="2">
        <v>4</v>
      </c>
      <c r="U29" s="422">
        <v>1106702.6400000001</v>
      </c>
    </row>
    <row r="30" spans="3:26" x14ac:dyDescent="0.25">
      <c r="C30" s="12">
        <v>44609</v>
      </c>
      <c r="D30" s="1" t="s">
        <v>216</v>
      </c>
      <c r="E30" s="2" t="s">
        <v>39</v>
      </c>
      <c r="F30" s="14">
        <v>1463700</v>
      </c>
      <c r="H30" s="12">
        <v>44597</v>
      </c>
      <c r="I30" s="1" t="s">
        <v>239</v>
      </c>
      <c r="J30" s="1" t="s">
        <v>240</v>
      </c>
      <c r="K30" s="2" t="s">
        <v>39</v>
      </c>
      <c r="L30" s="2">
        <v>2</v>
      </c>
      <c r="M30" s="14">
        <v>2378.2982999999999</v>
      </c>
      <c r="N30" s="170"/>
      <c r="O30" s="170"/>
      <c r="P30" s="12">
        <v>44806</v>
      </c>
      <c r="Q30" s="1" t="s">
        <v>390</v>
      </c>
      <c r="R30" s="421" t="s">
        <v>840</v>
      </c>
      <c r="S30" s="2" t="s">
        <v>39</v>
      </c>
      <c r="T30" s="2">
        <v>6</v>
      </c>
      <c r="U30" s="422">
        <v>1713612.7050000001</v>
      </c>
    </row>
    <row r="31" spans="3:26" x14ac:dyDescent="0.25">
      <c r="C31" s="12">
        <v>44613</v>
      </c>
      <c r="D31" s="1" t="s">
        <v>217</v>
      </c>
      <c r="E31" s="2" t="s">
        <v>39</v>
      </c>
      <c r="F31" s="14">
        <v>803250</v>
      </c>
      <c r="H31" s="12">
        <v>44597</v>
      </c>
      <c r="I31" s="1" t="s">
        <v>241</v>
      </c>
      <c r="J31" s="1" t="s">
        <v>242</v>
      </c>
      <c r="K31" s="2" t="s">
        <v>39</v>
      </c>
      <c r="L31" s="2">
        <v>1</v>
      </c>
      <c r="M31" s="14">
        <v>1476.1949999999999</v>
      </c>
      <c r="N31" s="170"/>
      <c r="O31" s="170"/>
      <c r="P31" s="12">
        <v>44816</v>
      </c>
      <c r="Q31" s="1" t="s">
        <v>390</v>
      </c>
      <c r="R31" s="421" t="s">
        <v>840</v>
      </c>
      <c r="S31" s="2" t="s">
        <v>39</v>
      </c>
      <c r="T31" s="2">
        <v>3</v>
      </c>
      <c r="U31" s="422">
        <v>1019599.5505499999</v>
      </c>
    </row>
    <row r="32" spans="3:26" x14ac:dyDescent="0.25">
      <c r="C32" s="12">
        <v>44613</v>
      </c>
      <c r="D32" s="1" t="s">
        <v>218</v>
      </c>
      <c r="E32" s="2" t="s">
        <v>39</v>
      </c>
      <c r="F32" s="14">
        <v>267750</v>
      </c>
      <c r="H32" s="12">
        <v>44601</v>
      </c>
      <c r="I32" s="1" t="s">
        <v>243</v>
      </c>
      <c r="J32" s="1" t="s">
        <v>244</v>
      </c>
      <c r="K32" s="2" t="s">
        <v>39</v>
      </c>
      <c r="L32" s="2">
        <v>1</v>
      </c>
      <c r="M32" s="14">
        <v>1162.94535</v>
      </c>
      <c r="N32" s="170"/>
      <c r="O32" s="170"/>
      <c r="P32" s="12">
        <v>44827</v>
      </c>
      <c r="Q32" s="1" t="s">
        <v>390</v>
      </c>
      <c r="R32" s="421" t="s">
        <v>840</v>
      </c>
      <c r="S32" s="2" t="s">
        <v>39</v>
      </c>
      <c r="T32" s="2">
        <v>1</v>
      </c>
      <c r="U32" s="422">
        <v>378523.79774999997</v>
      </c>
    </row>
    <row r="33" spans="3:21" x14ac:dyDescent="0.25">
      <c r="C33" s="12">
        <v>44613</v>
      </c>
      <c r="D33" s="1" t="s">
        <v>219</v>
      </c>
      <c r="E33" s="2" t="s">
        <v>39</v>
      </c>
      <c r="F33" s="14">
        <v>107100</v>
      </c>
      <c r="H33" s="12">
        <v>44601</v>
      </c>
      <c r="I33" s="1" t="s">
        <v>245</v>
      </c>
      <c r="J33" s="432" t="s">
        <v>246</v>
      </c>
      <c r="K33" s="2" t="s">
        <v>39</v>
      </c>
      <c r="L33" s="2">
        <v>1</v>
      </c>
      <c r="M33" s="433">
        <v>2652510</v>
      </c>
      <c r="N33" s="170"/>
      <c r="O33" s="170"/>
      <c r="P33" s="12">
        <v>44840</v>
      </c>
      <c r="Q33" s="1" t="s">
        <v>390</v>
      </c>
      <c r="R33" s="421" t="s">
        <v>1347</v>
      </c>
      <c r="S33" s="2" t="s">
        <v>39</v>
      </c>
      <c r="T33" s="2">
        <v>4</v>
      </c>
      <c r="U33" s="422">
        <v>1498052.9676000001</v>
      </c>
    </row>
    <row r="34" spans="3:21" x14ac:dyDescent="0.25">
      <c r="C34" s="12">
        <v>44614</v>
      </c>
      <c r="D34" s="1" t="s">
        <v>2053</v>
      </c>
      <c r="E34" s="2" t="s">
        <v>39</v>
      </c>
      <c r="F34" s="14">
        <v>856800</v>
      </c>
      <c r="H34" s="12">
        <v>44601</v>
      </c>
      <c r="I34" s="1" t="s">
        <v>247</v>
      </c>
      <c r="J34" s="421" t="s">
        <v>248</v>
      </c>
      <c r="K34" s="2" t="s">
        <v>39</v>
      </c>
      <c r="L34" s="2">
        <v>1</v>
      </c>
      <c r="M34" s="422">
        <v>3867990.7203000002</v>
      </c>
      <c r="N34" s="170"/>
      <c r="O34" s="170"/>
      <c r="P34" s="12">
        <v>44855</v>
      </c>
      <c r="Q34" s="1" t="s">
        <v>390</v>
      </c>
      <c r="R34" s="421" t="s">
        <v>1347</v>
      </c>
      <c r="S34" s="2" t="s">
        <v>39</v>
      </c>
      <c r="T34" s="2">
        <v>1</v>
      </c>
      <c r="U34" s="422">
        <v>410066.96114999999</v>
      </c>
    </row>
    <row r="35" spans="3:21" x14ac:dyDescent="0.25">
      <c r="C35" s="12">
        <v>44614</v>
      </c>
      <c r="D35" s="1" t="s">
        <v>2054</v>
      </c>
      <c r="E35" s="2" t="s">
        <v>39</v>
      </c>
      <c r="F35" s="14">
        <v>2550000.0025499999</v>
      </c>
      <c r="H35" s="12">
        <v>44602</v>
      </c>
      <c r="I35" s="1" t="s">
        <v>249</v>
      </c>
      <c r="J35" s="432" t="s">
        <v>250</v>
      </c>
      <c r="K35" s="2" t="s">
        <v>39</v>
      </c>
      <c r="L35" s="2">
        <v>284</v>
      </c>
      <c r="M35" s="433">
        <v>335933.92979999998</v>
      </c>
      <c r="N35" s="170"/>
      <c r="O35" s="170"/>
      <c r="P35" s="12">
        <v>44864</v>
      </c>
      <c r="Q35" s="1" t="s">
        <v>390</v>
      </c>
      <c r="R35" s="421" t="s">
        <v>1347</v>
      </c>
      <c r="S35" s="2" t="s">
        <v>39</v>
      </c>
      <c r="T35" s="2">
        <v>1</v>
      </c>
      <c r="U35" s="422">
        <v>410066.96114999999</v>
      </c>
    </row>
    <row r="36" spans="3:21" ht="15.75" thickBot="1" x14ac:dyDescent="0.3">
      <c r="C36" s="15">
        <v>44608</v>
      </c>
      <c r="D36" s="16" t="s">
        <v>220</v>
      </c>
      <c r="E36" s="17" t="s">
        <v>39</v>
      </c>
      <c r="F36" s="18">
        <v>267750</v>
      </c>
      <c r="H36" s="12">
        <v>44602</v>
      </c>
      <c r="I36" s="1" t="s">
        <v>199</v>
      </c>
      <c r="J36" s="1" t="s">
        <v>200</v>
      </c>
      <c r="K36" s="2" t="s">
        <v>39</v>
      </c>
      <c r="L36" s="2">
        <v>8</v>
      </c>
      <c r="M36" s="14">
        <v>70922.566049999994</v>
      </c>
      <c r="N36" s="170"/>
      <c r="O36" s="170"/>
      <c r="P36" s="12">
        <v>44864</v>
      </c>
      <c r="Q36" s="1" t="s">
        <v>1357</v>
      </c>
      <c r="R36" s="421" t="s">
        <v>1358</v>
      </c>
      <c r="S36" s="2" t="s">
        <v>39</v>
      </c>
      <c r="T36" s="2">
        <v>4</v>
      </c>
      <c r="U36" s="422">
        <v>354195.06884999998</v>
      </c>
    </row>
    <row r="37" spans="3:21" x14ac:dyDescent="0.25">
      <c r="C37" s="130">
        <v>44624</v>
      </c>
      <c r="D37" s="131" t="s">
        <v>2055</v>
      </c>
      <c r="E37" s="132" t="s">
        <v>39</v>
      </c>
      <c r="F37" s="133">
        <v>1200000.0043499998</v>
      </c>
      <c r="H37" s="12">
        <v>44602</v>
      </c>
      <c r="I37" s="1" t="s">
        <v>251</v>
      </c>
      <c r="J37" s="1" t="s">
        <v>252</v>
      </c>
      <c r="K37" s="2" t="s">
        <v>39</v>
      </c>
      <c r="L37" s="2">
        <v>4</v>
      </c>
      <c r="M37" s="14">
        <v>52479</v>
      </c>
      <c r="N37" s="170"/>
      <c r="O37" s="170"/>
      <c r="P37" s="12">
        <v>44865</v>
      </c>
      <c r="Q37" s="1" t="s">
        <v>390</v>
      </c>
      <c r="R37" s="421" t="s">
        <v>1347</v>
      </c>
      <c r="S37" s="2" t="s">
        <v>39</v>
      </c>
      <c r="T37" s="2">
        <v>3</v>
      </c>
      <c r="U37" s="422">
        <v>1230200.9013</v>
      </c>
    </row>
    <row r="38" spans="3:21" x14ac:dyDescent="0.25">
      <c r="C38" s="12">
        <v>44625</v>
      </c>
      <c r="D38" s="1" t="s">
        <v>408</v>
      </c>
      <c r="E38" s="2" t="s">
        <v>39</v>
      </c>
      <c r="F38" s="14">
        <v>464100</v>
      </c>
      <c r="H38" s="12">
        <v>44602</v>
      </c>
      <c r="I38" s="1" t="s">
        <v>253</v>
      </c>
      <c r="J38" s="1" t="s">
        <v>254</v>
      </c>
      <c r="K38" s="2" t="s">
        <v>39</v>
      </c>
      <c r="L38" s="2">
        <v>6</v>
      </c>
      <c r="M38" s="14">
        <v>95766.678000000014</v>
      </c>
      <c r="N38" s="170"/>
      <c r="O38" s="170"/>
      <c r="P38" s="12">
        <v>44870</v>
      </c>
      <c r="Q38" s="1" t="s">
        <v>390</v>
      </c>
      <c r="R38" s="421" t="s">
        <v>1347</v>
      </c>
      <c r="S38" s="2" t="s">
        <v>39</v>
      </c>
      <c r="T38" s="2">
        <v>2</v>
      </c>
      <c r="U38" s="422">
        <v>820121.0345999999</v>
      </c>
    </row>
    <row r="39" spans="3:21" x14ac:dyDescent="0.25">
      <c r="C39" s="12">
        <v>44635</v>
      </c>
      <c r="D39" s="1" t="s">
        <v>409</v>
      </c>
      <c r="E39" s="2" t="s">
        <v>39</v>
      </c>
      <c r="F39" s="14">
        <v>124950</v>
      </c>
      <c r="H39" s="12">
        <v>44603</v>
      </c>
      <c r="I39" s="1" t="s">
        <v>255</v>
      </c>
      <c r="J39" s="1" t="s">
        <v>256</v>
      </c>
      <c r="K39" s="2" t="s">
        <v>39</v>
      </c>
      <c r="L39" s="2">
        <v>1</v>
      </c>
      <c r="M39" s="14">
        <v>584999.99564999994</v>
      </c>
      <c r="N39" s="170"/>
      <c r="O39" s="170"/>
      <c r="P39" s="12">
        <v>44886</v>
      </c>
      <c r="Q39" s="1" t="s">
        <v>390</v>
      </c>
      <c r="R39" s="421" t="s">
        <v>1347</v>
      </c>
      <c r="S39" s="2" t="s">
        <v>39</v>
      </c>
      <c r="T39" s="2">
        <v>1</v>
      </c>
      <c r="U39" s="422">
        <v>427466.07014999999</v>
      </c>
    </row>
    <row r="40" spans="3:21" x14ac:dyDescent="0.25">
      <c r="C40" s="12">
        <v>44635</v>
      </c>
      <c r="D40" s="1" t="s">
        <v>410</v>
      </c>
      <c r="E40" s="2" t="s">
        <v>39</v>
      </c>
      <c r="F40" s="14">
        <v>35700</v>
      </c>
      <c r="H40" s="12">
        <v>44603</v>
      </c>
      <c r="I40" s="1" t="s">
        <v>257</v>
      </c>
      <c r="J40" s="1" t="s">
        <v>258</v>
      </c>
      <c r="K40" s="2" t="s">
        <v>39</v>
      </c>
      <c r="L40" s="2">
        <v>1</v>
      </c>
      <c r="M40" s="14">
        <v>584999.99564999994</v>
      </c>
      <c r="N40" s="170"/>
      <c r="O40" s="170"/>
      <c r="P40" s="12">
        <v>44888</v>
      </c>
      <c r="Q40" s="1" t="s">
        <v>247</v>
      </c>
      <c r="R40" s="421" t="s">
        <v>1435</v>
      </c>
      <c r="S40" s="2" t="s">
        <v>39</v>
      </c>
      <c r="T40" s="2">
        <v>1</v>
      </c>
      <c r="U40" s="422">
        <v>4821040.4550000001</v>
      </c>
    </row>
    <row r="41" spans="3:21" x14ac:dyDescent="0.25">
      <c r="C41" s="12">
        <v>44635</v>
      </c>
      <c r="D41" s="1" t="s">
        <v>411</v>
      </c>
      <c r="E41" s="2" t="s">
        <v>39</v>
      </c>
      <c r="F41" s="14">
        <v>249900</v>
      </c>
      <c r="H41" s="12">
        <v>44603</v>
      </c>
      <c r="I41" s="1" t="s">
        <v>259</v>
      </c>
      <c r="J41" s="1" t="s">
        <v>260</v>
      </c>
      <c r="K41" s="2" t="s">
        <v>39</v>
      </c>
      <c r="L41" s="2">
        <v>2</v>
      </c>
      <c r="M41" s="14">
        <v>210000.00209999998</v>
      </c>
      <c r="N41" s="170"/>
      <c r="O41" s="170"/>
      <c r="P41" s="12">
        <v>44891</v>
      </c>
      <c r="Q41" s="1" t="s">
        <v>390</v>
      </c>
      <c r="R41" s="421" t="s">
        <v>1347</v>
      </c>
      <c r="S41" s="2" t="s">
        <v>39</v>
      </c>
      <c r="T41" s="2">
        <v>2</v>
      </c>
      <c r="U41" s="422">
        <v>855362.53950000007</v>
      </c>
    </row>
    <row r="42" spans="3:21" ht="15.75" thickBot="1" x14ac:dyDescent="0.3">
      <c r="C42" s="15">
        <v>44646</v>
      </c>
      <c r="D42" s="16" t="s">
        <v>2056</v>
      </c>
      <c r="E42" s="17" t="s">
        <v>39</v>
      </c>
      <c r="F42" s="18">
        <v>464100</v>
      </c>
      <c r="H42" s="12">
        <v>44608</v>
      </c>
      <c r="I42" s="1" t="s">
        <v>261</v>
      </c>
      <c r="J42" s="1" t="s">
        <v>262</v>
      </c>
      <c r="K42" s="2" t="s">
        <v>39</v>
      </c>
      <c r="L42" s="2">
        <v>1</v>
      </c>
      <c r="M42" s="14">
        <v>136284.75</v>
      </c>
      <c r="N42" s="170"/>
      <c r="O42" s="170"/>
      <c r="P42" s="12">
        <v>44902</v>
      </c>
      <c r="Q42" s="1" t="s">
        <v>390</v>
      </c>
      <c r="R42" s="421" t="s">
        <v>1347</v>
      </c>
      <c r="S42" s="2" t="s">
        <v>39</v>
      </c>
      <c r="T42" s="2">
        <v>6</v>
      </c>
      <c r="U42" s="422">
        <v>2600298.44655</v>
      </c>
    </row>
    <row r="43" spans="3:21" x14ac:dyDescent="0.25">
      <c r="C43" s="130">
        <v>44658</v>
      </c>
      <c r="D43" s="131" t="s">
        <v>2057</v>
      </c>
      <c r="E43" s="132" t="s">
        <v>39</v>
      </c>
      <c r="F43" s="198">
        <v>606900</v>
      </c>
      <c r="H43" s="12">
        <v>44608</v>
      </c>
      <c r="I43" s="1" t="s">
        <v>263</v>
      </c>
      <c r="J43" s="1" t="s">
        <v>264</v>
      </c>
      <c r="K43" s="2" t="s">
        <v>39</v>
      </c>
      <c r="L43" s="2">
        <v>0.5</v>
      </c>
      <c r="M43" s="14">
        <v>154885.86014999999</v>
      </c>
      <c r="N43" s="170"/>
      <c r="O43" s="170"/>
      <c r="P43" s="12">
        <v>44908</v>
      </c>
      <c r="Q43" s="1" t="s">
        <v>390</v>
      </c>
      <c r="R43" s="421" t="s">
        <v>1347</v>
      </c>
      <c r="S43" s="2" t="s">
        <v>39</v>
      </c>
      <c r="T43" s="2">
        <v>4</v>
      </c>
      <c r="U43" s="422">
        <v>1733659.5800999999</v>
      </c>
    </row>
    <row r="44" spans="3:21" ht="15.75" thickBot="1" x14ac:dyDescent="0.3">
      <c r="C44" s="12">
        <v>44659</v>
      </c>
      <c r="D44" s="1" t="s">
        <v>2058</v>
      </c>
      <c r="E44" s="2" t="s">
        <v>39</v>
      </c>
      <c r="F44" s="13">
        <v>3315637.5</v>
      </c>
      <c r="H44" s="12">
        <v>44608</v>
      </c>
      <c r="I44" s="1" t="s">
        <v>265</v>
      </c>
      <c r="J44" s="1" t="s">
        <v>266</v>
      </c>
      <c r="K44" s="2" t="s">
        <v>39</v>
      </c>
      <c r="L44" s="2">
        <v>2</v>
      </c>
      <c r="M44" s="14">
        <v>5359.4446499999995</v>
      </c>
      <c r="N44" s="170"/>
      <c r="O44" s="170"/>
      <c r="P44" s="15">
        <v>44918</v>
      </c>
      <c r="Q44" s="16" t="s">
        <v>390</v>
      </c>
      <c r="R44" s="423" t="s">
        <v>1347</v>
      </c>
      <c r="S44" s="17" t="s">
        <v>39</v>
      </c>
      <c r="T44" s="17">
        <v>2</v>
      </c>
      <c r="U44" s="424">
        <v>868947.26414999994</v>
      </c>
    </row>
    <row r="45" spans="3:21" x14ac:dyDescent="0.25">
      <c r="C45" s="12">
        <v>44659</v>
      </c>
      <c r="D45" s="39" t="s">
        <v>2041</v>
      </c>
      <c r="E45" s="2" t="s">
        <v>39</v>
      </c>
      <c r="F45" s="85">
        <v>1124550</v>
      </c>
      <c r="H45" s="12">
        <v>44608</v>
      </c>
      <c r="I45" s="1" t="s">
        <v>267</v>
      </c>
      <c r="J45" s="1" t="s">
        <v>268</v>
      </c>
      <c r="K45" s="2" t="s">
        <v>39</v>
      </c>
      <c r="L45" s="2">
        <v>2</v>
      </c>
      <c r="M45" s="14">
        <v>2031.33</v>
      </c>
      <c r="N45" s="170"/>
      <c r="O45" s="170"/>
      <c r="P45" s="12">
        <v>44889</v>
      </c>
      <c r="Q45" s="1" t="s">
        <v>390</v>
      </c>
      <c r="R45" s="432" t="s">
        <v>1347</v>
      </c>
      <c r="S45" s="2" t="s">
        <v>39</v>
      </c>
      <c r="T45" s="2">
        <v>7</v>
      </c>
      <c r="U45" s="433">
        <v>2992262.4375</v>
      </c>
    </row>
    <row r="46" spans="3:21" x14ac:dyDescent="0.25">
      <c r="C46" s="12">
        <v>44661</v>
      </c>
      <c r="D46" s="78" t="s">
        <v>542</v>
      </c>
      <c r="E46" s="2" t="s">
        <v>39</v>
      </c>
      <c r="F46" s="84">
        <v>624750</v>
      </c>
      <c r="H46" s="12">
        <v>44608</v>
      </c>
      <c r="I46" s="1" t="s">
        <v>269</v>
      </c>
      <c r="J46" s="1" t="s">
        <v>270</v>
      </c>
      <c r="K46" s="2" t="s">
        <v>39</v>
      </c>
      <c r="L46" s="2">
        <v>1</v>
      </c>
      <c r="M46" s="14">
        <v>30576.907199999994</v>
      </c>
      <c r="N46" s="170"/>
      <c r="O46" s="170"/>
      <c r="P46" s="170"/>
    </row>
    <row r="47" spans="3:21" x14ac:dyDescent="0.25">
      <c r="C47" s="12">
        <v>44661</v>
      </c>
      <c r="D47" s="42" t="s">
        <v>543</v>
      </c>
      <c r="E47" s="2" t="s">
        <v>39</v>
      </c>
      <c r="F47" s="86">
        <v>3213000</v>
      </c>
      <c r="H47" s="12">
        <v>44608</v>
      </c>
      <c r="I47" s="1" t="s">
        <v>271</v>
      </c>
      <c r="J47" s="1" t="s">
        <v>272</v>
      </c>
      <c r="K47" s="2" t="s">
        <v>39</v>
      </c>
      <c r="L47" s="2">
        <v>1</v>
      </c>
      <c r="M47" s="14">
        <v>720.5687999999999</v>
      </c>
      <c r="N47" s="170"/>
      <c r="O47" s="170"/>
      <c r="P47" s="12">
        <v>44601</v>
      </c>
      <c r="Q47" s="1" t="s">
        <v>245</v>
      </c>
      <c r="R47" s="432" t="s">
        <v>246</v>
      </c>
      <c r="S47" s="2" t="s">
        <v>39</v>
      </c>
      <c r="T47" s="2">
        <v>1</v>
      </c>
      <c r="U47" s="433">
        <v>2652510</v>
      </c>
    </row>
    <row r="48" spans="3:21" x14ac:dyDescent="0.25">
      <c r="C48" s="12">
        <v>44667</v>
      </c>
      <c r="D48" s="42" t="s">
        <v>544</v>
      </c>
      <c r="E48" s="2" t="s">
        <v>39</v>
      </c>
      <c r="F48" s="86">
        <v>446250</v>
      </c>
      <c r="H48" s="12">
        <v>44613</v>
      </c>
      <c r="I48" s="1" t="s">
        <v>273</v>
      </c>
      <c r="J48" s="1" t="s">
        <v>274</v>
      </c>
      <c r="K48" s="2" t="s">
        <v>39</v>
      </c>
      <c r="L48" s="2">
        <v>3</v>
      </c>
      <c r="M48" s="14">
        <v>348075</v>
      </c>
      <c r="N48" s="170"/>
      <c r="O48" s="170"/>
      <c r="P48" s="12">
        <v>44602</v>
      </c>
      <c r="Q48" s="1" t="s">
        <v>249</v>
      </c>
      <c r="R48" s="432" t="s">
        <v>250</v>
      </c>
      <c r="S48" s="2" t="s">
        <v>39</v>
      </c>
      <c r="T48" s="2">
        <v>284</v>
      </c>
      <c r="U48" s="433">
        <v>335933.92979999998</v>
      </c>
    </row>
    <row r="49" spans="3:16" x14ac:dyDescent="0.25">
      <c r="C49" s="12">
        <v>44669</v>
      </c>
      <c r="D49" s="1" t="s">
        <v>2059</v>
      </c>
      <c r="E49" s="2" t="s">
        <v>39</v>
      </c>
      <c r="F49" s="13">
        <v>464100</v>
      </c>
      <c r="H49" s="12">
        <v>44613</v>
      </c>
      <c r="I49" s="1" t="s">
        <v>275</v>
      </c>
      <c r="J49" s="1" t="s">
        <v>276</v>
      </c>
      <c r="K49" s="2" t="s">
        <v>39</v>
      </c>
      <c r="L49" s="2">
        <v>12</v>
      </c>
      <c r="M49" s="14">
        <v>10603.399799999999</v>
      </c>
      <c r="N49" s="170"/>
      <c r="O49" s="170"/>
      <c r="P49" s="170"/>
    </row>
    <row r="50" spans="3:16" x14ac:dyDescent="0.25">
      <c r="C50" s="12">
        <v>44670</v>
      </c>
      <c r="D50" s="78" t="s">
        <v>2043</v>
      </c>
      <c r="E50" s="2" t="s">
        <v>39</v>
      </c>
      <c r="F50" s="84">
        <v>910350</v>
      </c>
      <c r="H50" s="12">
        <v>44613</v>
      </c>
      <c r="I50" s="1" t="s">
        <v>277</v>
      </c>
      <c r="J50" s="1" t="s">
        <v>278</v>
      </c>
      <c r="K50" s="2" t="s">
        <v>39</v>
      </c>
      <c r="L50" s="2">
        <v>12</v>
      </c>
      <c r="M50" s="14">
        <v>6312.2776499999991</v>
      </c>
      <c r="N50" s="170"/>
      <c r="O50" s="170"/>
      <c r="P50" s="170"/>
    </row>
    <row r="51" spans="3:16" x14ac:dyDescent="0.25">
      <c r="C51" s="12">
        <v>44669</v>
      </c>
      <c r="D51" s="1" t="s">
        <v>545</v>
      </c>
      <c r="E51" s="2" t="s">
        <v>39</v>
      </c>
      <c r="F51" s="13">
        <v>89250</v>
      </c>
      <c r="H51" s="12">
        <v>44613</v>
      </c>
      <c r="I51" s="1" t="s">
        <v>279</v>
      </c>
      <c r="J51" s="1" t="s">
        <v>280</v>
      </c>
      <c r="K51" s="2" t="s">
        <v>39</v>
      </c>
      <c r="L51" s="2">
        <v>1</v>
      </c>
      <c r="M51" s="14">
        <v>352499.99714999995</v>
      </c>
      <c r="N51" s="170"/>
      <c r="O51" s="170"/>
      <c r="P51" s="170"/>
    </row>
    <row r="52" spans="3:16" x14ac:dyDescent="0.25">
      <c r="C52" s="12">
        <v>44673</v>
      </c>
      <c r="D52" s="1" t="s">
        <v>546</v>
      </c>
      <c r="E52" s="2" t="s">
        <v>39</v>
      </c>
      <c r="F52" s="13">
        <v>267750</v>
      </c>
      <c r="H52" s="12">
        <v>44613</v>
      </c>
      <c r="I52" s="1" t="s">
        <v>281</v>
      </c>
      <c r="J52" s="1" t="s">
        <v>282</v>
      </c>
      <c r="K52" s="2" t="s">
        <v>39</v>
      </c>
      <c r="L52" s="2">
        <v>2</v>
      </c>
      <c r="M52" s="14">
        <v>52072.644749999992</v>
      </c>
      <c r="N52" s="170"/>
      <c r="O52" s="170"/>
      <c r="P52" s="170"/>
    </row>
    <row r="53" spans="3:16" x14ac:dyDescent="0.25">
      <c r="C53" s="12">
        <v>44677</v>
      </c>
      <c r="D53" s="1" t="s">
        <v>547</v>
      </c>
      <c r="E53" s="2" t="s">
        <v>39</v>
      </c>
      <c r="F53" s="13">
        <v>321300</v>
      </c>
      <c r="H53" s="12">
        <v>44613</v>
      </c>
      <c r="I53" s="1" t="s">
        <v>35</v>
      </c>
      <c r="J53" s="1" t="s">
        <v>36</v>
      </c>
      <c r="K53" s="2" t="s">
        <v>39</v>
      </c>
      <c r="L53" s="2">
        <v>1</v>
      </c>
      <c r="M53" s="14">
        <v>23554.86</v>
      </c>
      <c r="N53" s="170"/>
      <c r="O53" s="170"/>
      <c r="P53" s="170"/>
    </row>
    <row r="54" spans="3:16" ht="15.75" thickBot="1" x14ac:dyDescent="0.3">
      <c r="C54" s="15">
        <v>44679</v>
      </c>
      <c r="D54" s="16" t="s">
        <v>2060</v>
      </c>
      <c r="E54" s="17" t="s">
        <v>39</v>
      </c>
      <c r="F54" s="199">
        <v>196350</v>
      </c>
      <c r="H54" s="12">
        <v>44613</v>
      </c>
      <c r="I54" s="1" t="s">
        <v>283</v>
      </c>
      <c r="J54" s="1" t="s">
        <v>284</v>
      </c>
      <c r="K54" s="2" t="s">
        <v>39</v>
      </c>
      <c r="L54" s="2">
        <v>4</v>
      </c>
      <c r="M54" s="14">
        <v>8208.1439999999984</v>
      </c>
      <c r="N54" s="170"/>
      <c r="O54" s="170"/>
      <c r="P54" s="170"/>
    </row>
    <row r="55" spans="3:16" x14ac:dyDescent="0.25">
      <c r="C55" s="130">
        <v>44683</v>
      </c>
      <c r="D55" s="131" t="s">
        <v>644</v>
      </c>
      <c r="E55" s="132" t="s">
        <v>39</v>
      </c>
      <c r="F55" s="133">
        <v>185640</v>
      </c>
      <c r="H55" s="12">
        <v>44613</v>
      </c>
      <c r="I55" s="1" t="s">
        <v>285</v>
      </c>
      <c r="J55" s="1" t="s">
        <v>286</v>
      </c>
      <c r="K55" s="2" t="s">
        <v>39</v>
      </c>
      <c r="L55" s="2">
        <v>4</v>
      </c>
      <c r="M55" s="14">
        <v>517.70354999999995</v>
      </c>
      <c r="N55" s="170"/>
      <c r="O55" s="170"/>
      <c r="P55" s="170"/>
    </row>
    <row r="56" spans="3:16" x14ac:dyDescent="0.25">
      <c r="C56" s="12">
        <v>44683</v>
      </c>
      <c r="D56" s="1" t="s">
        <v>2061</v>
      </c>
      <c r="E56" s="2" t="s">
        <v>39</v>
      </c>
      <c r="F56" s="14">
        <v>285600</v>
      </c>
      <c r="H56" s="12">
        <v>44613</v>
      </c>
      <c r="I56" s="1" t="s">
        <v>287</v>
      </c>
      <c r="J56" s="1" t="s">
        <v>288</v>
      </c>
      <c r="K56" s="2" t="s">
        <v>39</v>
      </c>
      <c r="L56" s="2">
        <v>4</v>
      </c>
      <c r="M56" s="14">
        <v>2476.2055500000001</v>
      </c>
      <c r="N56" s="170"/>
      <c r="O56" s="170"/>
      <c r="P56" s="170"/>
    </row>
    <row r="57" spans="3:16" x14ac:dyDescent="0.25">
      <c r="C57" s="12">
        <v>44689</v>
      </c>
      <c r="D57" s="1" t="s">
        <v>2062</v>
      </c>
      <c r="E57" s="2" t="s">
        <v>39</v>
      </c>
      <c r="F57" s="14">
        <v>89250</v>
      </c>
      <c r="H57" s="12">
        <v>44613</v>
      </c>
      <c r="I57" s="1" t="s">
        <v>107</v>
      </c>
      <c r="J57" s="1" t="s">
        <v>108</v>
      </c>
      <c r="K57" s="2" t="s">
        <v>39</v>
      </c>
      <c r="L57" s="2">
        <v>1</v>
      </c>
      <c r="M57" s="14">
        <v>102110.65724999999</v>
      </c>
      <c r="N57" s="170"/>
      <c r="O57" s="170"/>
      <c r="P57" s="170"/>
    </row>
    <row r="58" spans="3:16" x14ac:dyDescent="0.25">
      <c r="C58" s="12">
        <v>44691</v>
      </c>
      <c r="D58" s="1" t="s">
        <v>645</v>
      </c>
      <c r="E58" s="2" t="s">
        <v>39</v>
      </c>
      <c r="F58" s="14">
        <v>53550</v>
      </c>
      <c r="H58" s="12">
        <v>44613</v>
      </c>
      <c r="I58" s="1" t="s">
        <v>289</v>
      </c>
      <c r="J58" s="1" t="s">
        <v>290</v>
      </c>
      <c r="K58" s="2" t="s">
        <v>39</v>
      </c>
      <c r="L58" s="2">
        <v>2</v>
      </c>
      <c r="M58" s="14">
        <v>53944.627800000002</v>
      </c>
      <c r="N58" s="170"/>
      <c r="O58" s="170"/>
      <c r="P58" s="170"/>
    </row>
    <row r="59" spans="3:16" x14ac:dyDescent="0.25">
      <c r="C59" s="12">
        <v>44696</v>
      </c>
      <c r="D59" s="78" t="s">
        <v>2044</v>
      </c>
      <c r="E59" s="2" t="s">
        <v>39</v>
      </c>
      <c r="F59" s="79">
        <v>3373650</v>
      </c>
      <c r="H59" s="12">
        <v>44613</v>
      </c>
      <c r="I59" s="1" t="s">
        <v>291</v>
      </c>
      <c r="J59" s="1" t="s">
        <v>292</v>
      </c>
      <c r="K59" s="2" t="s">
        <v>39</v>
      </c>
      <c r="L59" s="2">
        <v>3</v>
      </c>
      <c r="M59" s="14">
        <v>1930.2454499999997</v>
      </c>
      <c r="N59" s="170"/>
      <c r="O59" s="170"/>
      <c r="P59" s="170"/>
    </row>
    <row r="60" spans="3:16" x14ac:dyDescent="0.25">
      <c r="C60" s="12">
        <v>43236</v>
      </c>
      <c r="D60" s="42" t="s">
        <v>646</v>
      </c>
      <c r="E60" s="2" t="s">
        <v>39</v>
      </c>
      <c r="F60" s="43">
        <v>4730250</v>
      </c>
      <c r="H60" s="12">
        <v>44613</v>
      </c>
      <c r="I60" s="1" t="s">
        <v>293</v>
      </c>
      <c r="J60" s="1" t="s">
        <v>294</v>
      </c>
      <c r="K60" s="2" t="s">
        <v>39</v>
      </c>
      <c r="L60" s="2">
        <v>3</v>
      </c>
      <c r="M60" s="14">
        <v>509.93879999999996</v>
      </c>
      <c r="N60" s="170"/>
      <c r="O60" s="170"/>
      <c r="P60" s="170"/>
    </row>
    <row r="61" spans="3:16" x14ac:dyDescent="0.25">
      <c r="C61" s="12">
        <v>44701</v>
      </c>
      <c r="D61" s="78" t="s">
        <v>647</v>
      </c>
      <c r="E61" s="2" t="s">
        <v>39</v>
      </c>
      <c r="F61" s="79">
        <v>3482535</v>
      </c>
      <c r="H61" s="12">
        <v>44614</v>
      </c>
      <c r="I61" s="1" t="s">
        <v>295</v>
      </c>
      <c r="J61" s="1" t="s">
        <v>296</v>
      </c>
      <c r="K61" s="2" t="s">
        <v>39</v>
      </c>
      <c r="L61" s="2">
        <v>200</v>
      </c>
      <c r="M61" s="14">
        <v>3198.0416999999998</v>
      </c>
      <c r="N61" s="170"/>
      <c r="O61" s="170"/>
      <c r="P61" s="170"/>
    </row>
    <row r="62" spans="3:16" x14ac:dyDescent="0.25">
      <c r="C62" s="12">
        <v>44704</v>
      </c>
      <c r="D62" s="1" t="s">
        <v>648</v>
      </c>
      <c r="E62" s="2" t="s">
        <v>39</v>
      </c>
      <c r="F62" s="14">
        <v>267750</v>
      </c>
      <c r="H62" s="12">
        <v>44614</v>
      </c>
      <c r="I62" s="1" t="s">
        <v>297</v>
      </c>
      <c r="J62" s="1" t="s">
        <v>298</v>
      </c>
      <c r="K62" s="2" t="s">
        <v>39</v>
      </c>
      <c r="L62" s="2">
        <v>1</v>
      </c>
      <c r="M62" s="14">
        <v>2796.7379999999998</v>
      </c>
      <c r="N62" s="170"/>
      <c r="O62" s="170"/>
      <c r="P62" s="170"/>
    </row>
    <row r="63" spans="3:16" ht="15.75" thickBot="1" x14ac:dyDescent="0.3">
      <c r="C63" s="181">
        <v>44708</v>
      </c>
      <c r="D63" s="182" t="s">
        <v>2063</v>
      </c>
      <c r="E63" s="183" t="s">
        <v>39</v>
      </c>
      <c r="F63" s="184">
        <v>606900</v>
      </c>
      <c r="H63" s="12">
        <v>44614</v>
      </c>
      <c r="I63" s="1" t="s">
        <v>299</v>
      </c>
      <c r="J63" s="1" t="s">
        <v>300</v>
      </c>
      <c r="K63" s="2" t="s">
        <v>39</v>
      </c>
      <c r="L63" s="2">
        <v>1</v>
      </c>
      <c r="M63" s="14">
        <v>2541.8399999999997</v>
      </c>
      <c r="N63" s="170"/>
      <c r="O63" s="170"/>
      <c r="P63" s="170"/>
    </row>
    <row r="64" spans="3:16" x14ac:dyDescent="0.25">
      <c r="C64" s="130">
        <v>44715</v>
      </c>
      <c r="D64" s="131" t="s">
        <v>1962</v>
      </c>
      <c r="E64" s="132" t="s">
        <v>39</v>
      </c>
      <c r="F64" s="133">
        <v>249900</v>
      </c>
      <c r="H64" s="12">
        <v>44614</v>
      </c>
      <c r="I64" s="1" t="s">
        <v>301</v>
      </c>
      <c r="J64" s="1" t="s">
        <v>302</v>
      </c>
      <c r="K64" s="2" t="s">
        <v>39</v>
      </c>
      <c r="L64" s="2">
        <v>1</v>
      </c>
      <c r="M64" s="14">
        <v>734.88449999999989</v>
      </c>
      <c r="N64" s="170"/>
      <c r="O64" s="170"/>
      <c r="P64" s="170"/>
    </row>
    <row r="65" spans="1:16" x14ac:dyDescent="0.25">
      <c r="C65" s="12">
        <v>44718</v>
      </c>
      <c r="D65" s="1" t="s">
        <v>745</v>
      </c>
      <c r="E65" s="2" t="s">
        <v>39</v>
      </c>
      <c r="F65" s="14">
        <v>273105</v>
      </c>
      <c r="H65" s="12">
        <v>44614</v>
      </c>
      <c r="I65" s="1" t="s">
        <v>287</v>
      </c>
      <c r="J65" s="1" t="s">
        <v>288</v>
      </c>
      <c r="K65" s="2" t="s">
        <v>39</v>
      </c>
      <c r="L65" s="2">
        <v>4</v>
      </c>
      <c r="M65" s="14">
        <v>2476.2055500000001</v>
      </c>
      <c r="N65" s="170"/>
      <c r="O65" s="170"/>
      <c r="P65" s="170"/>
    </row>
    <row r="66" spans="1:16" x14ac:dyDescent="0.25">
      <c r="C66" s="12">
        <v>44718</v>
      </c>
      <c r="D66" s="1" t="s">
        <v>2064</v>
      </c>
      <c r="E66" s="2" t="s">
        <v>39</v>
      </c>
      <c r="F66" s="14">
        <v>121380</v>
      </c>
      <c r="H66" s="12">
        <v>44614</v>
      </c>
      <c r="I66" s="1" t="s">
        <v>303</v>
      </c>
      <c r="J66" s="1" t="s">
        <v>304</v>
      </c>
      <c r="K66" s="2" t="s">
        <v>39</v>
      </c>
      <c r="L66" s="2">
        <v>1</v>
      </c>
      <c r="M66" s="14">
        <v>690.79499999999996</v>
      </c>
      <c r="N66" s="170"/>
      <c r="O66" s="170"/>
      <c r="P66" s="170"/>
    </row>
    <row r="67" spans="1:16" x14ac:dyDescent="0.25">
      <c r="C67" s="12">
        <v>44721</v>
      </c>
      <c r="D67" s="1" t="s">
        <v>746</v>
      </c>
      <c r="E67" s="2" t="s">
        <v>39</v>
      </c>
      <c r="F67" s="14">
        <v>178500</v>
      </c>
      <c r="H67" s="12">
        <v>44614</v>
      </c>
      <c r="I67" s="1" t="s">
        <v>305</v>
      </c>
      <c r="J67" s="1" t="s">
        <v>306</v>
      </c>
      <c r="K67" s="2" t="s">
        <v>39</v>
      </c>
      <c r="L67" s="2">
        <v>8</v>
      </c>
      <c r="M67" s="14">
        <v>14229.4131</v>
      </c>
      <c r="N67" s="170"/>
      <c r="O67" s="170"/>
      <c r="P67" s="170"/>
    </row>
    <row r="68" spans="1:16" x14ac:dyDescent="0.25">
      <c r="C68" s="12">
        <v>44725</v>
      </c>
      <c r="D68" s="1" t="s">
        <v>2065</v>
      </c>
      <c r="E68" s="2" t="s">
        <v>39</v>
      </c>
      <c r="F68" s="14">
        <v>624750</v>
      </c>
      <c r="H68" s="12">
        <v>44620</v>
      </c>
      <c r="I68" s="1" t="s">
        <v>187</v>
      </c>
      <c r="J68" s="1" t="s">
        <v>188</v>
      </c>
      <c r="K68" s="2" t="s">
        <v>39</v>
      </c>
      <c r="L68" s="2">
        <v>2</v>
      </c>
      <c r="M68" s="14">
        <v>1029.2845499999999</v>
      </c>
      <c r="N68" s="170"/>
      <c r="O68" s="170"/>
      <c r="P68" s="170"/>
    </row>
    <row r="69" spans="1:16" x14ac:dyDescent="0.25">
      <c r="C69" s="12">
        <v>44729</v>
      </c>
      <c r="D69" s="1" t="s">
        <v>2066</v>
      </c>
      <c r="E69" s="2" t="s">
        <v>39</v>
      </c>
      <c r="F69" s="14">
        <v>885000.00119999994</v>
      </c>
      <c r="H69" s="12">
        <v>44620</v>
      </c>
      <c r="I69" s="1" t="s">
        <v>307</v>
      </c>
      <c r="J69" s="1" t="s">
        <v>308</v>
      </c>
      <c r="K69" s="2" t="s">
        <v>39</v>
      </c>
      <c r="L69" s="2">
        <v>2</v>
      </c>
      <c r="M69" s="14">
        <v>680.06714999999997</v>
      </c>
      <c r="N69" s="170"/>
      <c r="O69" s="170"/>
      <c r="P69" s="170"/>
    </row>
    <row r="70" spans="1:16" x14ac:dyDescent="0.25">
      <c r="C70" s="12">
        <v>44738</v>
      </c>
      <c r="D70" s="1" t="s">
        <v>747</v>
      </c>
      <c r="E70" s="2" t="s">
        <v>39</v>
      </c>
      <c r="F70" s="14">
        <v>3270120</v>
      </c>
      <c r="H70" s="12">
        <v>44620</v>
      </c>
      <c r="I70" s="1" t="s">
        <v>309</v>
      </c>
      <c r="J70" s="1" t="s">
        <v>310</v>
      </c>
      <c r="K70" s="2" t="s">
        <v>39</v>
      </c>
      <c r="L70" s="2">
        <v>8</v>
      </c>
      <c r="M70" s="14">
        <v>1418.9321999999997</v>
      </c>
      <c r="N70" s="170"/>
      <c r="O70" s="170"/>
      <c r="P70" s="170"/>
    </row>
    <row r="71" spans="1:16" x14ac:dyDescent="0.25">
      <c r="C71" s="12">
        <v>44738</v>
      </c>
      <c r="D71" s="1" t="s">
        <v>2067</v>
      </c>
      <c r="E71" s="2" t="s">
        <v>39</v>
      </c>
      <c r="F71" s="14">
        <v>696150</v>
      </c>
      <c r="H71" s="12">
        <v>44620</v>
      </c>
      <c r="I71" s="1" t="s">
        <v>105</v>
      </c>
      <c r="J71" s="1" t="s">
        <v>106</v>
      </c>
      <c r="K71" s="2" t="s">
        <v>39</v>
      </c>
      <c r="L71" s="2">
        <v>1</v>
      </c>
      <c r="M71" s="14">
        <v>5845.9821000000002</v>
      </c>
      <c r="N71" s="170"/>
      <c r="O71" s="170"/>
      <c r="P71" s="170"/>
    </row>
    <row r="72" spans="1:16" ht="15.75" thickBot="1" x14ac:dyDescent="0.3">
      <c r="C72" s="12">
        <v>44740</v>
      </c>
      <c r="D72" s="78" t="s">
        <v>748</v>
      </c>
      <c r="E72" s="2" t="s">
        <v>39</v>
      </c>
      <c r="F72" s="79">
        <v>562275</v>
      </c>
      <c r="H72" s="15">
        <v>44620</v>
      </c>
      <c r="I72" s="16" t="s">
        <v>311</v>
      </c>
      <c r="J72" s="16" t="s">
        <v>312</v>
      </c>
      <c r="K72" s="17" t="s">
        <v>39</v>
      </c>
      <c r="L72" s="17">
        <v>6</v>
      </c>
      <c r="M72" s="18">
        <v>799.14449999999988</v>
      </c>
      <c r="N72" s="170"/>
      <c r="O72" s="170"/>
      <c r="P72" s="170"/>
    </row>
    <row r="73" spans="1:16" x14ac:dyDescent="0.25">
      <c r="C73" s="12">
        <v>44740</v>
      </c>
      <c r="D73" s="1" t="s">
        <v>749</v>
      </c>
      <c r="E73" s="2" t="s">
        <v>39</v>
      </c>
      <c r="F73" s="14">
        <v>214200</v>
      </c>
      <c r="H73" s="130">
        <v>44622</v>
      </c>
      <c r="I73" s="131" t="s">
        <v>412</v>
      </c>
      <c r="J73" s="131" t="s">
        <v>413</v>
      </c>
      <c r="K73" s="132" t="s">
        <v>39</v>
      </c>
      <c r="L73" s="132">
        <v>36</v>
      </c>
      <c r="M73" s="133">
        <v>749694.82349999982</v>
      </c>
      <c r="N73" s="170"/>
      <c r="O73" s="170"/>
      <c r="P73" s="170"/>
    </row>
    <row r="74" spans="1:16" x14ac:dyDescent="0.25">
      <c r="C74" s="12">
        <v>44741</v>
      </c>
      <c r="D74" s="1" t="s">
        <v>750</v>
      </c>
      <c r="E74" s="2" t="s">
        <v>39</v>
      </c>
      <c r="F74" s="14">
        <v>30000</v>
      </c>
      <c r="H74" s="12">
        <v>44622</v>
      </c>
      <c r="I74" s="1" t="s">
        <v>400</v>
      </c>
      <c r="J74" s="1" t="s">
        <v>401</v>
      </c>
      <c r="K74" s="2" t="s">
        <v>39</v>
      </c>
      <c r="L74" s="2">
        <v>1</v>
      </c>
      <c r="M74" s="14">
        <v>41721.072750000007</v>
      </c>
      <c r="N74" s="170"/>
      <c r="O74" s="170"/>
      <c r="P74" s="170"/>
    </row>
    <row r="75" spans="1:16" x14ac:dyDescent="0.25">
      <c r="A75" t="s">
        <v>1549</v>
      </c>
      <c r="C75" s="12">
        <v>44742</v>
      </c>
      <c r="D75" s="1" t="s">
        <v>751</v>
      </c>
      <c r="E75" s="2" t="s">
        <v>39</v>
      </c>
      <c r="F75" s="14">
        <v>58905</v>
      </c>
      <c r="H75" s="12">
        <v>44622</v>
      </c>
      <c r="I75" s="1" t="s">
        <v>15</v>
      </c>
      <c r="J75" s="1" t="s">
        <v>16</v>
      </c>
      <c r="K75" s="2" t="s">
        <v>39</v>
      </c>
      <c r="L75" s="2">
        <v>1</v>
      </c>
      <c r="M75" s="14">
        <v>63013.427399999993</v>
      </c>
      <c r="N75" s="170"/>
      <c r="O75" s="170"/>
      <c r="P75" s="170"/>
    </row>
    <row r="76" spans="1:16" x14ac:dyDescent="0.25">
      <c r="C76" s="12">
        <v>44728</v>
      </c>
      <c r="D76" s="1" t="s">
        <v>2068</v>
      </c>
      <c r="E76" s="2" t="s">
        <v>39</v>
      </c>
      <c r="F76" s="14">
        <v>2302650</v>
      </c>
      <c r="H76" s="12">
        <v>44622</v>
      </c>
      <c r="I76" s="1" t="s">
        <v>13</v>
      </c>
      <c r="J76" s="1" t="s">
        <v>14</v>
      </c>
      <c r="K76" s="2" t="s">
        <v>39</v>
      </c>
      <c r="L76" s="2">
        <v>1</v>
      </c>
      <c r="M76" s="14">
        <v>75045.630450000011</v>
      </c>
      <c r="N76" s="170"/>
      <c r="O76" s="170"/>
      <c r="P76" s="170"/>
    </row>
    <row r="77" spans="1:16" ht="15.75" thickBot="1" x14ac:dyDescent="0.3">
      <c r="C77" s="15">
        <v>44742</v>
      </c>
      <c r="D77" s="16" t="s">
        <v>1963</v>
      </c>
      <c r="E77" s="17" t="s">
        <v>39</v>
      </c>
      <c r="F77" s="18">
        <v>498.47909999999996</v>
      </c>
      <c r="H77" s="12">
        <v>44622</v>
      </c>
      <c r="I77" s="1" t="s">
        <v>17</v>
      </c>
      <c r="J77" s="1" t="s">
        <v>18</v>
      </c>
      <c r="K77" s="2" t="s">
        <v>39</v>
      </c>
      <c r="L77" s="2">
        <v>1</v>
      </c>
      <c r="M77" s="14">
        <v>64641.097499999996</v>
      </c>
      <c r="N77" s="170"/>
      <c r="O77" s="170"/>
      <c r="P77" s="170"/>
    </row>
    <row r="78" spans="1:16" x14ac:dyDescent="0.25">
      <c r="C78" s="138">
        <v>44743</v>
      </c>
      <c r="D78" s="139" t="s">
        <v>2069</v>
      </c>
      <c r="E78" s="140" t="s">
        <v>39</v>
      </c>
      <c r="F78" s="141">
        <v>178500</v>
      </c>
      <c r="H78" s="12">
        <v>44622</v>
      </c>
      <c r="I78" s="1" t="s">
        <v>19</v>
      </c>
      <c r="J78" s="1" t="s">
        <v>20</v>
      </c>
      <c r="K78" s="2" t="s">
        <v>39</v>
      </c>
      <c r="L78" s="2">
        <v>1</v>
      </c>
      <c r="M78" s="14">
        <v>143375.7696</v>
      </c>
      <c r="N78" s="170"/>
      <c r="O78" s="170"/>
      <c r="P78" s="170"/>
    </row>
    <row r="79" spans="1:16" x14ac:dyDescent="0.25">
      <c r="C79" s="12">
        <v>44743</v>
      </c>
      <c r="D79" s="1" t="s">
        <v>880</v>
      </c>
      <c r="E79" s="2" t="s">
        <v>39</v>
      </c>
      <c r="F79" s="14">
        <v>1785000</v>
      </c>
      <c r="H79" s="12">
        <v>44622</v>
      </c>
      <c r="I79" s="1" t="s">
        <v>103</v>
      </c>
      <c r="J79" s="1" t="s">
        <v>104</v>
      </c>
      <c r="K79" s="2" t="s">
        <v>39</v>
      </c>
      <c r="L79" s="2">
        <v>8</v>
      </c>
      <c r="M79" s="14">
        <v>159423.79425000001</v>
      </c>
      <c r="N79" s="170"/>
      <c r="O79" s="170"/>
      <c r="P79" s="170"/>
    </row>
    <row r="80" spans="1:16" x14ac:dyDescent="0.25">
      <c r="C80" s="12">
        <v>44743</v>
      </c>
      <c r="D80" s="1" t="s">
        <v>1964</v>
      </c>
      <c r="E80" s="2" t="s">
        <v>39</v>
      </c>
      <c r="F80" s="14">
        <v>899997</v>
      </c>
      <c r="H80" s="12">
        <v>44622</v>
      </c>
      <c r="I80" s="1" t="s">
        <v>101</v>
      </c>
      <c r="J80" s="1" t="s">
        <v>102</v>
      </c>
      <c r="K80" s="2" t="s">
        <v>39</v>
      </c>
      <c r="L80" s="2">
        <v>6</v>
      </c>
      <c r="M80" s="14">
        <v>127369.65675000001</v>
      </c>
      <c r="N80" s="170"/>
      <c r="O80" s="170"/>
      <c r="P80" s="170"/>
    </row>
    <row r="81" spans="3:16" x14ac:dyDescent="0.25">
      <c r="C81" s="12">
        <v>44747</v>
      </c>
      <c r="D81" s="1" t="s">
        <v>2070</v>
      </c>
      <c r="E81" s="2" t="s">
        <v>39</v>
      </c>
      <c r="F81" s="14">
        <v>1802850</v>
      </c>
      <c r="H81" s="12">
        <v>44622</v>
      </c>
      <c r="I81" s="1" t="s">
        <v>23</v>
      </c>
      <c r="J81" s="1" t="s">
        <v>24</v>
      </c>
      <c r="K81" s="2" t="s">
        <v>39</v>
      </c>
      <c r="L81" s="2">
        <v>3.49</v>
      </c>
      <c r="M81" s="14">
        <v>6.2296500000000004</v>
      </c>
      <c r="N81" s="170"/>
      <c r="O81" s="170"/>
      <c r="P81" s="170"/>
    </row>
    <row r="82" spans="3:16" x14ac:dyDescent="0.25">
      <c r="C82" s="12">
        <v>44753</v>
      </c>
      <c r="D82" s="1" t="s">
        <v>881</v>
      </c>
      <c r="E82" s="2" t="s">
        <v>39</v>
      </c>
      <c r="F82" s="14">
        <v>232050</v>
      </c>
      <c r="H82" s="12">
        <v>44625</v>
      </c>
      <c r="I82" s="1" t="s">
        <v>414</v>
      </c>
      <c r="J82" s="1" t="s">
        <v>415</v>
      </c>
      <c r="K82" s="2" t="s">
        <v>39</v>
      </c>
      <c r="L82" s="2">
        <v>1</v>
      </c>
      <c r="M82" s="14">
        <v>7208.3119499999993</v>
      </c>
      <c r="N82" s="170"/>
      <c r="O82" s="170"/>
      <c r="P82" s="170"/>
    </row>
    <row r="83" spans="3:16" x14ac:dyDescent="0.25">
      <c r="C83" s="12">
        <v>44753</v>
      </c>
      <c r="D83" s="1" t="s">
        <v>882</v>
      </c>
      <c r="E83" s="2" t="s">
        <v>39</v>
      </c>
      <c r="F83" s="14">
        <v>160650</v>
      </c>
      <c r="H83" s="12">
        <v>44625</v>
      </c>
      <c r="I83" s="1" t="s">
        <v>64</v>
      </c>
      <c r="J83" s="1" t="s">
        <v>65</v>
      </c>
      <c r="K83" s="2" t="s">
        <v>39</v>
      </c>
      <c r="L83" s="2">
        <v>1</v>
      </c>
      <c r="M83" s="14">
        <v>698.79179999999997</v>
      </c>
      <c r="N83" s="170"/>
      <c r="O83" s="170"/>
      <c r="P83" s="170"/>
    </row>
    <row r="84" spans="3:16" x14ac:dyDescent="0.25">
      <c r="C84" s="12">
        <v>44755</v>
      </c>
      <c r="D84" s="1" t="s">
        <v>883</v>
      </c>
      <c r="E84" s="2" t="s">
        <v>39</v>
      </c>
      <c r="F84" s="14">
        <v>151725</v>
      </c>
      <c r="H84" s="12">
        <v>44625</v>
      </c>
      <c r="I84" s="1" t="s">
        <v>416</v>
      </c>
      <c r="J84" s="1" t="s">
        <v>417</v>
      </c>
      <c r="K84" s="2" t="s">
        <v>39</v>
      </c>
      <c r="L84" s="2">
        <v>1</v>
      </c>
      <c r="M84" s="14">
        <v>177576.9051</v>
      </c>
      <c r="N84" s="170"/>
      <c r="O84" s="170"/>
      <c r="P84" s="170"/>
    </row>
    <row r="85" spans="3:16" x14ac:dyDescent="0.25">
      <c r="C85" s="12">
        <v>44758</v>
      </c>
      <c r="D85" s="1" t="s">
        <v>884</v>
      </c>
      <c r="E85" s="2" t="s">
        <v>39</v>
      </c>
      <c r="F85" s="14">
        <v>678300</v>
      </c>
      <c r="H85" s="12">
        <v>44628</v>
      </c>
      <c r="I85" s="1" t="s">
        <v>418</v>
      </c>
      <c r="J85" s="1" t="s">
        <v>419</v>
      </c>
      <c r="K85" s="2" t="s">
        <v>39</v>
      </c>
      <c r="L85" s="2">
        <v>4</v>
      </c>
      <c r="M85" s="14">
        <v>382727.16930000001</v>
      </c>
      <c r="N85" s="170"/>
      <c r="O85" s="170"/>
      <c r="P85" s="170"/>
    </row>
    <row r="86" spans="3:16" x14ac:dyDescent="0.25">
      <c r="C86" s="12">
        <v>44760</v>
      </c>
      <c r="D86" s="1" t="s">
        <v>2071</v>
      </c>
      <c r="E86" s="2" t="s">
        <v>39</v>
      </c>
      <c r="F86" s="14">
        <v>348075</v>
      </c>
      <c r="H86" s="12">
        <v>44635</v>
      </c>
      <c r="I86" s="1" t="s">
        <v>420</v>
      </c>
      <c r="J86" s="1" t="s">
        <v>421</v>
      </c>
      <c r="K86" s="2" t="s">
        <v>39</v>
      </c>
      <c r="L86" s="2">
        <v>1</v>
      </c>
      <c r="M86" s="14">
        <v>1983.3670500000001</v>
      </c>
      <c r="N86" s="170"/>
      <c r="O86" s="170"/>
      <c r="P86" s="170"/>
    </row>
    <row r="87" spans="3:16" x14ac:dyDescent="0.25">
      <c r="C87" s="12">
        <v>44763</v>
      </c>
      <c r="D87" s="1" t="s">
        <v>885</v>
      </c>
      <c r="E87" s="2" t="s">
        <v>39</v>
      </c>
      <c r="F87" s="14">
        <v>357000</v>
      </c>
      <c r="H87" s="12">
        <v>44635</v>
      </c>
      <c r="I87" s="1" t="s">
        <v>267</v>
      </c>
      <c r="J87" s="1" t="s">
        <v>268</v>
      </c>
      <c r="K87" s="2" t="s">
        <v>39</v>
      </c>
      <c r="L87" s="2">
        <v>1</v>
      </c>
      <c r="M87" s="14">
        <v>1015.665</v>
      </c>
      <c r="N87" s="170"/>
      <c r="O87" s="170"/>
      <c r="P87" s="170"/>
    </row>
    <row r="88" spans="3:16" x14ac:dyDescent="0.25">
      <c r="C88" s="12">
        <v>44763</v>
      </c>
      <c r="D88" s="1" t="s">
        <v>2072</v>
      </c>
      <c r="E88" s="2" t="s">
        <v>39</v>
      </c>
      <c r="F88" s="14">
        <v>535500</v>
      </c>
      <c r="H88" s="12">
        <v>44639</v>
      </c>
      <c r="I88" s="1" t="s">
        <v>23</v>
      </c>
      <c r="J88" s="1" t="s">
        <v>24</v>
      </c>
      <c r="K88" s="2" t="s">
        <v>39</v>
      </c>
      <c r="L88" s="2">
        <v>3.49</v>
      </c>
      <c r="M88" s="14">
        <v>6.2296500000000004</v>
      </c>
      <c r="N88" s="170"/>
      <c r="O88" s="170"/>
      <c r="P88" s="170"/>
    </row>
    <row r="89" spans="3:16" x14ac:dyDescent="0.25">
      <c r="C89" s="12">
        <v>44764</v>
      </c>
      <c r="D89" s="1" t="s">
        <v>2073</v>
      </c>
      <c r="E89" s="2" t="s">
        <v>39</v>
      </c>
      <c r="F89" s="14">
        <v>110670</v>
      </c>
      <c r="H89" s="12">
        <v>44639</v>
      </c>
      <c r="I89" s="1" t="s">
        <v>271</v>
      </c>
      <c r="J89" s="1" t="s">
        <v>272</v>
      </c>
      <c r="K89" s="2" t="s">
        <v>39</v>
      </c>
      <c r="L89" s="2">
        <v>2</v>
      </c>
      <c r="M89" s="14">
        <v>1441.2446999999997</v>
      </c>
      <c r="N89" s="170"/>
      <c r="O89" s="170"/>
      <c r="P89" s="170"/>
    </row>
    <row r="90" spans="3:16" x14ac:dyDescent="0.25">
      <c r="C90" s="12">
        <v>44764</v>
      </c>
      <c r="D90" s="1" t="s">
        <v>2074</v>
      </c>
      <c r="E90" s="2" t="s">
        <v>39</v>
      </c>
      <c r="F90" s="14">
        <v>249900</v>
      </c>
      <c r="H90" s="12">
        <v>44646</v>
      </c>
      <c r="I90" s="1" t="s">
        <v>64</v>
      </c>
      <c r="J90" s="1" t="s">
        <v>65</v>
      </c>
      <c r="K90" s="2" t="s">
        <v>39</v>
      </c>
      <c r="L90" s="2">
        <v>2</v>
      </c>
      <c r="M90" s="14">
        <v>1397.5835999999999</v>
      </c>
      <c r="N90" s="170"/>
      <c r="O90" s="170"/>
      <c r="P90" s="170"/>
    </row>
    <row r="91" spans="3:16" x14ac:dyDescent="0.25">
      <c r="C91" s="12">
        <v>44769</v>
      </c>
      <c r="D91" s="1" t="s">
        <v>886</v>
      </c>
      <c r="E91" s="2" t="s">
        <v>39</v>
      </c>
      <c r="F91" s="14">
        <v>44625</v>
      </c>
      <c r="H91" s="12">
        <v>44646</v>
      </c>
      <c r="I91" s="1" t="s">
        <v>52</v>
      </c>
      <c r="J91" s="1" t="s">
        <v>53</v>
      </c>
      <c r="K91" s="2" t="s">
        <v>39</v>
      </c>
      <c r="L91" s="2">
        <v>2</v>
      </c>
      <c r="M91" s="14">
        <v>2740.20705</v>
      </c>
      <c r="N91" s="170"/>
      <c r="O91" s="170"/>
      <c r="P91" s="170"/>
    </row>
    <row r="92" spans="3:16" x14ac:dyDescent="0.25">
      <c r="C92" s="12">
        <v>44769</v>
      </c>
      <c r="D92" s="1" t="s">
        <v>887</v>
      </c>
      <c r="E92" s="2" t="s">
        <v>39</v>
      </c>
      <c r="F92" s="14">
        <v>83895</v>
      </c>
      <c r="H92" s="12">
        <v>44646</v>
      </c>
      <c r="I92" s="1" t="s">
        <v>414</v>
      </c>
      <c r="J92" s="1" t="s">
        <v>415</v>
      </c>
      <c r="K92" s="2" t="s">
        <v>39</v>
      </c>
      <c r="L92" s="2">
        <v>1</v>
      </c>
      <c r="M92" s="14">
        <v>7208.3119499999993</v>
      </c>
      <c r="N92" s="170"/>
      <c r="O92" s="170"/>
      <c r="P92" s="170"/>
    </row>
    <row r="93" spans="3:16" x14ac:dyDescent="0.25">
      <c r="C93" s="12">
        <v>44769</v>
      </c>
      <c r="D93" s="1" t="s">
        <v>2075</v>
      </c>
      <c r="E93" s="2" t="s">
        <v>39</v>
      </c>
      <c r="F93" s="14">
        <v>267750</v>
      </c>
      <c r="H93" s="12">
        <v>44646</v>
      </c>
      <c r="I93" s="1" t="s">
        <v>50</v>
      </c>
      <c r="J93" s="1" t="s">
        <v>51</v>
      </c>
      <c r="K93" s="2" t="s">
        <v>39</v>
      </c>
      <c r="L93" s="2">
        <v>1</v>
      </c>
      <c r="M93" s="14">
        <v>10055.88675</v>
      </c>
      <c r="N93" s="170"/>
      <c r="O93" s="170"/>
      <c r="P93" s="170"/>
    </row>
    <row r="94" spans="3:16" x14ac:dyDescent="0.25">
      <c r="C94" s="12">
        <v>44770</v>
      </c>
      <c r="D94" s="1" t="s">
        <v>2076</v>
      </c>
      <c r="E94" s="2" t="s">
        <v>39</v>
      </c>
      <c r="F94" s="14">
        <v>35700</v>
      </c>
      <c r="H94" s="12">
        <v>44646</v>
      </c>
      <c r="I94" s="1" t="s">
        <v>422</v>
      </c>
      <c r="J94" s="1" t="s">
        <v>423</v>
      </c>
      <c r="K94" s="2" t="s">
        <v>39</v>
      </c>
      <c r="L94" s="2">
        <v>1</v>
      </c>
      <c r="M94" s="14">
        <v>44210.041049999993</v>
      </c>
      <c r="N94" s="170"/>
      <c r="O94" s="170"/>
      <c r="P94" s="170"/>
    </row>
    <row r="95" spans="3:16" x14ac:dyDescent="0.25">
      <c r="C95" s="12">
        <v>44771</v>
      </c>
      <c r="D95" s="1" t="s">
        <v>888</v>
      </c>
      <c r="E95" s="2" t="s">
        <v>39</v>
      </c>
      <c r="F95" s="14">
        <v>89250</v>
      </c>
      <c r="H95" s="12">
        <v>44646</v>
      </c>
      <c r="I95" s="1" t="s">
        <v>424</v>
      </c>
      <c r="J95" s="1" t="s">
        <v>425</v>
      </c>
      <c r="K95" s="2" t="s">
        <v>39</v>
      </c>
      <c r="L95" s="2">
        <v>1</v>
      </c>
      <c r="M95" s="14">
        <v>4592.7335999999996</v>
      </c>
      <c r="N95" s="170"/>
      <c r="O95" s="170"/>
      <c r="P95" s="170"/>
    </row>
    <row r="96" spans="3:16" ht="15.75" thickBot="1" x14ac:dyDescent="0.3">
      <c r="C96" s="15"/>
      <c r="D96" s="16"/>
      <c r="E96" s="17"/>
      <c r="F96" s="376"/>
      <c r="H96" s="12">
        <v>44646</v>
      </c>
      <c r="I96" s="1" t="s">
        <v>426</v>
      </c>
      <c r="J96" s="1" t="s">
        <v>427</v>
      </c>
      <c r="K96" s="2" t="s">
        <v>39</v>
      </c>
      <c r="L96" s="2">
        <v>4</v>
      </c>
      <c r="M96" s="14">
        <v>8693.1106500000005</v>
      </c>
      <c r="N96" s="170"/>
      <c r="O96" s="170"/>
      <c r="P96" s="170"/>
    </row>
    <row r="97" spans="3:16" ht="15.75" thickBot="1" x14ac:dyDescent="0.3">
      <c r="C97" s="130">
        <v>44774</v>
      </c>
      <c r="D97" s="131" t="s">
        <v>986</v>
      </c>
      <c r="E97" s="132" t="s">
        <v>39</v>
      </c>
      <c r="F97" s="133">
        <v>56227.5</v>
      </c>
      <c r="H97" s="15">
        <v>44646</v>
      </c>
      <c r="I97" s="16" t="s">
        <v>428</v>
      </c>
      <c r="J97" s="16" t="s">
        <v>429</v>
      </c>
      <c r="K97" s="17" t="s">
        <v>39</v>
      </c>
      <c r="L97" s="17">
        <v>2</v>
      </c>
      <c r="M97" s="18">
        <v>50802.474449999994</v>
      </c>
      <c r="N97" s="170"/>
      <c r="O97" s="170"/>
      <c r="P97" s="170"/>
    </row>
    <row r="98" spans="3:16" x14ac:dyDescent="0.25">
      <c r="C98" s="12">
        <v>44774</v>
      </c>
      <c r="D98" s="1" t="s">
        <v>987</v>
      </c>
      <c r="E98" s="2" t="s">
        <v>39</v>
      </c>
      <c r="F98" s="14">
        <v>124950</v>
      </c>
      <c r="H98" s="130">
        <v>44655</v>
      </c>
      <c r="I98" s="131" t="s">
        <v>548</v>
      </c>
      <c r="J98" s="131" t="s">
        <v>549</v>
      </c>
      <c r="K98" s="132" t="s">
        <v>39</v>
      </c>
      <c r="L98" s="132">
        <v>1</v>
      </c>
      <c r="M98" s="198">
        <v>11682.824999999999</v>
      </c>
      <c r="N98" s="173"/>
      <c r="O98" s="173"/>
      <c r="P98" s="173"/>
    </row>
    <row r="99" spans="3:16" x14ac:dyDescent="0.25">
      <c r="C99" s="12">
        <v>44775</v>
      </c>
      <c r="D99" s="1" t="s">
        <v>988</v>
      </c>
      <c r="E99" s="2" t="s">
        <v>39</v>
      </c>
      <c r="F99" s="14">
        <v>160650</v>
      </c>
      <c r="H99" s="12">
        <v>44657</v>
      </c>
      <c r="I99" s="1" t="s">
        <v>550</v>
      </c>
      <c r="J99" s="1" t="s">
        <v>551</v>
      </c>
      <c r="K99" s="2" t="s">
        <v>39</v>
      </c>
      <c r="L99" s="2">
        <v>1</v>
      </c>
      <c r="M99" s="13">
        <v>10950.975</v>
      </c>
      <c r="N99" s="173"/>
      <c r="O99" s="173"/>
      <c r="P99" s="173"/>
    </row>
    <row r="100" spans="3:16" x14ac:dyDescent="0.25">
      <c r="C100" s="12">
        <v>44775</v>
      </c>
      <c r="D100" s="39" t="s">
        <v>989</v>
      </c>
      <c r="E100" s="2" t="s">
        <v>39</v>
      </c>
      <c r="F100" s="38">
        <v>624750</v>
      </c>
      <c r="H100" s="12">
        <v>44657</v>
      </c>
      <c r="I100" s="1" t="s">
        <v>52</v>
      </c>
      <c r="J100" s="1" t="s">
        <v>53</v>
      </c>
      <c r="K100" s="2" t="s">
        <v>39</v>
      </c>
      <c r="L100" s="2">
        <v>1</v>
      </c>
      <c r="M100" s="13">
        <v>1370.1124499999999</v>
      </c>
      <c r="N100" s="173"/>
      <c r="O100" s="173"/>
      <c r="P100" s="173"/>
    </row>
    <row r="101" spans="3:16" x14ac:dyDescent="0.25">
      <c r="C101" s="12">
        <v>44776</v>
      </c>
      <c r="D101" s="39" t="s">
        <v>990</v>
      </c>
      <c r="E101" s="2" t="s">
        <v>39</v>
      </c>
      <c r="F101" s="38">
        <v>1249500</v>
      </c>
      <c r="H101" s="12">
        <v>44658</v>
      </c>
      <c r="I101" s="1" t="s">
        <v>60</v>
      </c>
      <c r="J101" s="1" t="s">
        <v>61</v>
      </c>
      <c r="K101" s="2" t="s">
        <v>39</v>
      </c>
      <c r="L101" s="2">
        <v>1</v>
      </c>
      <c r="M101" s="13">
        <v>6935.6888999999992</v>
      </c>
      <c r="N101" s="173"/>
      <c r="O101" s="173"/>
      <c r="P101" s="173"/>
    </row>
    <row r="102" spans="3:16" x14ac:dyDescent="0.25">
      <c r="C102" s="12">
        <v>44777</v>
      </c>
      <c r="D102" s="1" t="s">
        <v>991</v>
      </c>
      <c r="E102" s="2" t="s">
        <v>39</v>
      </c>
      <c r="F102" s="14">
        <v>269535</v>
      </c>
      <c r="H102" s="12">
        <v>44658</v>
      </c>
      <c r="I102" s="1" t="s">
        <v>64</v>
      </c>
      <c r="J102" s="1" t="s">
        <v>65</v>
      </c>
      <c r="K102" s="2" t="s">
        <v>39</v>
      </c>
      <c r="L102" s="2">
        <v>1</v>
      </c>
      <c r="M102" s="13">
        <v>698.79179999999997</v>
      </c>
      <c r="N102" s="173"/>
      <c r="O102" s="173"/>
      <c r="P102" s="173"/>
    </row>
    <row r="103" spans="3:16" x14ac:dyDescent="0.25">
      <c r="C103" s="12">
        <v>44777</v>
      </c>
      <c r="D103" s="1" t="s">
        <v>1980</v>
      </c>
      <c r="E103" s="2" t="s">
        <v>39</v>
      </c>
      <c r="F103" s="14">
        <v>267750</v>
      </c>
      <c r="H103" s="12">
        <v>44658</v>
      </c>
      <c r="I103" s="1" t="s">
        <v>552</v>
      </c>
      <c r="J103" s="1" t="s">
        <v>553</v>
      </c>
      <c r="K103" s="2" t="s">
        <v>39</v>
      </c>
      <c r="L103" s="2">
        <v>2</v>
      </c>
      <c r="M103" s="13">
        <v>5254.0403999999999</v>
      </c>
      <c r="N103" s="173"/>
      <c r="O103" s="173"/>
      <c r="P103" s="173"/>
    </row>
    <row r="104" spans="3:16" x14ac:dyDescent="0.25">
      <c r="C104" s="12">
        <v>44782</v>
      </c>
      <c r="D104" s="1" t="s">
        <v>2077</v>
      </c>
      <c r="E104" s="2" t="s">
        <v>39</v>
      </c>
      <c r="F104" s="14">
        <v>232050</v>
      </c>
      <c r="H104" s="12">
        <v>44658</v>
      </c>
      <c r="I104" s="1" t="s">
        <v>554</v>
      </c>
      <c r="J104" s="1" t="s">
        <v>555</v>
      </c>
      <c r="K104" s="2" t="s">
        <v>39</v>
      </c>
      <c r="L104" s="2">
        <v>2</v>
      </c>
      <c r="M104" s="13">
        <v>558.06239999999991</v>
      </c>
      <c r="N104" s="173"/>
      <c r="O104" s="173"/>
      <c r="P104" s="173"/>
    </row>
    <row r="105" spans="3:16" x14ac:dyDescent="0.25">
      <c r="C105" s="12">
        <v>44784</v>
      </c>
      <c r="D105" s="1" t="s">
        <v>992</v>
      </c>
      <c r="E105" s="2" t="s">
        <v>39</v>
      </c>
      <c r="F105" s="14">
        <v>517650</v>
      </c>
      <c r="H105" s="12">
        <v>44658</v>
      </c>
      <c r="I105" s="1" t="s">
        <v>556</v>
      </c>
      <c r="J105" s="1" t="s">
        <v>557</v>
      </c>
      <c r="K105" s="2" t="s">
        <v>39</v>
      </c>
      <c r="L105" s="2">
        <v>1</v>
      </c>
      <c r="M105" s="13">
        <v>232499.89139999999</v>
      </c>
      <c r="N105" s="173"/>
      <c r="O105" s="173"/>
      <c r="P105" s="173"/>
    </row>
    <row r="106" spans="3:16" x14ac:dyDescent="0.25">
      <c r="C106" s="12">
        <v>44791</v>
      </c>
      <c r="D106" s="1" t="s">
        <v>2078</v>
      </c>
      <c r="E106" s="2" t="s">
        <v>39</v>
      </c>
      <c r="F106" s="14">
        <v>446250</v>
      </c>
      <c r="H106" s="12">
        <v>44664</v>
      </c>
      <c r="I106" s="1" t="s">
        <v>418</v>
      </c>
      <c r="J106" s="1" t="s">
        <v>419</v>
      </c>
      <c r="K106" s="2" t="s">
        <v>39</v>
      </c>
      <c r="L106" s="2">
        <v>2</v>
      </c>
      <c r="M106" s="13">
        <v>191363.58465</v>
      </c>
      <c r="N106" s="173"/>
      <c r="O106" s="173"/>
      <c r="P106" s="173"/>
    </row>
    <row r="107" spans="3:16" x14ac:dyDescent="0.25">
      <c r="C107" s="12">
        <v>44796</v>
      </c>
      <c r="D107" s="1" t="s">
        <v>2079</v>
      </c>
      <c r="E107" s="2" t="s">
        <v>39</v>
      </c>
      <c r="F107" s="14">
        <v>232050</v>
      </c>
      <c r="H107" s="12">
        <v>44669</v>
      </c>
      <c r="I107" s="1" t="s">
        <v>558</v>
      </c>
      <c r="J107" s="1" t="s">
        <v>559</v>
      </c>
      <c r="K107" s="2" t="s">
        <v>39</v>
      </c>
      <c r="L107" s="2">
        <v>200</v>
      </c>
      <c r="M107" s="13">
        <v>6192.6291000000001</v>
      </c>
      <c r="N107" s="173"/>
      <c r="O107" s="173"/>
      <c r="P107" s="173"/>
    </row>
    <row r="108" spans="3:16" x14ac:dyDescent="0.25">
      <c r="C108" s="12">
        <v>44796</v>
      </c>
      <c r="D108" s="1" t="s">
        <v>2080</v>
      </c>
      <c r="E108" s="2" t="s">
        <v>39</v>
      </c>
      <c r="F108" s="14">
        <v>357000</v>
      </c>
      <c r="H108" s="12">
        <v>44669</v>
      </c>
      <c r="I108" s="1" t="s">
        <v>560</v>
      </c>
      <c r="J108" s="1" t="s">
        <v>561</v>
      </c>
      <c r="K108" s="2" t="s">
        <v>39</v>
      </c>
      <c r="L108" s="2">
        <v>200</v>
      </c>
      <c r="M108" s="13">
        <v>4187.6099999999997</v>
      </c>
      <c r="N108" s="173"/>
      <c r="O108" s="173"/>
      <c r="P108" s="173"/>
    </row>
    <row r="109" spans="3:16" x14ac:dyDescent="0.25">
      <c r="C109" s="12">
        <v>44797</v>
      </c>
      <c r="D109" s="1" t="s">
        <v>2081</v>
      </c>
      <c r="E109" s="2" t="s">
        <v>39</v>
      </c>
      <c r="F109" s="14">
        <v>616717.5</v>
      </c>
      <c r="H109" s="12">
        <v>44669</v>
      </c>
      <c r="I109" s="1" t="s">
        <v>562</v>
      </c>
      <c r="J109" s="1" t="s">
        <v>563</v>
      </c>
      <c r="K109" s="2" t="s">
        <v>39</v>
      </c>
      <c r="L109" s="2">
        <v>2</v>
      </c>
      <c r="M109" s="13">
        <v>4383.3530999999994</v>
      </c>
      <c r="N109" s="173"/>
      <c r="O109" s="173"/>
      <c r="P109" s="173"/>
    </row>
    <row r="110" spans="3:16" x14ac:dyDescent="0.25">
      <c r="C110" s="12">
        <v>44797</v>
      </c>
      <c r="D110" s="1" t="s">
        <v>993</v>
      </c>
      <c r="E110" s="2" t="s">
        <v>39</v>
      </c>
      <c r="F110" s="14">
        <v>223125</v>
      </c>
      <c r="H110" s="12">
        <v>44669</v>
      </c>
      <c r="I110" s="1" t="s">
        <v>564</v>
      </c>
      <c r="J110" s="1" t="s">
        <v>565</v>
      </c>
      <c r="K110" s="2" t="s">
        <v>39</v>
      </c>
      <c r="L110" s="2">
        <v>2</v>
      </c>
      <c r="M110" s="13">
        <v>5319.2107499999993</v>
      </c>
      <c r="N110" s="173"/>
      <c r="O110" s="173"/>
      <c r="P110" s="173"/>
    </row>
    <row r="111" spans="3:16" ht="15.75" thickBot="1" x14ac:dyDescent="0.3">
      <c r="C111" s="15">
        <v>44798</v>
      </c>
      <c r="D111" s="16" t="s">
        <v>994</v>
      </c>
      <c r="E111" s="17" t="s">
        <v>39</v>
      </c>
      <c r="F111" s="18">
        <v>464100</v>
      </c>
      <c r="H111" s="12">
        <v>44670</v>
      </c>
      <c r="I111" s="1" t="s">
        <v>103</v>
      </c>
      <c r="J111" s="1" t="s">
        <v>104</v>
      </c>
      <c r="K111" s="2" t="s">
        <v>39</v>
      </c>
      <c r="L111" s="2">
        <v>16</v>
      </c>
      <c r="M111" s="13">
        <v>318847.60634999996</v>
      </c>
      <c r="N111" s="173"/>
      <c r="O111" s="173"/>
      <c r="P111" s="173"/>
    </row>
    <row r="112" spans="3:16" x14ac:dyDescent="0.25">
      <c r="C112" s="12">
        <v>44805</v>
      </c>
      <c r="D112" s="1" t="s">
        <v>1137</v>
      </c>
      <c r="E112" s="2" t="s">
        <v>39</v>
      </c>
      <c r="F112" s="14">
        <v>535500</v>
      </c>
      <c r="H112" s="12">
        <v>44670</v>
      </c>
      <c r="I112" s="1" t="s">
        <v>171</v>
      </c>
      <c r="J112" s="1" t="s">
        <v>172</v>
      </c>
      <c r="K112" s="2" t="s">
        <v>39</v>
      </c>
      <c r="L112" s="2">
        <v>2</v>
      </c>
      <c r="M112" s="13">
        <v>30238.649699999994</v>
      </c>
      <c r="N112" s="173"/>
      <c r="O112" s="173"/>
      <c r="P112" s="173"/>
    </row>
    <row r="113" spans="3:16" x14ac:dyDescent="0.25">
      <c r="C113" s="12">
        <v>44805</v>
      </c>
      <c r="D113" s="1" t="s">
        <v>2082</v>
      </c>
      <c r="E113" s="2" t="s">
        <v>39</v>
      </c>
      <c r="F113" s="14">
        <v>107100</v>
      </c>
      <c r="H113" s="12">
        <v>44671</v>
      </c>
      <c r="I113" s="1" t="s">
        <v>23</v>
      </c>
      <c r="J113" s="1" t="s">
        <v>24</v>
      </c>
      <c r="K113" s="2" t="s">
        <v>39</v>
      </c>
      <c r="L113" s="2">
        <v>3.49</v>
      </c>
      <c r="M113" s="13">
        <v>6.2296500000000004</v>
      </c>
      <c r="N113" s="173"/>
      <c r="O113" s="173"/>
      <c r="P113" s="173"/>
    </row>
    <row r="114" spans="3:16" x14ac:dyDescent="0.25">
      <c r="C114" s="12">
        <v>44805</v>
      </c>
      <c r="D114" s="1" t="s">
        <v>1138</v>
      </c>
      <c r="E114" s="2" t="s">
        <v>39</v>
      </c>
      <c r="F114" s="14">
        <v>87465</v>
      </c>
      <c r="H114" s="12">
        <v>44673</v>
      </c>
      <c r="I114" s="1" t="s">
        <v>566</v>
      </c>
      <c r="J114" s="1" t="s">
        <v>567</v>
      </c>
      <c r="K114" s="2" t="s">
        <v>39</v>
      </c>
      <c r="L114" s="2">
        <v>4</v>
      </c>
      <c r="M114" s="13">
        <v>2522.1514499999998</v>
      </c>
      <c r="N114" s="173"/>
      <c r="O114" s="173"/>
      <c r="P114" s="173"/>
    </row>
    <row r="115" spans="3:16" x14ac:dyDescent="0.25">
      <c r="C115" s="12">
        <v>44805</v>
      </c>
      <c r="D115" s="39" t="s">
        <v>1139</v>
      </c>
      <c r="E115" s="2" t="s">
        <v>39</v>
      </c>
      <c r="F115" s="38">
        <v>8925000</v>
      </c>
      <c r="H115" s="12">
        <v>44673</v>
      </c>
      <c r="I115" s="1" t="s">
        <v>568</v>
      </c>
      <c r="J115" s="1" t="s">
        <v>569</v>
      </c>
      <c r="K115" s="2" t="s">
        <v>39</v>
      </c>
      <c r="L115" s="2">
        <v>4</v>
      </c>
      <c r="M115" s="13">
        <v>873.52545000000009</v>
      </c>
      <c r="N115" s="173"/>
      <c r="O115" s="173"/>
      <c r="P115" s="173"/>
    </row>
    <row r="116" spans="3:16" x14ac:dyDescent="0.25">
      <c r="C116" s="12">
        <v>44805</v>
      </c>
      <c r="D116" s="39" t="s">
        <v>1140</v>
      </c>
      <c r="E116" s="2" t="s">
        <v>39</v>
      </c>
      <c r="F116" s="38">
        <v>11067000</v>
      </c>
      <c r="H116" s="12">
        <v>44677</v>
      </c>
      <c r="I116" s="1" t="s">
        <v>64</v>
      </c>
      <c r="J116" s="1" t="s">
        <v>65</v>
      </c>
      <c r="K116" s="2" t="s">
        <v>39</v>
      </c>
      <c r="L116" s="2">
        <v>1</v>
      </c>
      <c r="M116" s="13">
        <v>698.79179999999997</v>
      </c>
      <c r="N116" s="173"/>
      <c r="O116" s="173"/>
      <c r="P116" s="173"/>
    </row>
    <row r="117" spans="3:16" x14ac:dyDescent="0.25">
      <c r="C117" s="12">
        <v>44806</v>
      </c>
      <c r="D117" s="1" t="s">
        <v>1141</v>
      </c>
      <c r="E117" s="2" t="s">
        <v>39</v>
      </c>
      <c r="F117" s="14">
        <v>660450</v>
      </c>
      <c r="H117" s="12">
        <v>44677</v>
      </c>
      <c r="I117" s="1" t="s">
        <v>414</v>
      </c>
      <c r="J117" s="1" t="s">
        <v>415</v>
      </c>
      <c r="K117" s="2" t="s">
        <v>39</v>
      </c>
      <c r="L117" s="2">
        <v>1</v>
      </c>
      <c r="M117" s="13">
        <v>7208.3119499999993</v>
      </c>
      <c r="N117" s="173"/>
      <c r="O117" s="173"/>
      <c r="P117" s="173"/>
    </row>
    <row r="118" spans="3:16" x14ac:dyDescent="0.25">
      <c r="C118" s="12">
        <v>44806</v>
      </c>
      <c r="D118" s="1" t="s">
        <v>1142</v>
      </c>
      <c r="E118" s="2" t="s">
        <v>39</v>
      </c>
      <c r="F118" s="14">
        <v>124950</v>
      </c>
      <c r="H118" s="12">
        <v>44677</v>
      </c>
      <c r="I118" s="1" t="s">
        <v>570</v>
      </c>
      <c r="J118" s="1" t="s">
        <v>571</v>
      </c>
      <c r="K118" s="2" t="s">
        <v>39</v>
      </c>
      <c r="L118" s="2">
        <v>1</v>
      </c>
      <c r="M118" s="13">
        <v>179796.49904999998</v>
      </c>
      <c r="N118" s="173"/>
      <c r="O118" s="173"/>
      <c r="P118" s="173"/>
    </row>
    <row r="119" spans="3:16" x14ac:dyDescent="0.25">
      <c r="C119" s="12">
        <v>44809</v>
      </c>
      <c r="D119" s="1" t="s">
        <v>2083</v>
      </c>
      <c r="E119" s="2" t="s">
        <v>39</v>
      </c>
      <c r="F119" s="14">
        <v>267750</v>
      </c>
      <c r="H119" s="12">
        <v>44678</v>
      </c>
      <c r="I119" s="1" t="s">
        <v>572</v>
      </c>
      <c r="J119" s="1" t="s">
        <v>573</v>
      </c>
      <c r="K119" s="2" t="s">
        <v>39</v>
      </c>
      <c r="L119" s="2">
        <v>1</v>
      </c>
      <c r="M119" s="13">
        <v>65819.679449999996</v>
      </c>
      <c r="N119" s="173"/>
      <c r="O119" s="173"/>
      <c r="P119" s="173"/>
    </row>
    <row r="120" spans="3:16" x14ac:dyDescent="0.25">
      <c r="C120" s="12">
        <v>44810</v>
      </c>
      <c r="D120" s="1" t="s">
        <v>1143</v>
      </c>
      <c r="E120" s="2" t="s">
        <v>39</v>
      </c>
      <c r="F120" s="14">
        <v>553350</v>
      </c>
      <c r="H120" s="12">
        <v>44678</v>
      </c>
      <c r="I120" s="1" t="s">
        <v>367</v>
      </c>
      <c r="J120" s="1" t="s">
        <v>368</v>
      </c>
      <c r="K120" s="2" t="s">
        <v>39</v>
      </c>
      <c r="L120" s="2">
        <v>1</v>
      </c>
      <c r="M120" s="13">
        <v>13378.735650000001</v>
      </c>
      <c r="N120" s="173"/>
      <c r="O120" s="173"/>
      <c r="P120" s="173"/>
    </row>
    <row r="121" spans="3:16" x14ac:dyDescent="0.25">
      <c r="C121" s="12">
        <v>44814</v>
      </c>
      <c r="D121" s="1" t="s">
        <v>1144</v>
      </c>
      <c r="E121" s="2" t="s">
        <v>39</v>
      </c>
      <c r="F121" s="14">
        <v>267750</v>
      </c>
      <c r="H121" s="12">
        <v>44679</v>
      </c>
      <c r="I121" s="1" t="s">
        <v>243</v>
      </c>
      <c r="J121" s="1" t="s">
        <v>244</v>
      </c>
      <c r="K121" s="2" t="s">
        <v>39</v>
      </c>
      <c r="L121" s="2">
        <v>2</v>
      </c>
      <c r="M121" s="13">
        <v>2325.9085500000001</v>
      </c>
      <c r="N121" s="173"/>
      <c r="O121" s="173"/>
      <c r="P121" s="173"/>
    </row>
    <row r="122" spans="3:16" ht="15.75" thickBot="1" x14ac:dyDescent="0.3">
      <c r="C122" s="12">
        <v>44816</v>
      </c>
      <c r="D122" s="39" t="s">
        <v>2048</v>
      </c>
      <c r="E122" s="2" t="s">
        <v>39</v>
      </c>
      <c r="F122" s="38">
        <v>5355000</v>
      </c>
      <c r="H122" s="15">
        <v>44679</v>
      </c>
      <c r="I122" s="16" t="s">
        <v>107</v>
      </c>
      <c r="J122" s="16" t="s">
        <v>108</v>
      </c>
      <c r="K122" s="17" t="s">
        <v>39</v>
      </c>
      <c r="L122" s="17">
        <v>4</v>
      </c>
      <c r="M122" s="199">
        <v>408978.46814999997</v>
      </c>
      <c r="N122" s="173"/>
      <c r="O122" s="173"/>
      <c r="P122" s="173"/>
    </row>
    <row r="123" spans="3:16" x14ac:dyDescent="0.25">
      <c r="C123" s="12">
        <v>44816</v>
      </c>
      <c r="D123" s="42" t="s">
        <v>1145</v>
      </c>
      <c r="E123" s="2" t="s">
        <v>39</v>
      </c>
      <c r="F123" s="43">
        <v>2320500</v>
      </c>
      <c r="H123" s="12">
        <v>44684</v>
      </c>
      <c r="I123" s="1" t="s">
        <v>247</v>
      </c>
      <c r="J123" s="421" t="s">
        <v>248</v>
      </c>
      <c r="K123" s="2" t="s">
        <v>39</v>
      </c>
      <c r="L123" s="2">
        <v>1</v>
      </c>
      <c r="M123" s="422">
        <v>4091462.76</v>
      </c>
      <c r="N123" s="170"/>
      <c r="O123" s="170"/>
      <c r="P123" s="170"/>
    </row>
    <row r="124" spans="3:16" x14ac:dyDescent="0.25">
      <c r="C124" s="12">
        <v>44817</v>
      </c>
      <c r="D124" s="1" t="s">
        <v>2084</v>
      </c>
      <c r="E124" s="2" t="s">
        <v>39</v>
      </c>
      <c r="F124" s="14">
        <v>606900</v>
      </c>
      <c r="H124" s="12">
        <v>44684</v>
      </c>
      <c r="I124" s="1" t="s">
        <v>649</v>
      </c>
      <c r="J124" s="1" t="s">
        <v>650</v>
      </c>
      <c r="K124" s="2" t="s">
        <v>39</v>
      </c>
      <c r="L124" s="2">
        <v>1</v>
      </c>
      <c r="M124" s="14">
        <v>375625.77884999994</v>
      </c>
      <c r="N124" s="170"/>
      <c r="O124" s="170"/>
      <c r="P124" s="170"/>
    </row>
    <row r="125" spans="3:16" x14ac:dyDescent="0.25">
      <c r="C125" s="12">
        <v>44821</v>
      </c>
      <c r="D125" s="1" t="s">
        <v>1146</v>
      </c>
      <c r="E125" s="2" t="s">
        <v>39</v>
      </c>
      <c r="F125" s="14">
        <v>267750</v>
      </c>
      <c r="H125" s="12">
        <v>44690</v>
      </c>
      <c r="I125" s="1" t="s">
        <v>392</v>
      </c>
      <c r="J125" s="1" t="s">
        <v>393</v>
      </c>
      <c r="K125" s="2" t="s">
        <v>39</v>
      </c>
      <c r="L125" s="2">
        <v>1</v>
      </c>
      <c r="M125" s="14">
        <v>184000.22760000001</v>
      </c>
      <c r="N125" s="170"/>
      <c r="O125" s="170"/>
      <c r="P125" s="170"/>
    </row>
    <row r="126" spans="3:16" x14ac:dyDescent="0.25">
      <c r="C126" s="12">
        <v>44821</v>
      </c>
      <c r="D126" s="1" t="s">
        <v>2085</v>
      </c>
      <c r="E126" s="2" t="s">
        <v>39</v>
      </c>
      <c r="F126" s="14">
        <v>187425</v>
      </c>
      <c r="H126" s="12">
        <v>44690</v>
      </c>
      <c r="I126" s="1" t="s">
        <v>281</v>
      </c>
      <c r="J126" s="1" t="s">
        <v>282</v>
      </c>
      <c r="K126" s="2" t="s">
        <v>39</v>
      </c>
      <c r="L126" s="2">
        <v>1</v>
      </c>
      <c r="M126" s="14">
        <v>24566.40165</v>
      </c>
      <c r="N126" s="170"/>
      <c r="O126" s="170"/>
      <c r="P126" s="170"/>
    </row>
    <row r="127" spans="3:16" x14ac:dyDescent="0.25">
      <c r="C127" s="12">
        <v>44821</v>
      </c>
      <c r="D127" s="1" t="s">
        <v>2086</v>
      </c>
      <c r="E127" s="2" t="s">
        <v>39</v>
      </c>
      <c r="F127" s="14">
        <v>232050</v>
      </c>
      <c r="H127" s="12">
        <v>44690</v>
      </c>
      <c r="I127" s="1" t="s">
        <v>35</v>
      </c>
      <c r="J127" s="1" t="s">
        <v>36</v>
      </c>
      <c r="K127" s="2" t="s">
        <v>39</v>
      </c>
      <c r="L127" s="2">
        <v>1</v>
      </c>
      <c r="M127" s="14">
        <v>25331.648999999998</v>
      </c>
      <c r="N127" s="170"/>
      <c r="O127" s="170"/>
      <c r="P127" s="170"/>
    </row>
    <row r="128" spans="3:16" x14ac:dyDescent="0.25">
      <c r="C128" s="12">
        <v>44824</v>
      </c>
      <c r="D128" s="1" t="s">
        <v>2087</v>
      </c>
      <c r="E128" s="2" t="s">
        <v>39</v>
      </c>
      <c r="F128" s="14">
        <v>142800</v>
      </c>
      <c r="H128" s="12">
        <v>44690</v>
      </c>
      <c r="I128" s="1" t="s">
        <v>418</v>
      </c>
      <c r="J128" s="1" t="s">
        <v>651</v>
      </c>
      <c r="K128" s="2" t="s">
        <v>39</v>
      </c>
      <c r="L128" s="2">
        <v>4</v>
      </c>
      <c r="M128" s="14">
        <v>419541.25919999997</v>
      </c>
      <c r="N128" s="170"/>
      <c r="O128" s="170"/>
      <c r="P128" s="170"/>
    </row>
    <row r="129" spans="3:16" x14ac:dyDescent="0.25">
      <c r="C129" s="12">
        <v>44825</v>
      </c>
      <c r="D129" s="1" t="s">
        <v>1147</v>
      </c>
      <c r="E129" s="2" t="s">
        <v>39</v>
      </c>
      <c r="F129" s="14">
        <v>249900</v>
      </c>
      <c r="H129" s="12">
        <v>44690</v>
      </c>
      <c r="I129" s="1" t="s">
        <v>652</v>
      </c>
      <c r="J129" s="1" t="s">
        <v>653</v>
      </c>
      <c r="K129" s="2" t="s">
        <v>39</v>
      </c>
      <c r="L129" s="2">
        <v>2</v>
      </c>
      <c r="M129" s="14">
        <v>35045.369099999996</v>
      </c>
      <c r="N129" s="170"/>
      <c r="O129" s="170"/>
      <c r="P129" s="170"/>
    </row>
    <row r="130" spans="3:16" x14ac:dyDescent="0.25">
      <c r="C130" s="12">
        <v>44827</v>
      </c>
      <c r="D130" s="1" t="s">
        <v>1148</v>
      </c>
      <c r="E130" s="2" t="s">
        <v>39</v>
      </c>
      <c r="F130" s="14">
        <v>553350</v>
      </c>
      <c r="H130" s="12">
        <v>44701</v>
      </c>
      <c r="I130" s="1" t="s">
        <v>15</v>
      </c>
      <c r="J130" s="1" t="s">
        <v>16</v>
      </c>
      <c r="K130" s="2" t="s">
        <v>39</v>
      </c>
      <c r="L130" s="2">
        <v>1</v>
      </c>
      <c r="M130" s="14">
        <v>67241.664000000004</v>
      </c>
      <c r="N130" s="170"/>
      <c r="O130" s="170"/>
      <c r="P130" s="170"/>
    </row>
    <row r="131" spans="3:16" x14ac:dyDescent="0.25">
      <c r="C131" s="12">
        <v>44828</v>
      </c>
      <c r="D131" s="1" t="s">
        <v>2088</v>
      </c>
      <c r="E131" s="2" t="s">
        <v>39</v>
      </c>
      <c r="F131" s="14">
        <v>209737.5</v>
      </c>
      <c r="H131" s="12">
        <v>44701</v>
      </c>
      <c r="I131" s="1" t="s">
        <v>13</v>
      </c>
      <c r="J131" s="1" t="s">
        <v>14</v>
      </c>
      <c r="K131" s="2" t="s">
        <v>39</v>
      </c>
      <c r="L131" s="2">
        <v>1</v>
      </c>
      <c r="M131" s="14">
        <v>78679.819049999991</v>
      </c>
      <c r="N131" s="170"/>
      <c r="O131" s="170"/>
      <c r="P131" s="170"/>
    </row>
    <row r="132" spans="3:16" x14ac:dyDescent="0.25">
      <c r="C132" s="12">
        <v>44828</v>
      </c>
      <c r="D132" s="1" t="s">
        <v>1149</v>
      </c>
      <c r="E132" s="2" t="s">
        <v>39</v>
      </c>
      <c r="F132" s="14">
        <v>160650</v>
      </c>
      <c r="H132" s="12">
        <v>44708</v>
      </c>
      <c r="I132" s="1" t="s">
        <v>422</v>
      </c>
      <c r="J132" s="1" t="s">
        <v>423</v>
      </c>
      <c r="K132" s="2" t="s">
        <v>39</v>
      </c>
      <c r="L132" s="2">
        <v>2</v>
      </c>
      <c r="M132" s="14">
        <v>88420.06425000001</v>
      </c>
      <c r="N132" s="170"/>
      <c r="O132" s="170"/>
      <c r="P132" s="170"/>
    </row>
    <row r="133" spans="3:16" ht="15.75" thickBot="1" x14ac:dyDescent="0.3">
      <c r="C133" s="230">
        <v>44832</v>
      </c>
      <c r="D133" s="231" t="s">
        <v>1329</v>
      </c>
      <c r="E133" s="232" t="s">
        <v>39</v>
      </c>
      <c r="F133" s="233">
        <v>1963500</v>
      </c>
      <c r="H133" s="12">
        <v>44708</v>
      </c>
      <c r="I133" s="1" t="s">
        <v>424</v>
      </c>
      <c r="J133" s="1" t="s">
        <v>425</v>
      </c>
      <c r="K133" s="2" t="s">
        <v>39</v>
      </c>
      <c r="L133" s="2">
        <v>2</v>
      </c>
      <c r="M133" s="14">
        <v>9185.4671999999991</v>
      </c>
      <c r="N133" s="170"/>
      <c r="O133" s="170"/>
      <c r="P133" s="170"/>
    </row>
    <row r="134" spans="3:16" x14ac:dyDescent="0.25">
      <c r="C134" s="177">
        <v>44839</v>
      </c>
      <c r="D134" s="178" t="s">
        <v>1981</v>
      </c>
      <c r="E134" s="179" t="s">
        <v>39</v>
      </c>
      <c r="F134" s="180">
        <v>678300</v>
      </c>
      <c r="H134" s="12">
        <v>44708</v>
      </c>
      <c r="I134" s="1" t="s">
        <v>654</v>
      </c>
      <c r="J134" s="1" t="s">
        <v>655</v>
      </c>
      <c r="K134" s="2" t="s">
        <v>39</v>
      </c>
      <c r="L134" s="2">
        <v>1</v>
      </c>
      <c r="M134" s="14">
        <v>15206.789849999997</v>
      </c>
      <c r="N134" s="170"/>
      <c r="O134" s="170"/>
      <c r="P134" s="170"/>
    </row>
    <row r="135" spans="3:16" x14ac:dyDescent="0.25">
      <c r="C135" s="25">
        <v>44844</v>
      </c>
      <c r="D135" s="24" t="s">
        <v>1330</v>
      </c>
      <c r="E135" s="23" t="s">
        <v>39</v>
      </c>
      <c r="F135" s="26">
        <v>71400</v>
      </c>
      <c r="H135" s="12">
        <v>44708</v>
      </c>
      <c r="I135" s="1" t="s">
        <v>60</v>
      </c>
      <c r="J135" s="1" t="s">
        <v>61</v>
      </c>
      <c r="K135" s="2" t="s">
        <v>39</v>
      </c>
      <c r="L135" s="2">
        <v>2</v>
      </c>
      <c r="M135" s="14">
        <v>13871.377799999998</v>
      </c>
      <c r="N135" s="170"/>
      <c r="O135" s="170"/>
      <c r="P135" s="170"/>
    </row>
    <row r="136" spans="3:16" ht="15.75" thickBot="1" x14ac:dyDescent="0.3">
      <c r="C136" s="25">
        <v>44845</v>
      </c>
      <c r="D136" s="24" t="s">
        <v>1328</v>
      </c>
      <c r="E136" s="23" t="s">
        <v>39</v>
      </c>
      <c r="F136" s="26">
        <v>838950</v>
      </c>
      <c r="H136" s="15">
        <v>44708</v>
      </c>
      <c r="I136" s="16" t="s">
        <v>64</v>
      </c>
      <c r="J136" s="16" t="s">
        <v>65</v>
      </c>
      <c r="K136" s="17" t="s">
        <v>39</v>
      </c>
      <c r="L136" s="17">
        <v>2</v>
      </c>
      <c r="M136" s="18">
        <v>1322.48865</v>
      </c>
      <c r="N136" s="170"/>
      <c r="O136" s="170"/>
      <c r="P136" s="170"/>
    </row>
    <row r="137" spans="3:16" x14ac:dyDescent="0.25">
      <c r="C137" s="25">
        <v>44845</v>
      </c>
      <c r="D137" s="24" t="s">
        <v>1331</v>
      </c>
      <c r="E137" s="23" t="s">
        <v>39</v>
      </c>
      <c r="F137" s="26">
        <v>151725</v>
      </c>
      <c r="H137" s="130">
        <v>44714</v>
      </c>
      <c r="I137" s="131" t="s">
        <v>418</v>
      </c>
      <c r="J137" s="131" t="s">
        <v>742</v>
      </c>
      <c r="K137" s="132" t="s">
        <v>39</v>
      </c>
      <c r="L137" s="132">
        <v>2</v>
      </c>
      <c r="M137" s="133">
        <v>176277.84</v>
      </c>
      <c r="N137" s="170"/>
      <c r="O137" s="170"/>
      <c r="P137" s="170"/>
    </row>
    <row r="138" spans="3:16" x14ac:dyDescent="0.25">
      <c r="C138" s="25">
        <v>44845</v>
      </c>
      <c r="D138" s="24" t="s">
        <v>1332</v>
      </c>
      <c r="E138" s="23" t="s">
        <v>39</v>
      </c>
      <c r="F138" s="26">
        <v>80325</v>
      </c>
      <c r="H138" s="12">
        <v>44714</v>
      </c>
      <c r="I138" s="1" t="s">
        <v>752</v>
      </c>
      <c r="J138" s="1" t="s">
        <v>753</v>
      </c>
      <c r="K138" s="2" t="s">
        <v>39</v>
      </c>
      <c r="L138" s="2">
        <v>1</v>
      </c>
      <c r="M138" s="14">
        <v>494528.96639999992</v>
      </c>
      <c r="N138" s="170"/>
      <c r="O138" s="170"/>
      <c r="P138" s="170"/>
    </row>
    <row r="139" spans="3:16" x14ac:dyDescent="0.25">
      <c r="C139" s="25">
        <v>44845</v>
      </c>
      <c r="D139" s="40" t="s">
        <v>1333</v>
      </c>
      <c r="E139" s="23" t="s">
        <v>39</v>
      </c>
      <c r="F139" s="41">
        <v>1802850</v>
      </c>
      <c r="H139" s="12">
        <v>44715</v>
      </c>
      <c r="I139" s="1" t="s">
        <v>754</v>
      </c>
      <c r="J139" s="1" t="s">
        <v>755</v>
      </c>
      <c r="K139" s="2" t="s">
        <v>39</v>
      </c>
      <c r="L139" s="2">
        <v>1</v>
      </c>
      <c r="M139" s="14">
        <v>1349999.9982</v>
      </c>
      <c r="N139" s="170"/>
      <c r="O139" s="170"/>
      <c r="P139" s="170"/>
    </row>
    <row r="140" spans="3:16" x14ac:dyDescent="0.25">
      <c r="C140" s="25">
        <v>44851</v>
      </c>
      <c r="D140" s="40" t="s">
        <v>1334</v>
      </c>
      <c r="E140" s="23" t="s">
        <v>39</v>
      </c>
      <c r="F140" s="41">
        <v>2356200</v>
      </c>
      <c r="H140" s="12">
        <v>44715</v>
      </c>
      <c r="I140" s="1" t="s">
        <v>738</v>
      </c>
      <c r="J140" s="1" t="s">
        <v>739</v>
      </c>
      <c r="K140" s="2" t="s">
        <v>39</v>
      </c>
      <c r="L140" s="2">
        <v>1</v>
      </c>
      <c r="M140" s="14">
        <v>94890.599999999991</v>
      </c>
      <c r="N140" s="170"/>
      <c r="O140" s="170"/>
      <c r="P140" s="170"/>
    </row>
    <row r="141" spans="3:16" x14ac:dyDescent="0.25">
      <c r="C141" s="25">
        <v>44851</v>
      </c>
      <c r="D141" s="40" t="s">
        <v>1335</v>
      </c>
      <c r="E141" s="23" t="s">
        <v>39</v>
      </c>
      <c r="F141" s="41">
        <v>35700</v>
      </c>
      <c r="H141" s="12">
        <v>44718</v>
      </c>
      <c r="I141" s="1" t="s">
        <v>247</v>
      </c>
      <c r="J141" s="421" t="s">
        <v>756</v>
      </c>
      <c r="K141" s="2" t="s">
        <v>39</v>
      </c>
      <c r="L141" s="2">
        <v>1</v>
      </c>
      <c r="M141" s="422">
        <v>3438204</v>
      </c>
      <c r="N141" s="170"/>
      <c r="O141" s="170"/>
      <c r="P141" s="170"/>
    </row>
    <row r="142" spans="3:16" x14ac:dyDescent="0.25">
      <c r="C142" s="25">
        <v>44853</v>
      </c>
      <c r="D142" s="24" t="s">
        <v>1336</v>
      </c>
      <c r="E142" s="23" t="s">
        <v>39</v>
      </c>
      <c r="F142" s="26">
        <v>455175</v>
      </c>
      <c r="H142" s="12">
        <v>44720</v>
      </c>
      <c r="I142" s="1" t="s">
        <v>105</v>
      </c>
      <c r="J142" s="1" t="s">
        <v>106</v>
      </c>
      <c r="K142" s="2" t="s">
        <v>39</v>
      </c>
      <c r="L142" s="2">
        <v>1</v>
      </c>
      <c r="M142" s="14">
        <v>5845.9821000000002</v>
      </c>
      <c r="N142" s="170"/>
      <c r="O142" s="170"/>
      <c r="P142" s="170"/>
    </row>
    <row r="143" spans="3:16" x14ac:dyDescent="0.25">
      <c r="C143" s="25">
        <v>44855</v>
      </c>
      <c r="D143" s="24" t="s">
        <v>1337</v>
      </c>
      <c r="E143" s="23" t="s">
        <v>39</v>
      </c>
      <c r="F143" s="26">
        <v>446250</v>
      </c>
      <c r="H143" s="12">
        <v>44720</v>
      </c>
      <c r="I143" s="1" t="s">
        <v>757</v>
      </c>
      <c r="J143" s="1" t="s">
        <v>758</v>
      </c>
      <c r="K143" s="2" t="s">
        <v>39</v>
      </c>
      <c r="L143" s="2">
        <v>2</v>
      </c>
      <c r="M143" s="14">
        <v>11101.771799999999</v>
      </c>
      <c r="N143" s="170"/>
      <c r="O143" s="170"/>
      <c r="P143" s="170"/>
    </row>
    <row r="144" spans="3:16" x14ac:dyDescent="0.25">
      <c r="C144" s="25">
        <v>44856</v>
      </c>
      <c r="D144" s="40" t="s">
        <v>1539</v>
      </c>
      <c r="E144" s="23" t="s">
        <v>39</v>
      </c>
      <c r="F144" s="41">
        <v>264180</v>
      </c>
      <c r="H144" s="12">
        <v>44720</v>
      </c>
      <c r="I144" s="1" t="s">
        <v>759</v>
      </c>
      <c r="J144" s="1" t="s">
        <v>760</v>
      </c>
      <c r="K144" s="2" t="s">
        <v>39</v>
      </c>
      <c r="L144" s="2">
        <v>1</v>
      </c>
      <c r="M144" s="14">
        <v>59083.5</v>
      </c>
      <c r="N144" s="170"/>
      <c r="O144" s="170"/>
      <c r="P144" s="170"/>
    </row>
    <row r="145" spans="3:16" x14ac:dyDescent="0.25">
      <c r="C145" s="25">
        <v>44858</v>
      </c>
      <c r="D145" s="44" t="s">
        <v>1338</v>
      </c>
      <c r="E145" s="23" t="s">
        <v>39</v>
      </c>
      <c r="F145" s="45">
        <v>2158065</v>
      </c>
      <c r="H145" s="12">
        <v>44720</v>
      </c>
      <c r="I145" s="1" t="s">
        <v>9</v>
      </c>
      <c r="J145" s="1" t="s">
        <v>735</v>
      </c>
      <c r="K145" s="2" t="s">
        <v>39</v>
      </c>
      <c r="L145" s="2">
        <v>36</v>
      </c>
      <c r="M145" s="14">
        <v>733015.92</v>
      </c>
      <c r="N145" s="170"/>
      <c r="O145" s="170"/>
      <c r="P145" s="170"/>
    </row>
    <row r="146" spans="3:16" x14ac:dyDescent="0.25">
      <c r="C146" s="25">
        <v>44858</v>
      </c>
      <c r="D146" s="40" t="s">
        <v>1339</v>
      </c>
      <c r="E146" s="23" t="s">
        <v>39</v>
      </c>
      <c r="F146" s="41">
        <v>2427600</v>
      </c>
      <c r="H146" s="12">
        <v>44720</v>
      </c>
      <c r="I146" s="1" t="s">
        <v>13</v>
      </c>
      <c r="J146" s="1" t="s">
        <v>14</v>
      </c>
      <c r="K146" s="2" t="s">
        <v>39</v>
      </c>
      <c r="L146" s="2">
        <v>1</v>
      </c>
      <c r="M146" s="14">
        <v>78679.819049999991</v>
      </c>
      <c r="N146" s="170"/>
      <c r="O146" s="170"/>
      <c r="P146" s="170"/>
    </row>
    <row r="147" spans="3:16" x14ac:dyDescent="0.25">
      <c r="C147" s="32">
        <v>44860</v>
      </c>
      <c r="D147" s="24" t="s">
        <v>1340</v>
      </c>
      <c r="E147" s="31" t="s">
        <v>39</v>
      </c>
      <c r="F147" s="33">
        <v>249900</v>
      </c>
      <c r="H147" s="12">
        <v>44720</v>
      </c>
      <c r="I147" s="1" t="s">
        <v>400</v>
      </c>
      <c r="J147" s="1" t="s">
        <v>401</v>
      </c>
      <c r="K147" s="2" t="s">
        <v>39</v>
      </c>
      <c r="L147" s="2">
        <v>1</v>
      </c>
      <c r="M147" s="14">
        <v>47367.045599999998</v>
      </c>
      <c r="N147" s="170"/>
      <c r="O147" s="170"/>
      <c r="P147" s="170"/>
    </row>
    <row r="148" spans="3:16" x14ac:dyDescent="0.25">
      <c r="C148" s="25">
        <v>44861</v>
      </c>
      <c r="D148" s="24" t="s">
        <v>1341</v>
      </c>
      <c r="E148" s="23" t="s">
        <v>39</v>
      </c>
      <c r="F148" s="26">
        <v>214200</v>
      </c>
      <c r="H148" s="12">
        <v>44720</v>
      </c>
      <c r="I148" s="1" t="s">
        <v>15</v>
      </c>
      <c r="J148" s="1" t="s">
        <v>16</v>
      </c>
      <c r="K148" s="2" t="s">
        <v>39</v>
      </c>
      <c r="L148" s="2">
        <v>1</v>
      </c>
      <c r="M148" s="14">
        <v>67687.199999999997</v>
      </c>
      <c r="N148" s="170"/>
      <c r="O148" s="170"/>
      <c r="P148" s="170"/>
    </row>
    <row r="149" spans="3:16" x14ac:dyDescent="0.25">
      <c r="C149" s="25">
        <v>44862</v>
      </c>
      <c r="D149" s="24" t="s">
        <v>2089</v>
      </c>
      <c r="E149" s="23" t="s">
        <v>39</v>
      </c>
      <c r="F149" s="26">
        <v>3185850.0071999999</v>
      </c>
      <c r="H149" s="12">
        <v>44720</v>
      </c>
      <c r="I149" s="1" t="s">
        <v>19</v>
      </c>
      <c r="J149" s="1" t="s">
        <v>761</v>
      </c>
      <c r="K149" s="2" t="s">
        <v>39</v>
      </c>
      <c r="L149" s="2">
        <v>1</v>
      </c>
      <c r="M149" s="14">
        <v>150048.76004999998</v>
      </c>
      <c r="N149" s="170"/>
      <c r="O149" s="170"/>
      <c r="P149" s="170"/>
    </row>
    <row r="150" spans="3:16" x14ac:dyDescent="0.25">
      <c r="C150" s="12">
        <v>44861</v>
      </c>
      <c r="D150" s="1" t="s">
        <v>1576</v>
      </c>
      <c r="E150" s="2" t="s">
        <v>39</v>
      </c>
      <c r="F150" s="14">
        <v>1053150</v>
      </c>
      <c r="H150" s="12">
        <v>44720</v>
      </c>
      <c r="I150" s="1" t="s">
        <v>23</v>
      </c>
      <c r="J150" s="1" t="s">
        <v>24</v>
      </c>
      <c r="K150" s="2" t="s">
        <v>39</v>
      </c>
      <c r="L150" s="2">
        <v>2.68</v>
      </c>
      <c r="M150" s="14">
        <v>12492.750900000001</v>
      </c>
      <c r="N150" s="170"/>
      <c r="O150" s="170"/>
      <c r="P150" s="170"/>
    </row>
    <row r="151" spans="3:16" ht="15.75" thickBot="1" x14ac:dyDescent="0.3">
      <c r="C151" s="15">
        <v>44854</v>
      </c>
      <c r="D151" s="16" t="s">
        <v>2090</v>
      </c>
      <c r="E151" s="17" t="s">
        <v>39</v>
      </c>
      <c r="F151" s="18">
        <v>357000</v>
      </c>
      <c r="H151" s="12">
        <v>44727</v>
      </c>
      <c r="I151" s="1" t="s">
        <v>762</v>
      </c>
      <c r="J151" s="1" t="s">
        <v>763</v>
      </c>
      <c r="K151" s="2" t="s">
        <v>39</v>
      </c>
      <c r="L151" s="2">
        <v>1</v>
      </c>
      <c r="M151" s="14">
        <v>543302.23499999999</v>
      </c>
      <c r="N151" s="170"/>
      <c r="O151" s="170"/>
      <c r="P151" s="170"/>
    </row>
    <row r="152" spans="3:16" x14ac:dyDescent="0.25">
      <c r="C152" s="130">
        <v>44866</v>
      </c>
      <c r="D152" s="131" t="s">
        <v>2091</v>
      </c>
      <c r="E152" s="132" t="s">
        <v>39</v>
      </c>
      <c r="F152" s="133">
        <v>249900</v>
      </c>
      <c r="H152" s="12">
        <v>44728</v>
      </c>
      <c r="I152" s="1" t="s">
        <v>764</v>
      </c>
      <c r="J152" s="1" t="s">
        <v>765</v>
      </c>
      <c r="K152" s="2" t="s">
        <v>39</v>
      </c>
      <c r="L152" s="2">
        <v>4</v>
      </c>
      <c r="M152" s="14">
        <v>108074.8242</v>
      </c>
      <c r="N152" s="170"/>
      <c r="O152" s="170"/>
      <c r="P152" s="170"/>
    </row>
    <row r="153" spans="3:16" x14ac:dyDescent="0.25">
      <c r="C153" s="12">
        <v>44866</v>
      </c>
      <c r="D153" s="1" t="s">
        <v>1577</v>
      </c>
      <c r="E153" s="2" t="s">
        <v>39</v>
      </c>
      <c r="F153" s="14">
        <v>928200</v>
      </c>
      <c r="H153" s="12">
        <v>44728</v>
      </c>
      <c r="I153" s="1" t="s">
        <v>766</v>
      </c>
      <c r="J153" s="1" t="s">
        <v>767</v>
      </c>
      <c r="K153" s="2" t="s">
        <v>39</v>
      </c>
      <c r="L153" s="2">
        <v>1</v>
      </c>
      <c r="M153" s="14">
        <v>1582275.28305</v>
      </c>
      <c r="N153" s="170"/>
      <c r="O153" s="170"/>
      <c r="P153" s="170"/>
    </row>
    <row r="154" spans="3:16" x14ac:dyDescent="0.25">
      <c r="C154" s="12">
        <v>44866</v>
      </c>
      <c r="D154" s="1" t="s">
        <v>2092</v>
      </c>
      <c r="E154" s="2" t="s">
        <v>39</v>
      </c>
      <c r="F154" s="14">
        <v>1071000</v>
      </c>
      <c r="H154" s="12">
        <v>44728</v>
      </c>
      <c r="I154" s="1" t="s">
        <v>768</v>
      </c>
      <c r="J154" s="1" t="s">
        <v>769</v>
      </c>
      <c r="K154" s="2" t="s">
        <v>39</v>
      </c>
      <c r="L154" s="2">
        <v>4</v>
      </c>
      <c r="M154" s="14">
        <v>709936.32255000004</v>
      </c>
      <c r="N154" s="170"/>
      <c r="O154" s="170"/>
      <c r="P154" s="170"/>
    </row>
    <row r="155" spans="3:16" x14ac:dyDescent="0.25">
      <c r="C155" s="12">
        <v>44866</v>
      </c>
      <c r="D155" s="1" t="s">
        <v>2093</v>
      </c>
      <c r="E155" s="2" t="s">
        <v>39</v>
      </c>
      <c r="F155" s="14">
        <v>107100</v>
      </c>
      <c r="H155" s="12">
        <v>44728</v>
      </c>
      <c r="I155" s="1" t="s">
        <v>422</v>
      </c>
      <c r="J155" s="1" t="s">
        <v>423</v>
      </c>
      <c r="K155" s="2" t="s">
        <v>39</v>
      </c>
      <c r="L155" s="2">
        <v>2</v>
      </c>
      <c r="M155" s="14">
        <v>88420.06425000001</v>
      </c>
      <c r="N155" s="170"/>
      <c r="O155" s="170"/>
      <c r="P155" s="170"/>
    </row>
    <row r="156" spans="3:16" x14ac:dyDescent="0.25">
      <c r="C156" s="12">
        <v>44867</v>
      </c>
      <c r="D156" s="1" t="s">
        <v>2094</v>
      </c>
      <c r="E156" s="2" t="s">
        <v>39</v>
      </c>
      <c r="F156" s="14">
        <v>240082.5</v>
      </c>
      <c r="H156" s="12">
        <v>44728</v>
      </c>
      <c r="I156" s="1" t="s">
        <v>424</v>
      </c>
      <c r="J156" s="1" t="s">
        <v>425</v>
      </c>
      <c r="K156" s="2" t="s">
        <v>39</v>
      </c>
      <c r="L156" s="2">
        <v>2</v>
      </c>
      <c r="M156" s="14">
        <v>9185.4671999999991</v>
      </c>
      <c r="N156" s="170"/>
      <c r="O156" s="170"/>
      <c r="P156" s="170"/>
    </row>
    <row r="157" spans="3:16" x14ac:dyDescent="0.25">
      <c r="C157" s="12">
        <v>44867</v>
      </c>
      <c r="D157" s="1" t="s">
        <v>2095</v>
      </c>
      <c r="E157" s="2" t="s">
        <v>39</v>
      </c>
      <c r="F157" s="14">
        <v>392700</v>
      </c>
      <c r="H157" s="12">
        <v>44728</v>
      </c>
      <c r="I157" s="1" t="s">
        <v>64</v>
      </c>
      <c r="J157" s="1" t="s">
        <v>65</v>
      </c>
      <c r="K157" s="2" t="s">
        <v>39</v>
      </c>
      <c r="L157" s="2">
        <v>2</v>
      </c>
      <c r="M157" s="14">
        <v>1322.48865</v>
      </c>
      <c r="N157" s="170"/>
      <c r="O157" s="170"/>
      <c r="P157" s="170"/>
    </row>
    <row r="158" spans="3:16" x14ac:dyDescent="0.25">
      <c r="C158" s="12">
        <v>44867</v>
      </c>
      <c r="D158" s="1" t="s">
        <v>1578</v>
      </c>
      <c r="E158" s="2" t="s">
        <v>39</v>
      </c>
      <c r="F158" s="14">
        <v>410550</v>
      </c>
      <c r="H158" s="12">
        <v>44728</v>
      </c>
      <c r="I158" s="1" t="s">
        <v>414</v>
      </c>
      <c r="J158" s="1" t="s">
        <v>415</v>
      </c>
      <c r="K158" s="2" t="s">
        <v>39</v>
      </c>
      <c r="L158" s="2">
        <v>2</v>
      </c>
      <c r="M158" s="14">
        <v>14416.623899999999</v>
      </c>
      <c r="N158" s="170"/>
      <c r="O158" s="170"/>
      <c r="P158" s="170"/>
    </row>
    <row r="159" spans="3:16" x14ac:dyDescent="0.25">
      <c r="C159" s="12">
        <v>44868</v>
      </c>
      <c r="D159" s="1" t="s">
        <v>2096</v>
      </c>
      <c r="E159" s="2" t="s">
        <v>39</v>
      </c>
      <c r="F159" s="14">
        <v>161721</v>
      </c>
      <c r="H159" s="12">
        <v>44729</v>
      </c>
      <c r="I159" s="1" t="s">
        <v>654</v>
      </c>
      <c r="J159" s="1" t="s">
        <v>655</v>
      </c>
      <c r="K159" s="2" t="s">
        <v>39</v>
      </c>
      <c r="L159" s="2">
        <v>1</v>
      </c>
      <c r="M159" s="14">
        <v>15206.789849999997</v>
      </c>
      <c r="N159" s="170"/>
      <c r="O159" s="170"/>
      <c r="P159" s="170"/>
    </row>
    <row r="160" spans="3:16" x14ac:dyDescent="0.25">
      <c r="C160" s="12">
        <v>44868</v>
      </c>
      <c r="D160" s="1" t="s">
        <v>1579</v>
      </c>
      <c r="E160" s="2" t="s">
        <v>39</v>
      </c>
      <c r="F160" s="14">
        <v>89250</v>
      </c>
      <c r="H160" s="12">
        <v>44729</v>
      </c>
      <c r="I160" s="1" t="s">
        <v>269</v>
      </c>
      <c r="J160" s="1" t="s">
        <v>270</v>
      </c>
      <c r="K160" s="2" t="s">
        <v>39</v>
      </c>
      <c r="L160" s="2">
        <v>1</v>
      </c>
      <c r="M160" s="14">
        <v>34130.1996</v>
      </c>
      <c r="N160" s="170"/>
      <c r="O160" s="170"/>
      <c r="P160" s="170"/>
    </row>
    <row r="161" spans="3:16" x14ac:dyDescent="0.25">
      <c r="C161" s="12">
        <v>44869</v>
      </c>
      <c r="D161" s="1" t="s">
        <v>2097</v>
      </c>
      <c r="E161" s="2" t="s">
        <v>39</v>
      </c>
      <c r="F161" s="14">
        <v>3299999.9896499999</v>
      </c>
      <c r="H161" s="12">
        <v>44729</v>
      </c>
      <c r="I161" s="1" t="s">
        <v>62</v>
      </c>
      <c r="J161" s="1" t="s">
        <v>63</v>
      </c>
      <c r="K161" s="2" t="s">
        <v>39</v>
      </c>
      <c r="L161" s="2">
        <v>5</v>
      </c>
      <c r="M161" s="14">
        <v>59795.839949999994</v>
      </c>
      <c r="N161" s="170"/>
      <c r="O161" s="170"/>
      <c r="P161" s="170"/>
    </row>
    <row r="162" spans="3:16" x14ac:dyDescent="0.25">
      <c r="C162" s="12">
        <v>44870</v>
      </c>
      <c r="D162" s="1" t="s">
        <v>1580</v>
      </c>
      <c r="E162" s="2" t="s">
        <v>39</v>
      </c>
      <c r="F162" s="14">
        <v>62475</v>
      </c>
      <c r="H162" s="12">
        <v>44735</v>
      </c>
      <c r="I162" s="1" t="s">
        <v>412</v>
      </c>
      <c r="J162" s="1" t="s">
        <v>744</v>
      </c>
      <c r="K162" s="2" t="s">
        <v>39</v>
      </c>
      <c r="L162" s="2">
        <v>8</v>
      </c>
      <c r="M162" s="14">
        <v>153687.82500000001</v>
      </c>
      <c r="N162" s="170"/>
      <c r="O162" s="170"/>
      <c r="P162" s="170"/>
    </row>
    <row r="163" spans="3:16" x14ac:dyDescent="0.25">
      <c r="C163" s="12">
        <v>44870</v>
      </c>
      <c r="D163" s="1" t="s">
        <v>1581</v>
      </c>
      <c r="E163" s="2" t="s">
        <v>39</v>
      </c>
      <c r="F163" s="14">
        <v>392700</v>
      </c>
      <c r="H163" s="12">
        <v>44737</v>
      </c>
      <c r="I163" s="1" t="s">
        <v>418</v>
      </c>
      <c r="J163" s="1" t="s">
        <v>742</v>
      </c>
      <c r="K163" s="2" t="s">
        <v>39</v>
      </c>
      <c r="L163" s="2">
        <v>2</v>
      </c>
      <c r="M163" s="14">
        <v>176562.78</v>
      </c>
      <c r="N163" s="170"/>
      <c r="O163" s="170"/>
      <c r="P163" s="170"/>
    </row>
    <row r="164" spans="3:16" x14ac:dyDescent="0.25">
      <c r="C164" s="12">
        <v>44871</v>
      </c>
      <c r="D164" s="1" t="s">
        <v>1582</v>
      </c>
      <c r="E164" s="2" t="s">
        <v>39</v>
      </c>
      <c r="F164" s="14">
        <v>249900</v>
      </c>
      <c r="H164" s="12">
        <v>44738</v>
      </c>
      <c r="I164" s="1"/>
      <c r="J164" s="1" t="s">
        <v>522</v>
      </c>
      <c r="K164" s="2" t="s">
        <v>39</v>
      </c>
      <c r="L164" s="2">
        <v>2</v>
      </c>
      <c r="M164" s="14">
        <v>435093.03600000002</v>
      </c>
      <c r="N164" s="170"/>
      <c r="O164" s="170"/>
      <c r="P164" s="170"/>
    </row>
    <row r="165" spans="3:16" x14ac:dyDescent="0.25">
      <c r="C165" s="12">
        <v>44875</v>
      </c>
      <c r="D165" s="1" t="s">
        <v>2098</v>
      </c>
      <c r="E165" s="2" t="s">
        <v>39</v>
      </c>
      <c r="F165" s="14">
        <v>428400</v>
      </c>
      <c r="H165" s="12">
        <v>44738</v>
      </c>
      <c r="I165" s="1" t="s">
        <v>770</v>
      </c>
      <c r="J165" s="1" t="s">
        <v>771</v>
      </c>
      <c r="K165" s="2" t="s">
        <v>39</v>
      </c>
      <c r="L165" s="2">
        <v>1</v>
      </c>
      <c r="M165" s="20">
        <v>339190.14464999997</v>
      </c>
      <c r="N165" s="170"/>
      <c r="O165" s="170"/>
      <c r="P165" s="170"/>
    </row>
    <row r="166" spans="3:16" x14ac:dyDescent="0.25">
      <c r="C166" s="12">
        <v>44879</v>
      </c>
      <c r="D166" s="76" t="s">
        <v>1583</v>
      </c>
      <c r="E166" s="2" t="s">
        <v>39</v>
      </c>
      <c r="F166" s="77">
        <v>3748500</v>
      </c>
      <c r="H166" s="12">
        <v>44741</v>
      </c>
      <c r="I166" s="1" t="s">
        <v>281</v>
      </c>
      <c r="J166" s="1" t="s">
        <v>282</v>
      </c>
      <c r="K166" s="2" t="s">
        <v>39</v>
      </c>
      <c r="L166" s="2">
        <v>2</v>
      </c>
      <c r="M166" s="14">
        <v>48981.292499999996</v>
      </c>
      <c r="N166" s="174"/>
      <c r="O166" s="174"/>
      <c r="P166" s="174"/>
    </row>
    <row r="167" spans="3:16" x14ac:dyDescent="0.25">
      <c r="C167" s="12">
        <v>44879</v>
      </c>
      <c r="D167" s="76" t="s">
        <v>2052</v>
      </c>
      <c r="E167" s="2" t="s">
        <v>39</v>
      </c>
      <c r="F167" s="77">
        <v>23205000</v>
      </c>
      <c r="H167" s="12">
        <v>44741</v>
      </c>
      <c r="I167" s="1" t="s">
        <v>35</v>
      </c>
      <c r="J167" s="1" t="s">
        <v>36</v>
      </c>
      <c r="K167" s="2" t="s">
        <v>39</v>
      </c>
      <c r="L167" s="2">
        <v>1</v>
      </c>
      <c r="M167" s="14">
        <v>25518.66345</v>
      </c>
      <c r="N167" s="170"/>
      <c r="O167" s="170"/>
      <c r="P167" s="170"/>
    </row>
    <row r="168" spans="3:16" x14ac:dyDescent="0.25">
      <c r="C168" s="12">
        <v>44879</v>
      </c>
      <c r="D168" s="395" t="s">
        <v>1971</v>
      </c>
      <c r="E168" s="2" t="s">
        <v>39</v>
      </c>
      <c r="F168" s="397">
        <v>294525</v>
      </c>
      <c r="H168" s="12">
        <v>44741</v>
      </c>
      <c r="I168" s="1" t="s">
        <v>772</v>
      </c>
      <c r="J168" s="1" t="s">
        <v>773</v>
      </c>
      <c r="K168" s="2" t="s">
        <v>39</v>
      </c>
      <c r="L168" s="2">
        <v>12</v>
      </c>
      <c r="M168" s="14">
        <v>13566</v>
      </c>
      <c r="N168" s="170"/>
      <c r="O168" s="170"/>
      <c r="P168" s="170"/>
    </row>
    <row r="169" spans="3:16" x14ac:dyDescent="0.25">
      <c r="C169" s="12">
        <v>44879</v>
      </c>
      <c r="D169" s="1" t="s">
        <v>1584</v>
      </c>
      <c r="E169" s="2" t="s">
        <v>39</v>
      </c>
      <c r="F169" s="14">
        <v>668232.6</v>
      </c>
      <c r="H169" s="12">
        <v>44741</v>
      </c>
      <c r="I169" s="1" t="s">
        <v>774</v>
      </c>
      <c r="J169" s="1" t="s">
        <v>775</v>
      </c>
      <c r="K169" s="2" t="s">
        <v>39</v>
      </c>
      <c r="L169" s="2">
        <v>12</v>
      </c>
      <c r="M169" s="14">
        <v>2919.5102999999999</v>
      </c>
      <c r="N169" s="170"/>
      <c r="O169" s="170"/>
      <c r="P169" s="170"/>
    </row>
    <row r="170" spans="3:16" x14ac:dyDescent="0.25">
      <c r="C170" s="12">
        <v>44881</v>
      </c>
      <c r="D170" s="1" t="s">
        <v>1585</v>
      </c>
      <c r="E170" s="2" t="s">
        <v>39</v>
      </c>
      <c r="F170" s="14">
        <v>117810</v>
      </c>
      <c r="H170" s="12">
        <v>44741</v>
      </c>
      <c r="I170" s="1" t="s">
        <v>776</v>
      </c>
      <c r="J170" s="1" t="s">
        <v>777</v>
      </c>
      <c r="K170" s="2" t="s">
        <v>39</v>
      </c>
      <c r="L170" s="2">
        <v>12</v>
      </c>
      <c r="M170" s="14">
        <v>973.80674999999985</v>
      </c>
      <c r="N170" s="170"/>
      <c r="O170" s="170"/>
      <c r="P170" s="170"/>
    </row>
    <row r="171" spans="3:16" x14ac:dyDescent="0.25">
      <c r="C171" s="12">
        <v>44882</v>
      </c>
      <c r="D171" s="1" t="s">
        <v>2099</v>
      </c>
      <c r="E171" s="2" t="s">
        <v>39</v>
      </c>
      <c r="F171" s="14">
        <v>33915</v>
      </c>
      <c r="H171" s="12">
        <v>44741</v>
      </c>
      <c r="I171" s="1" t="s">
        <v>279</v>
      </c>
      <c r="J171" s="1" t="s">
        <v>280</v>
      </c>
      <c r="K171" s="2" t="s">
        <v>39</v>
      </c>
      <c r="L171" s="2">
        <v>1</v>
      </c>
      <c r="M171" s="14">
        <v>420000.00419999997</v>
      </c>
      <c r="N171" s="170"/>
      <c r="O171" s="170"/>
      <c r="P171" s="170"/>
    </row>
    <row r="172" spans="3:16" x14ac:dyDescent="0.25">
      <c r="C172" s="12">
        <v>44882</v>
      </c>
      <c r="D172" s="1" t="s">
        <v>2100</v>
      </c>
      <c r="E172" s="2" t="s">
        <v>39</v>
      </c>
      <c r="F172" s="14">
        <v>107100</v>
      </c>
      <c r="H172" s="12">
        <v>44741</v>
      </c>
      <c r="I172" s="1" t="s">
        <v>299</v>
      </c>
      <c r="J172" s="1" t="s">
        <v>300</v>
      </c>
      <c r="K172" s="2" t="s">
        <v>39</v>
      </c>
      <c r="L172" s="2">
        <v>1</v>
      </c>
      <c r="M172" s="14">
        <v>2541.8399999999997</v>
      </c>
      <c r="N172" s="170"/>
      <c r="O172" s="170"/>
      <c r="P172" s="170"/>
    </row>
    <row r="173" spans="3:16" x14ac:dyDescent="0.25">
      <c r="C173" s="12">
        <v>44888</v>
      </c>
      <c r="D173" s="42" t="s">
        <v>1586</v>
      </c>
      <c r="E173" s="2" t="s">
        <v>39</v>
      </c>
      <c r="F173" s="43">
        <v>321300</v>
      </c>
      <c r="H173" s="12">
        <v>44741</v>
      </c>
      <c r="I173" s="1" t="s">
        <v>778</v>
      </c>
      <c r="J173" s="1" t="s">
        <v>779</v>
      </c>
      <c r="K173" s="2" t="s">
        <v>39</v>
      </c>
      <c r="L173" s="2">
        <v>1</v>
      </c>
      <c r="M173" s="14">
        <v>2570.4</v>
      </c>
      <c r="N173" s="170"/>
      <c r="O173" s="170"/>
      <c r="P173" s="170"/>
    </row>
    <row r="174" spans="3:16" x14ac:dyDescent="0.25">
      <c r="C174" s="12">
        <v>44888</v>
      </c>
      <c r="D174" s="42" t="s">
        <v>1587</v>
      </c>
      <c r="E174" s="2" t="s">
        <v>39</v>
      </c>
      <c r="F174" s="43">
        <v>892500</v>
      </c>
      <c r="H174" s="12">
        <v>44741</v>
      </c>
      <c r="I174" s="1" t="s">
        <v>301</v>
      </c>
      <c r="J174" s="1" t="s">
        <v>302</v>
      </c>
      <c r="K174" s="2" t="s">
        <v>39</v>
      </c>
      <c r="L174" s="2">
        <v>1</v>
      </c>
      <c r="M174" s="14">
        <v>1469.7689999999998</v>
      </c>
      <c r="N174" s="170"/>
      <c r="O174" s="170"/>
      <c r="P174" s="170"/>
    </row>
    <row r="175" spans="3:16" x14ac:dyDescent="0.25">
      <c r="C175" s="12">
        <v>44890</v>
      </c>
      <c r="D175" s="1" t="s">
        <v>1588</v>
      </c>
      <c r="E175" s="2" t="s">
        <v>39</v>
      </c>
      <c r="F175" s="14">
        <v>232050</v>
      </c>
      <c r="H175" s="12">
        <v>44741</v>
      </c>
      <c r="I175" s="1" t="s">
        <v>619</v>
      </c>
      <c r="J175" s="1" t="s">
        <v>620</v>
      </c>
      <c r="K175" s="2" t="s">
        <v>39</v>
      </c>
      <c r="L175" s="2">
        <v>6</v>
      </c>
      <c r="M175" s="14">
        <v>6309.8143499999996</v>
      </c>
      <c r="N175" s="170"/>
      <c r="O175" s="170"/>
      <c r="P175" s="170"/>
    </row>
    <row r="176" spans="3:16" x14ac:dyDescent="0.25">
      <c r="C176" s="21">
        <v>44891</v>
      </c>
      <c r="D176" s="1" t="s">
        <v>1589</v>
      </c>
      <c r="E176" s="6" t="s">
        <v>39</v>
      </c>
      <c r="F176" s="126">
        <v>178500</v>
      </c>
      <c r="H176" s="12">
        <v>44742</v>
      </c>
      <c r="I176" s="1" t="s">
        <v>780</v>
      </c>
      <c r="J176" s="1" t="s">
        <v>781</v>
      </c>
      <c r="K176" s="2" t="s">
        <v>39</v>
      </c>
      <c r="L176" s="2">
        <v>2</v>
      </c>
      <c r="M176" s="14">
        <v>210.63</v>
      </c>
      <c r="N176" s="170"/>
      <c r="O176" s="170"/>
      <c r="P176" s="170"/>
    </row>
    <row r="177" spans="3:16" x14ac:dyDescent="0.25">
      <c r="C177" s="12">
        <v>44892</v>
      </c>
      <c r="D177" s="42" t="s">
        <v>1590</v>
      </c>
      <c r="E177" s="2" t="s">
        <v>39</v>
      </c>
      <c r="F177" s="43">
        <v>2142000</v>
      </c>
      <c r="H177" s="12">
        <v>44742</v>
      </c>
      <c r="I177" s="1" t="s">
        <v>782</v>
      </c>
      <c r="J177" s="1" t="s">
        <v>783</v>
      </c>
      <c r="K177" s="2" t="s">
        <v>39</v>
      </c>
      <c r="L177" s="2">
        <v>2</v>
      </c>
      <c r="M177" s="14">
        <v>1149.54</v>
      </c>
      <c r="N177" s="170"/>
      <c r="O177" s="170"/>
      <c r="P177" s="170"/>
    </row>
    <row r="178" spans="3:16" x14ac:dyDescent="0.25">
      <c r="C178" s="21">
        <v>44892</v>
      </c>
      <c r="D178" s="42" t="s">
        <v>1591</v>
      </c>
      <c r="E178" s="6" t="s">
        <v>39</v>
      </c>
      <c r="F178" s="43">
        <v>2819999.99505</v>
      </c>
      <c r="H178" s="12">
        <v>44742</v>
      </c>
      <c r="I178" s="1" t="s">
        <v>784</v>
      </c>
      <c r="J178" s="1" t="s">
        <v>785</v>
      </c>
      <c r="K178" s="2" t="s">
        <v>39</v>
      </c>
      <c r="L178" s="2">
        <v>10</v>
      </c>
      <c r="M178" s="14">
        <v>12760.0725</v>
      </c>
      <c r="N178" s="170"/>
      <c r="O178" s="170"/>
      <c r="P178" s="170"/>
    </row>
    <row r="179" spans="3:16" ht="15.75" thickBot="1" x14ac:dyDescent="0.3">
      <c r="C179" s="15">
        <v>44892</v>
      </c>
      <c r="D179" s="16" t="s">
        <v>1592</v>
      </c>
      <c r="E179" s="17" t="s">
        <v>39</v>
      </c>
      <c r="F179" s="18">
        <v>910350</v>
      </c>
      <c r="H179" s="15">
        <v>44742</v>
      </c>
      <c r="I179" s="16" t="s">
        <v>780</v>
      </c>
      <c r="J179" s="16" t="s">
        <v>781</v>
      </c>
      <c r="K179" s="17" t="s">
        <v>39</v>
      </c>
      <c r="L179" s="17">
        <v>12</v>
      </c>
      <c r="M179" s="18">
        <v>1263.78</v>
      </c>
      <c r="N179" s="170"/>
      <c r="O179" s="170"/>
      <c r="P179" s="170"/>
    </row>
    <row r="180" spans="3:16" x14ac:dyDescent="0.25">
      <c r="C180" s="130">
        <v>44897</v>
      </c>
      <c r="D180" s="131" t="s">
        <v>1772</v>
      </c>
      <c r="E180" s="132" t="s">
        <v>39</v>
      </c>
      <c r="F180" s="133">
        <v>53550</v>
      </c>
      <c r="H180" s="130">
        <v>44747</v>
      </c>
      <c r="I180" s="131" t="s">
        <v>367</v>
      </c>
      <c r="J180" s="131" t="s">
        <v>368</v>
      </c>
      <c r="K180" s="132" t="s">
        <v>39</v>
      </c>
      <c r="L180" s="132">
        <v>1</v>
      </c>
      <c r="M180" s="133">
        <v>14668.8087</v>
      </c>
      <c r="N180" s="170"/>
      <c r="O180" s="170"/>
      <c r="P180" s="170"/>
    </row>
    <row r="181" spans="3:16" x14ac:dyDescent="0.25">
      <c r="C181" s="12">
        <v>44897</v>
      </c>
      <c r="D181" s="1" t="s">
        <v>1773</v>
      </c>
      <c r="E181" s="2" t="s">
        <v>39</v>
      </c>
      <c r="F181" s="14">
        <v>499800</v>
      </c>
      <c r="H181" s="12">
        <v>44747</v>
      </c>
      <c r="I181" s="1" t="s">
        <v>412</v>
      </c>
      <c r="J181" s="1" t="s">
        <v>744</v>
      </c>
      <c r="K181" s="2" t="s">
        <v>39</v>
      </c>
      <c r="L181" s="2">
        <v>4</v>
      </c>
      <c r="M181" s="14">
        <v>76839.194999999992</v>
      </c>
      <c r="N181" s="170"/>
      <c r="O181" s="170"/>
      <c r="P181" s="170"/>
    </row>
    <row r="182" spans="3:16" x14ac:dyDescent="0.25">
      <c r="C182" s="12">
        <v>44900</v>
      </c>
      <c r="D182" s="1" t="s">
        <v>1774</v>
      </c>
      <c r="E182" s="2" t="s">
        <v>39</v>
      </c>
      <c r="F182" s="14">
        <v>150427.3407</v>
      </c>
      <c r="H182" s="12">
        <v>44747</v>
      </c>
      <c r="I182" s="1" t="s">
        <v>889</v>
      </c>
      <c r="J182" s="1" t="s">
        <v>890</v>
      </c>
      <c r="K182" s="2" t="s">
        <v>39</v>
      </c>
      <c r="L182" s="2">
        <v>1</v>
      </c>
      <c r="M182" s="14">
        <v>78145.42574999998</v>
      </c>
      <c r="N182" s="170"/>
      <c r="O182" s="170"/>
      <c r="P182" s="170"/>
    </row>
    <row r="183" spans="3:16" x14ac:dyDescent="0.25">
      <c r="C183" s="12">
        <v>44900</v>
      </c>
      <c r="D183" s="1" t="s">
        <v>1775</v>
      </c>
      <c r="E183" s="2" t="s">
        <v>39</v>
      </c>
      <c r="F183" s="14">
        <v>35700</v>
      </c>
      <c r="H183" s="12">
        <v>44747</v>
      </c>
      <c r="I183" s="1" t="s">
        <v>15</v>
      </c>
      <c r="J183" s="1" t="s">
        <v>16</v>
      </c>
      <c r="K183" s="2" t="s">
        <v>39</v>
      </c>
      <c r="L183" s="2">
        <v>1</v>
      </c>
      <c r="M183" s="14">
        <v>66909.314849999995</v>
      </c>
      <c r="N183" s="170"/>
      <c r="O183" s="170"/>
      <c r="P183" s="170"/>
    </row>
    <row r="184" spans="3:16" x14ac:dyDescent="0.25">
      <c r="C184" s="12">
        <v>44900</v>
      </c>
      <c r="D184" s="1" t="s">
        <v>2101</v>
      </c>
      <c r="E184" s="2" t="s">
        <v>39</v>
      </c>
      <c r="F184" s="14">
        <v>1017450</v>
      </c>
      <c r="H184" s="12">
        <v>44753</v>
      </c>
      <c r="I184" s="1" t="s">
        <v>891</v>
      </c>
      <c r="J184" s="1" t="s">
        <v>892</v>
      </c>
      <c r="K184" s="2" t="s">
        <v>39</v>
      </c>
      <c r="L184" s="2">
        <v>1</v>
      </c>
      <c r="M184" s="14">
        <v>5123.1106499999996</v>
      </c>
      <c r="N184" s="170"/>
      <c r="O184" s="170"/>
      <c r="P184" s="170"/>
    </row>
    <row r="185" spans="3:16" x14ac:dyDescent="0.25">
      <c r="C185" s="12">
        <v>44901</v>
      </c>
      <c r="D185" s="1" t="s">
        <v>1776</v>
      </c>
      <c r="E185" s="2" t="s">
        <v>39</v>
      </c>
      <c r="F185" s="14">
        <v>178500</v>
      </c>
      <c r="H185" s="12">
        <v>44753</v>
      </c>
      <c r="I185" s="1" t="s">
        <v>229</v>
      </c>
      <c r="J185" s="1" t="s">
        <v>230</v>
      </c>
      <c r="K185" s="2" t="s">
        <v>39</v>
      </c>
      <c r="L185" s="2">
        <v>1</v>
      </c>
      <c r="M185" s="14">
        <v>772.24454999999989</v>
      </c>
      <c r="N185" s="170"/>
      <c r="O185" s="170"/>
      <c r="P185" s="170"/>
    </row>
    <row r="186" spans="3:16" x14ac:dyDescent="0.25">
      <c r="C186" s="12">
        <v>44905</v>
      </c>
      <c r="D186" s="1" t="s">
        <v>1777</v>
      </c>
      <c r="E186" s="2" t="s">
        <v>39</v>
      </c>
      <c r="F186" s="14">
        <v>232050</v>
      </c>
      <c r="H186" s="12">
        <v>44753</v>
      </c>
      <c r="I186" s="1" t="s">
        <v>287</v>
      </c>
      <c r="J186" s="1" t="s">
        <v>288</v>
      </c>
      <c r="K186" s="2" t="s">
        <v>39</v>
      </c>
      <c r="L186" s="2">
        <v>2</v>
      </c>
      <c r="M186" s="14">
        <v>1238.1116999999999</v>
      </c>
      <c r="N186" s="170"/>
      <c r="O186" s="170"/>
      <c r="P186" s="170"/>
    </row>
    <row r="187" spans="3:16" x14ac:dyDescent="0.25">
      <c r="C187" s="12">
        <v>44905</v>
      </c>
      <c r="D187" s="1" t="s">
        <v>2102</v>
      </c>
      <c r="E187" s="2" t="s">
        <v>39</v>
      </c>
      <c r="F187" s="14">
        <v>219555</v>
      </c>
      <c r="H187" s="12">
        <v>44755</v>
      </c>
      <c r="I187" s="1" t="s">
        <v>893</v>
      </c>
      <c r="J187" s="1" t="s">
        <v>894</v>
      </c>
      <c r="K187" s="2" t="s">
        <v>39</v>
      </c>
      <c r="L187" s="2">
        <v>200</v>
      </c>
      <c r="M187" s="14">
        <v>26139.897000000001</v>
      </c>
      <c r="N187" s="170"/>
      <c r="O187" s="170"/>
      <c r="P187" s="170"/>
    </row>
    <row r="188" spans="3:16" x14ac:dyDescent="0.25">
      <c r="C188" s="12">
        <v>44907</v>
      </c>
      <c r="D188" s="1" t="s">
        <v>2103</v>
      </c>
      <c r="E188" s="2" t="s">
        <v>39</v>
      </c>
      <c r="F188" s="14">
        <v>124950</v>
      </c>
      <c r="H188" s="12">
        <v>44755</v>
      </c>
      <c r="I188" s="1" t="s">
        <v>895</v>
      </c>
      <c r="J188" s="1" t="s">
        <v>896</v>
      </c>
      <c r="K188" s="2" t="s">
        <v>39</v>
      </c>
      <c r="L188" s="2">
        <v>6</v>
      </c>
      <c r="M188" s="14">
        <v>10296.040649999999</v>
      </c>
      <c r="N188" s="170"/>
      <c r="O188" s="170"/>
      <c r="P188" s="170"/>
    </row>
    <row r="189" spans="3:16" x14ac:dyDescent="0.25">
      <c r="C189" s="12">
        <v>44908</v>
      </c>
      <c r="D189" s="1" t="s">
        <v>1778</v>
      </c>
      <c r="E189" s="2" t="s">
        <v>39</v>
      </c>
      <c r="F189" s="14">
        <v>89250</v>
      </c>
      <c r="H189" s="12">
        <v>44755</v>
      </c>
      <c r="I189" s="1" t="s">
        <v>897</v>
      </c>
      <c r="J189" s="1" t="s">
        <v>898</v>
      </c>
      <c r="K189" s="2" t="s">
        <v>39</v>
      </c>
      <c r="L189" s="2">
        <v>1</v>
      </c>
      <c r="M189" s="14">
        <v>53139.717750000003</v>
      </c>
      <c r="N189" s="170"/>
      <c r="O189" s="170"/>
      <c r="P189" s="170"/>
    </row>
    <row r="190" spans="3:16" x14ac:dyDescent="0.25">
      <c r="C190" s="12">
        <v>44908</v>
      </c>
      <c r="D190" s="1" t="s">
        <v>2104</v>
      </c>
      <c r="E190" s="2" t="s">
        <v>39</v>
      </c>
      <c r="F190" s="14">
        <v>413999.99444999994</v>
      </c>
      <c r="H190" s="12">
        <v>44755</v>
      </c>
      <c r="I190" s="1" t="s">
        <v>770</v>
      </c>
      <c r="J190" s="1" t="s">
        <v>771</v>
      </c>
      <c r="K190" s="2" t="s">
        <v>39</v>
      </c>
      <c r="L190" s="2">
        <v>1</v>
      </c>
      <c r="M190" s="14">
        <v>366323.98319999996</v>
      </c>
      <c r="N190" s="170"/>
      <c r="O190" s="170"/>
      <c r="P190" s="170"/>
    </row>
    <row r="191" spans="3:16" x14ac:dyDescent="0.25">
      <c r="C191" s="12">
        <v>44909</v>
      </c>
      <c r="D191" s="1" t="s">
        <v>1779</v>
      </c>
      <c r="E191" s="2" t="s">
        <v>39</v>
      </c>
      <c r="F191" s="14">
        <v>1071000</v>
      </c>
      <c r="H191" s="12">
        <v>44760</v>
      </c>
      <c r="I191" s="1" t="s">
        <v>107</v>
      </c>
      <c r="J191" s="1" t="s">
        <v>835</v>
      </c>
      <c r="K191" s="2" t="s">
        <v>39</v>
      </c>
      <c r="L191" s="2">
        <v>2</v>
      </c>
      <c r="M191" s="14">
        <v>188643.15000000002</v>
      </c>
      <c r="N191" s="170"/>
      <c r="O191" s="170"/>
      <c r="P191" s="170"/>
    </row>
    <row r="192" spans="3:16" x14ac:dyDescent="0.25">
      <c r="C192" s="12">
        <v>44909</v>
      </c>
      <c r="D192" s="1" t="s">
        <v>1780</v>
      </c>
      <c r="E192" s="2" t="s">
        <v>39</v>
      </c>
      <c r="F192" s="14">
        <v>446250</v>
      </c>
      <c r="H192" s="12">
        <v>44767</v>
      </c>
      <c r="I192" s="1" t="s">
        <v>418</v>
      </c>
      <c r="J192" s="1" t="s">
        <v>742</v>
      </c>
      <c r="K192" s="2" t="s">
        <v>39</v>
      </c>
      <c r="L192" s="2">
        <v>2</v>
      </c>
      <c r="M192" s="14">
        <v>176632.54499999998</v>
      </c>
      <c r="N192" s="170"/>
      <c r="O192" s="170"/>
      <c r="P192" s="170"/>
    </row>
    <row r="193" spans="3:16" x14ac:dyDescent="0.25">
      <c r="C193" s="12">
        <v>44909</v>
      </c>
      <c r="D193" s="1" t="s">
        <v>2105</v>
      </c>
      <c r="E193" s="2" t="s">
        <v>39</v>
      </c>
      <c r="F193" s="14">
        <v>267750</v>
      </c>
      <c r="H193" s="12">
        <v>44769</v>
      </c>
      <c r="I193" s="1" t="s">
        <v>732</v>
      </c>
      <c r="J193" s="1" t="s">
        <v>733</v>
      </c>
      <c r="K193" s="2" t="s">
        <v>39</v>
      </c>
      <c r="L193" s="2">
        <v>10</v>
      </c>
      <c r="M193" s="14">
        <v>6888.9754499999999</v>
      </c>
      <c r="N193" s="170"/>
      <c r="O193" s="170"/>
      <c r="P193" s="170"/>
    </row>
    <row r="194" spans="3:16" x14ac:dyDescent="0.25">
      <c r="C194" s="12">
        <v>44911</v>
      </c>
      <c r="D194" s="1" t="s">
        <v>2106</v>
      </c>
      <c r="E194" s="2" t="s">
        <v>39</v>
      </c>
      <c r="F194" s="14">
        <v>1445850</v>
      </c>
      <c r="H194" s="12">
        <v>44769</v>
      </c>
      <c r="I194" s="1" t="s">
        <v>89</v>
      </c>
      <c r="J194" s="1" t="s">
        <v>90</v>
      </c>
      <c r="K194" s="2" t="s">
        <v>39</v>
      </c>
      <c r="L194" s="2">
        <v>1</v>
      </c>
      <c r="M194" s="14">
        <v>25730.471549999998</v>
      </c>
      <c r="N194" s="170"/>
      <c r="O194" s="170"/>
      <c r="P194" s="170"/>
    </row>
    <row r="195" spans="3:16" ht="15.75" thickBot="1" x14ac:dyDescent="0.3">
      <c r="C195" s="15">
        <v>44913</v>
      </c>
      <c r="D195" s="16" t="s">
        <v>1781</v>
      </c>
      <c r="E195" s="17" t="s">
        <v>39</v>
      </c>
      <c r="F195" s="18">
        <v>499800</v>
      </c>
      <c r="H195" s="12">
        <v>44769</v>
      </c>
      <c r="I195" s="1" t="s">
        <v>899</v>
      </c>
      <c r="J195" s="1" t="s">
        <v>900</v>
      </c>
      <c r="K195" s="2" t="s">
        <v>39</v>
      </c>
      <c r="L195" s="2">
        <v>1</v>
      </c>
      <c r="M195" s="14">
        <v>43625.4</v>
      </c>
      <c r="N195" s="170"/>
      <c r="O195" s="170"/>
      <c r="P195" s="170"/>
    </row>
    <row r="196" spans="3:16" x14ac:dyDescent="0.25">
      <c r="H196" s="12">
        <v>44769</v>
      </c>
      <c r="I196" s="1" t="s">
        <v>901</v>
      </c>
      <c r="J196" s="1" t="s">
        <v>902</v>
      </c>
      <c r="K196" s="2" t="s">
        <v>39</v>
      </c>
      <c r="L196" s="2">
        <v>15</v>
      </c>
      <c r="M196" s="14">
        <v>839.50334999999995</v>
      </c>
      <c r="N196" s="170"/>
      <c r="O196" s="170"/>
      <c r="P196" s="170"/>
    </row>
    <row r="197" spans="3:16" x14ac:dyDescent="0.25">
      <c r="H197" s="12">
        <v>44769</v>
      </c>
      <c r="I197" s="1" t="s">
        <v>903</v>
      </c>
      <c r="J197" s="1" t="s">
        <v>904</v>
      </c>
      <c r="K197" s="2" t="s">
        <v>39</v>
      </c>
      <c r="L197" s="2">
        <v>15</v>
      </c>
      <c r="M197" s="14">
        <v>325.92314999999996</v>
      </c>
      <c r="N197" s="170"/>
      <c r="O197" s="170"/>
      <c r="P197" s="170"/>
    </row>
    <row r="198" spans="3:16" x14ac:dyDescent="0.25">
      <c r="H198" s="12">
        <v>44770</v>
      </c>
      <c r="I198" s="1" t="s">
        <v>367</v>
      </c>
      <c r="J198" s="1" t="s">
        <v>368</v>
      </c>
      <c r="K198" s="2" t="s">
        <v>39</v>
      </c>
      <c r="L198" s="2">
        <v>1</v>
      </c>
      <c r="M198" s="14">
        <v>14104.2132</v>
      </c>
      <c r="N198" s="170"/>
      <c r="O198" s="170"/>
      <c r="P198" s="170"/>
    </row>
    <row r="199" spans="3:16" x14ac:dyDescent="0.25">
      <c r="H199" s="12">
        <v>44771</v>
      </c>
      <c r="I199" s="1" t="s">
        <v>23</v>
      </c>
      <c r="J199" s="1" t="s">
        <v>24</v>
      </c>
      <c r="K199" s="2" t="s">
        <v>39</v>
      </c>
      <c r="L199" s="2">
        <v>3.49</v>
      </c>
      <c r="M199" s="14">
        <v>13623.945</v>
      </c>
      <c r="N199" s="170"/>
      <c r="O199" s="170"/>
      <c r="P199" s="170"/>
    </row>
    <row r="200" spans="3:16" ht="15.75" thickBot="1" x14ac:dyDescent="0.3">
      <c r="H200" s="15">
        <v>44771</v>
      </c>
      <c r="I200" s="16" t="s">
        <v>905</v>
      </c>
      <c r="J200" s="16" t="s">
        <v>906</v>
      </c>
      <c r="K200" s="17" t="s">
        <v>39</v>
      </c>
      <c r="L200" s="17">
        <v>4</v>
      </c>
      <c r="M200" s="18">
        <v>3985.6015499999999</v>
      </c>
      <c r="N200" s="170"/>
      <c r="O200" s="170"/>
      <c r="P200" s="170"/>
    </row>
    <row r="201" spans="3:16" x14ac:dyDescent="0.25">
      <c r="H201" s="130">
        <v>44777</v>
      </c>
      <c r="I201" s="131" t="s">
        <v>404</v>
      </c>
      <c r="J201" s="131" t="s">
        <v>405</v>
      </c>
      <c r="K201" s="132" t="s">
        <v>39</v>
      </c>
      <c r="L201" s="132">
        <v>2</v>
      </c>
      <c r="M201" s="133">
        <v>33501.315000000002</v>
      </c>
      <c r="N201" s="170"/>
      <c r="O201" s="170"/>
      <c r="P201" s="170"/>
    </row>
    <row r="202" spans="3:16" x14ac:dyDescent="0.25">
      <c r="H202" s="12">
        <v>44782</v>
      </c>
      <c r="I202" s="1" t="s">
        <v>390</v>
      </c>
      <c r="J202" s="421" t="s">
        <v>840</v>
      </c>
      <c r="K202" s="2" t="s">
        <v>39</v>
      </c>
      <c r="L202" s="2">
        <v>3</v>
      </c>
      <c r="M202" s="422">
        <v>829820.89500000002</v>
      </c>
      <c r="N202" s="170"/>
      <c r="O202" s="170"/>
      <c r="P202" s="170"/>
    </row>
    <row r="203" spans="3:16" x14ac:dyDescent="0.25">
      <c r="H203" s="12">
        <v>44783</v>
      </c>
      <c r="I203" s="1" t="s">
        <v>995</v>
      </c>
      <c r="J203" s="1" t="s">
        <v>996</v>
      </c>
      <c r="K203" s="2" t="s">
        <v>39</v>
      </c>
      <c r="L203" s="2">
        <v>1</v>
      </c>
      <c r="M203" s="14">
        <v>120.12</v>
      </c>
      <c r="N203" s="170"/>
      <c r="O203" s="170"/>
      <c r="P203" s="170"/>
    </row>
    <row r="204" spans="3:16" x14ac:dyDescent="0.25">
      <c r="H204" s="12">
        <v>44783</v>
      </c>
      <c r="I204" s="1" t="s">
        <v>23</v>
      </c>
      <c r="J204" s="1" t="s">
        <v>24</v>
      </c>
      <c r="K204" s="2" t="s">
        <v>39</v>
      </c>
      <c r="L204" s="2">
        <v>3.49</v>
      </c>
      <c r="M204" s="14">
        <v>13623.945</v>
      </c>
      <c r="N204" s="170"/>
      <c r="O204" s="170"/>
      <c r="P204" s="170"/>
    </row>
    <row r="205" spans="3:16" x14ac:dyDescent="0.25">
      <c r="H205" s="12">
        <v>44789</v>
      </c>
      <c r="I205" s="1" t="s">
        <v>997</v>
      </c>
      <c r="J205" s="1" t="s">
        <v>998</v>
      </c>
      <c r="K205" s="2" t="s">
        <v>39</v>
      </c>
      <c r="L205" s="2">
        <v>1</v>
      </c>
      <c r="M205" s="14">
        <v>236064.76500000001</v>
      </c>
      <c r="N205" s="170"/>
      <c r="O205" s="170"/>
      <c r="P205" s="170"/>
    </row>
    <row r="206" spans="3:16" x14ac:dyDescent="0.25">
      <c r="H206" s="12">
        <v>44789</v>
      </c>
      <c r="I206" s="1" t="s">
        <v>999</v>
      </c>
      <c r="J206" s="1" t="s">
        <v>1000</v>
      </c>
      <c r="K206" s="2" t="s">
        <v>39</v>
      </c>
      <c r="L206" s="2">
        <v>1</v>
      </c>
      <c r="M206" s="14">
        <v>190464.345</v>
      </c>
      <c r="N206" s="170"/>
      <c r="O206" s="170"/>
      <c r="P206" s="170"/>
    </row>
    <row r="207" spans="3:16" x14ac:dyDescent="0.25">
      <c r="H207" s="12">
        <v>44789</v>
      </c>
      <c r="I207" s="1" t="s">
        <v>696</v>
      </c>
      <c r="J207" s="1" t="s">
        <v>697</v>
      </c>
      <c r="K207" s="2" t="s">
        <v>39</v>
      </c>
      <c r="L207" s="2">
        <v>1</v>
      </c>
      <c r="M207" s="14">
        <v>44402.7</v>
      </c>
      <c r="N207" s="170"/>
      <c r="O207" s="170"/>
      <c r="P207" s="170"/>
    </row>
    <row r="208" spans="3:16" x14ac:dyDescent="0.25">
      <c r="H208" s="12">
        <v>44789</v>
      </c>
      <c r="I208" s="1" t="s">
        <v>1001</v>
      </c>
      <c r="J208" s="1" t="s">
        <v>1002</v>
      </c>
      <c r="K208" s="2" t="s">
        <v>39</v>
      </c>
      <c r="L208" s="2">
        <v>2</v>
      </c>
      <c r="M208" s="14">
        <v>163153.30499999999</v>
      </c>
      <c r="N208" s="170"/>
      <c r="O208" s="170"/>
      <c r="P208" s="170"/>
    </row>
    <row r="209" spans="8:16" x14ac:dyDescent="0.25">
      <c r="H209" s="12">
        <v>44789</v>
      </c>
      <c r="I209" s="1" t="s">
        <v>390</v>
      </c>
      <c r="J209" s="421" t="s">
        <v>840</v>
      </c>
      <c r="K209" s="2" t="s">
        <v>39</v>
      </c>
      <c r="L209" s="2">
        <v>4</v>
      </c>
      <c r="M209" s="422">
        <v>1106702.6400000001</v>
      </c>
      <c r="N209" s="170"/>
      <c r="O209" s="170"/>
      <c r="P209" s="170"/>
    </row>
    <row r="210" spans="8:16" x14ac:dyDescent="0.25">
      <c r="H210" s="12">
        <v>44791</v>
      </c>
      <c r="I210" s="1" t="s">
        <v>301</v>
      </c>
      <c r="J210" s="1" t="s">
        <v>302</v>
      </c>
      <c r="K210" s="2" t="s">
        <v>39</v>
      </c>
      <c r="L210" s="2">
        <v>2</v>
      </c>
      <c r="M210" s="14">
        <v>1235.0999999999999</v>
      </c>
      <c r="N210" s="170"/>
      <c r="O210" s="170"/>
      <c r="P210" s="170"/>
    </row>
    <row r="211" spans="8:16" x14ac:dyDescent="0.25">
      <c r="H211" s="12">
        <v>44791</v>
      </c>
      <c r="I211" s="1" t="s">
        <v>299</v>
      </c>
      <c r="J211" s="1" t="s">
        <v>300</v>
      </c>
      <c r="K211" s="2" t="s">
        <v>39</v>
      </c>
      <c r="L211" s="2">
        <v>2</v>
      </c>
      <c r="M211" s="14">
        <v>4272</v>
      </c>
      <c r="N211" s="170"/>
      <c r="O211" s="170"/>
      <c r="P211" s="170"/>
    </row>
    <row r="212" spans="8:16" x14ac:dyDescent="0.25">
      <c r="H212" s="12">
        <v>44791</v>
      </c>
      <c r="I212" s="1" t="s">
        <v>442</v>
      </c>
      <c r="J212" s="1" t="s">
        <v>443</v>
      </c>
      <c r="K212" s="2" t="s">
        <v>39</v>
      </c>
      <c r="L212" s="2">
        <v>2</v>
      </c>
      <c r="M212" s="14">
        <v>1253.3399999999999</v>
      </c>
      <c r="N212" s="170"/>
      <c r="O212" s="170"/>
      <c r="P212" s="170"/>
    </row>
    <row r="213" spans="8:16" x14ac:dyDescent="0.25">
      <c r="H213" s="12">
        <v>44791</v>
      </c>
      <c r="I213" s="1" t="s">
        <v>969</v>
      </c>
      <c r="J213" s="1" t="s">
        <v>970</v>
      </c>
      <c r="K213" s="2" t="s">
        <v>39</v>
      </c>
      <c r="L213" s="2">
        <v>2</v>
      </c>
      <c r="M213" s="14">
        <v>3048.0149999999999</v>
      </c>
      <c r="N213" s="170"/>
      <c r="O213" s="170"/>
      <c r="P213" s="170"/>
    </row>
    <row r="214" spans="8:16" x14ac:dyDescent="0.25">
      <c r="H214" s="12">
        <v>44791</v>
      </c>
      <c r="I214" s="1" t="s">
        <v>428</v>
      </c>
      <c r="J214" s="1" t="s">
        <v>1003</v>
      </c>
      <c r="K214" s="2" t="s">
        <v>39</v>
      </c>
      <c r="L214" s="2">
        <v>1</v>
      </c>
      <c r="M214" s="14">
        <v>21345.57</v>
      </c>
      <c r="N214" s="170"/>
      <c r="O214" s="170"/>
      <c r="P214" s="170"/>
    </row>
    <row r="215" spans="8:16" x14ac:dyDescent="0.25">
      <c r="H215" s="12">
        <v>44791</v>
      </c>
      <c r="I215" s="1" t="s">
        <v>1004</v>
      </c>
      <c r="J215" s="1" t="s">
        <v>1005</v>
      </c>
      <c r="K215" s="2" t="s">
        <v>39</v>
      </c>
      <c r="L215" s="2">
        <v>1</v>
      </c>
      <c r="M215" s="14">
        <v>875.94</v>
      </c>
      <c r="N215" s="170"/>
      <c r="O215" s="170"/>
      <c r="P215" s="170"/>
    </row>
    <row r="216" spans="8:16" x14ac:dyDescent="0.25">
      <c r="H216" s="12">
        <v>44791</v>
      </c>
      <c r="I216" s="1" t="s">
        <v>1006</v>
      </c>
      <c r="J216" s="1" t="s">
        <v>1007</v>
      </c>
      <c r="K216" s="2" t="s">
        <v>39</v>
      </c>
      <c r="L216" s="2">
        <v>1</v>
      </c>
      <c r="M216" s="14">
        <v>11713.005000000001</v>
      </c>
      <c r="N216" s="170"/>
      <c r="O216" s="170"/>
      <c r="P216" s="170"/>
    </row>
    <row r="217" spans="8:16" x14ac:dyDescent="0.25">
      <c r="H217" s="12">
        <v>44793</v>
      </c>
      <c r="I217" s="1" t="s">
        <v>1008</v>
      </c>
      <c r="J217" s="1" t="s">
        <v>1009</v>
      </c>
      <c r="K217" s="2" t="s">
        <v>39</v>
      </c>
      <c r="L217" s="2">
        <v>4</v>
      </c>
      <c r="M217" s="14">
        <v>71515.14</v>
      </c>
      <c r="N217" s="170"/>
      <c r="O217" s="170"/>
      <c r="P217" s="170"/>
    </row>
    <row r="218" spans="8:16" x14ac:dyDescent="0.25">
      <c r="H218" s="12">
        <v>44793</v>
      </c>
      <c r="I218" s="1" t="s">
        <v>15</v>
      </c>
      <c r="J218" s="1" t="s">
        <v>16</v>
      </c>
      <c r="K218" s="2" t="s">
        <v>39</v>
      </c>
      <c r="L218" s="2">
        <v>1</v>
      </c>
      <c r="M218" s="14">
        <v>56269.214999999997</v>
      </c>
      <c r="N218" s="170"/>
      <c r="O218" s="170"/>
      <c r="P218" s="170"/>
    </row>
    <row r="219" spans="8:16" x14ac:dyDescent="0.25">
      <c r="H219" s="12">
        <v>44793</v>
      </c>
      <c r="I219" s="1" t="s">
        <v>897</v>
      </c>
      <c r="J219" s="1" t="s">
        <v>898</v>
      </c>
      <c r="K219" s="2" t="s">
        <v>39</v>
      </c>
      <c r="L219" s="2">
        <v>1</v>
      </c>
      <c r="M219" s="14">
        <v>45278.37</v>
      </c>
      <c r="N219" s="170"/>
      <c r="O219" s="170"/>
      <c r="P219" s="170"/>
    </row>
    <row r="220" spans="8:16" x14ac:dyDescent="0.25">
      <c r="H220" s="12">
        <v>44796</v>
      </c>
      <c r="I220" s="1" t="s">
        <v>1010</v>
      </c>
      <c r="J220" s="1" t="s">
        <v>1011</v>
      </c>
      <c r="K220" s="2" t="s">
        <v>39</v>
      </c>
      <c r="L220" s="2">
        <v>2</v>
      </c>
      <c r="M220" s="14">
        <v>11930.70795</v>
      </c>
      <c r="N220" s="170"/>
      <c r="O220" s="170"/>
      <c r="P220" s="170"/>
    </row>
    <row r="221" spans="8:16" x14ac:dyDescent="0.25">
      <c r="H221" s="12">
        <v>44796</v>
      </c>
      <c r="I221" s="1" t="s">
        <v>684</v>
      </c>
      <c r="J221" s="1" t="s">
        <v>685</v>
      </c>
      <c r="K221" s="2" t="s">
        <v>39</v>
      </c>
      <c r="L221" s="2">
        <v>2</v>
      </c>
      <c r="M221" s="14">
        <v>703.64699999999993</v>
      </c>
      <c r="N221" s="170"/>
      <c r="O221" s="170"/>
      <c r="P221" s="170"/>
    </row>
    <row r="222" spans="8:16" x14ac:dyDescent="0.25">
      <c r="H222" s="12">
        <v>44796</v>
      </c>
      <c r="I222" s="1" t="s">
        <v>682</v>
      </c>
      <c r="J222" s="1" t="s">
        <v>683</v>
      </c>
      <c r="K222" s="2" t="s">
        <v>39</v>
      </c>
      <c r="L222" s="2">
        <v>2</v>
      </c>
      <c r="M222" s="14">
        <v>1217.2271999999998</v>
      </c>
      <c r="N222" s="170"/>
      <c r="O222" s="170"/>
      <c r="P222" s="170"/>
    </row>
    <row r="223" spans="8:16" x14ac:dyDescent="0.25">
      <c r="H223" s="12">
        <v>44796</v>
      </c>
      <c r="I223" s="1" t="s">
        <v>52</v>
      </c>
      <c r="J223" s="1" t="s">
        <v>53</v>
      </c>
      <c r="K223" s="2" t="s">
        <v>39</v>
      </c>
      <c r="L223" s="2">
        <v>5</v>
      </c>
      <c r="M223" s="14">
        <v>7167.7210500000001</v>
      </c>
      <c r="N223" s="170"/>
      <c r="O223" s="170"/>
      <c r="P223" s="170"/>
    </row>
    <row r="224" spans="8:16" x14ac:dyDescent="0.25">
      <c r="H224" s="12">
        <v>44796</v>
      </c>
      <c r="I224" s="1" t="s">
        <v>1012</v>
      </c>
      <c r="J224" s="1" t="s">
        <v>1013</v>
      </c>
      <c r="K224" s="2" t="s">
        <v>39</v>
      </c>
      <c r="L224" s="2">
        <v>2</v>
      </c>
      <c r="M224" s="14">
        <v>741.70319999999992</v>
      </c>
      <c r="N224" s="170"/>
      <c r="O224" s="170"/>
      <c r="P224" s="170"/>
    </row>
    <row r="225" spans="8:16" x14ac:dyDescent="0.25">
      <c r="H225" s="12">
        <v>44796</v>
      </c>
      <c r="I225" s="1" t="s">
        <v>183</v>
      </c>
      <c r="J225" s="1" t="s">
        <v>184</v>
      </c>
      <c r="K225" s="2" t="s">
        <v>39</v>
      </c>
      <c r="L225" s="2">
        <v>2</v>
      </c>
      <c r="M225" s="14">
        <v>312.9819</v>
      </c>
      <c r="N225" s="170"/>
      <c r="O225" s="170"/>
      <c r="P225" s="170"/>
    </row>
    <row r="226" spans="8:16" x14ac:dyDescent="0.25">
      <c r="H226" s="12">
        <v>44796</v>
      </c>
      <c r="I226" s="1" t="s">
        <v>1014</v>
      </c>
      <c r="J226" s="1" t="s">
        <v>1015</v>
      </c>
      <c r="K226" s="2" t="s">
        <v>39</v>
      </c>
      <c r="L226" s="2">
        <v>2</v>
      </c>
      <c r="M226" s="14">
        <v>99.870750000000015</v>
      </c>
      <c r="N226" s="170"/>
      <c r="O226" s="170"/>
      <c r="P226" s="170"/>
    </row>
    <row r="227" spans="8:16" x14ac:dyDescent="0.25">
      <c r="H227" s="12">
        <v>44796</v>
      </c>
      <c r="I227" s="1" t="s">
        <v>1016</v>
      </c>
      <c r="J227" s="1" t="s">
        <v>1017</v>
      </c>
      <c r="K227" s="2" t="s">
        <v>39</v>
      </c>
      <c r="L227" s="2">
        <v>5</v>
      </c>
      <c r="M227" s="14">
        <v>20625.175199999998</v>
      </c>
      <c r="N227" s="170"/>
      <c r="O227" s="170"/>
      <c r="P227" s="170"/>
    </row>
    <row r="228" spans="8:16" x14ac:dyDescent="0.25">
      <c r="H228" s="12">
        <v>44798</v>
      </c>
      <c r="I228" s="1" t="s">
        <v>64</v>
      </c>
      <c r="J228" s="1" t="s">
        <v>65</v>
      </c>
      <c r="K228" s="2" t="s">
        <v>39</v>
      </c>
      <c r="L228" s="2">
        <v>2</v>
      </c>
      <c r="M228" s="14">
        <v>1322.48865</v>
      </c>
      <c r="N228" s="170"/>
      <c r="O228" s="170"/>
      <c r="P228" s="170"/>
    </row>
    <row r="229" spans="8:16" x14ac:dyDescent="0.25">
      <c r="H229" s="12">
        <v>44798</v>
      </c>
      <c r="I229" s="1" t="s">
        <v>414</v>
      </c>
      <c r="J229" s="1" t="s">
        <v>415</v>
      </c>
      <c r="K229" s="2" t="s">
        <v>39</v>
      </c>
      <c r="L229" s="2">
        <v>2</v>
      </c>
      <c r="M229" s="14">
        <v>16083.778200000001</v>
      </c>
      <c r="N229" s="170"/>
      <c r="O229" s="170"/>
      <c r="P229" s="170"/>
    </row>
    <row r="230" spans="8:16" ht="15.75" thickBot="1" x14ac:dyDescent="0.3">
      <c r="H230" s="181">
        <v>44798</v>
      </c>
      <c r="I230" s="182" t="s">
        <v>654</v>
      </c>
      <c r="J230" s="182" t="s">
        <v>655</v>
      </c>
      <c r="K230" s="183" t="s">
        <v>39</v>
      </c>
      <c r="L230" s="183">
        <v>1</v>
      </c>
      <c r="M230" s="184">
        <v>15206.789849999997</v>
      </c>
      <c r="N230" s="170"/>
      <c r="O230" s="170"/>
      <c r="P230" s="170"/>
    </row>
    <row r="231" spans="8:16" x14ac:dyDescent="0.25">
      <c r="H231" s="130">
        <v>44806</v>
      </c>
      <c r="I231" s="131" t="s">
        <v>1161</v>
      </c>
      <c r="J231" s="131" t="s">
        <v>1162</v>
      </c>
      <c r="K231" s="132" t="s">
        <v>39</v>
      </c>
      <c r="L231" s="132">
        <v>1</v>
      </c>
      <c r="M231" s="133">
        <v>72878.926049999995</v>
      </c>
      <c r="N231" s="170"/>
      <c r="O231" s="170"/>
      <c r="P231" s="170"/>
    </row>
    <row r="232" spans="8:16" x14ac:dyDescent="0.25">
      <c r="H232" s="12">
        <v>44806</v>
      </c>
      <c r="I232" s="1" t="s">
        <v>1163</v>
      </c>
      <c r="J232" s="1" t="s">
        <v>1164</v>
      </c>
      <c r="K232" s="2" t="s">
        <v>39</v>
      </c>
      <c r="L232" s="2">
        <v>1</v>
      </c>
      <c r="M232" s="14">
        <v>24344.258399999999</v>
      </c>
      <c r="N232" s="170"/>
      <c r="O232" s="170"/>
      <c r="P232" s="170"/>
    </row>
    <row r="233" spans="8:16" x14ac:dyDescent="0.25">
      <c r="H233" s="12">
        <v>44806</v>
      </c>
      <c r="I233" s="1" t="s">
        <v>1165</v>
      </c>
      <c r="J233" s="1" t="s">
        <v>1166</v>
      </c>
      <c r="K233" s="2" t="s">
        <v>39</v>
      </c>
      <c r="L233" s="2">
        <v>1</v>
      </c>
      <c r="M233" s="14">
        <v>87900.004499999981</v>
      </c>
      <c r="N233" s="170"/>
      <c r="O233" s="170"/>
      <c r="P233" s="170"/>
    </row>
    <row r="234" spans="8:16" x14ac:dyDescent="0.25">
      <c r="H234" s="12">
        <v>44806</v>
      </c>
      <c r="I234" s="1" t="s">
        <v>390</v>
      </c>
      <c r="J234" s="421" t="s">
        <v>840</v>
      </c>
      <c r="K234" s="2" t="s">
        <v>39</v>
      </c>
      <c r="L234" s="2">
        <v>6</v>
      </c>
      <c r="M234" s="422">
        <v>1713612.7050000001</v>
      </c>
      <c r="N234" s="170"/>
      <c r="O234" s="170"/>
      <c r="P234" s="170"/>
    </row>
    <row r="235" spans="8:16" x14ac:dyDescent="0.25">
      <c r="H235" s="12">
        <v>44810</v>
      </c>
      <c r="I235" s="1" t="s">
        <v>1167</v>
      </c>
      <c r="J235" s="1" t="s">
        <v>1168</v>
      </c>
      <c r="K235" s="2" t="s">
        <v>39</v>
      </c>
      <c r="L235" s="2">
        <v>1</v>
      </c>
      <c r="M235" s="14">
        <v>370929.97934999998</v>
      </c>
      <c r="N235" s="170"/>
      <c r="O235" s="170"/>
      <c r="P235" s="170"/>
    </row>
    <row r="236" spans="8:16" x14ac:dyDescent="0.25">
      <c r="H236" s="12">
        <v>44810</v>
      </c>
      <c r="I236" s="1" t="s">
        <v>1006</v>
      </c>
      <c r="J236" s="1" t="s">
        <v>1007</v>
      </c>
      <c r="K236" s="2" t="s">
        <v>39</v>
      </c>
      <c r="L236" s="2">
        <v>1</v>
      </c>
      <c r="M236" s="14">
        <v>13938.47595</v>
      </c>
      <c r="N236" s="170"/>
      <c r="O236" s="170"/>
      <c r="P236" s="170"/>
    </row>
    <row r="237" spans="8:16" x14ac:dyDescent="0.25">
      <c r="H237" s="12">
        <v>44810</v>
      </c>
      <c r="I237" s="1" t="s">
        <v>1004</v>
      </c>
      <c r="J237" s="1" t="s">
        <v>1005</v>
      </c>
      <c r="K237" s="2" t="s">
        <v>39</v>
      </c>
      <c r="L237" s="2">
        <v>1</v>
      </c>
      <c r="M237" s="14">
        <v>1042.3686</v>
      </c>
      <c r="N237" s="170"/>
      <c r="O237" s="170"/>
      <c r="P237" s="170"/>
    </row>
    <row r="238" spans="8:16" x14ac:dyDescent="0.25">
      <c r="H238" s="12">
        <v>44811</v>
      </c>
      <c r="I238" s="1" t="s">
        <v>1169</v>
      </c>
      <c r="J238" s="1" t="s">
        <v>1170</v>
      </c>
      <c r="K238" s="2" t="s">
        <v>39</v>
      </c>
      <c r="L238" s="2">
        <v>1</v>
      </c>
      <c r="M238" s="14">
        <v>259979.89499999999</v>
      </c>
      <c r="N238" s="170"/>
      <c r="O238" s="170"/>
      <c r="P238" s="170"/>
    </row>
    <row r="239" spans="8:16" x14ac:dyDescent="0.25">
      <c r="H239" s="12">
        <v>44811</v>
      </c>
      <c r="I239" s="1" t="s">
        <v>60</v>
      </c>
      <c r="J239" s="1" t="s">
        <v>61</v>
      </c>
      <c r="K239" s="2" t="s">
        <v>39</v>
      </c>
      <c r="L239" s="2">
        <v>1</v>
      </c>
      <c r="M239" s="14">
        <v>6935.6888999999992</v>
      </c>
      <c r="N239" s="170"/>
      <c r="O239" s="170"/>
      <c r="P239" s="170"/>
    </row>
    <row r="240" spans="8:16" x14ac:dyDescent="0.25">
      <c r="H240" s="12">
        <v>44811</v>
      </c>
      <c r="I240" s="1" t="s">
        <v>64</v>
      </c>
      <c r="J240" s="1" t="s">
        <v>65</v>
      </c>
      <c r="K240" s="2" t="s">
        <v>39</v>
      </c>
      <c r="L240" s="2">
        <v>1</v>
      </c>
      <c r="M240" s="14">
        <v>661.25324999999987</v>
      </c>
      <c r="N240" s="170"/>
      <c r="O240" s="170"/>
      <c r="P240" s="170"/>
    </row>
    <row r="241" spans="8:16" x14ac:dyDescent="0.25">
      <c r="H241" s="12">
        <v>44812</v>
      </c>
      <c r="I241" s="1" t="s">
        <v>21</v>
      </c>
      <c r="J241" s="1" t="s">
        <v>22</v>
      </c>
      <c r="K241" s="2" t="s">
        <v>39</v>
      </c>
      <c r="L241" s="2">
        <v>1</v>
      </c>
      <c r="M241" s="14">
        <v>48998.25</v>
      </c>
      <c r="N241" s="170"/>
      <c r="O241" s="170"/>
      <c r="P241" s="170"/>
    </row>
    <row r="242" spans="8:16" x14ac:dyDescent="0.25">
      <c r="H242" s="12">
        <v>44812</v>
      </c>
      <c r="I242" s="1" t="s">
        <v>736</v>
      </c>
      <c r="J242" s="1" t="s">
        <v>737</v>
      </c>
      <c r="K242" s="2" t="s">
        <v>39</v>
      </c>
      <c r="L242" s="2">
        <v>1</v>
      </c>
      <c r="M242" s="14">
        <v>72173.494049999994</v>
      </c>
      <c r="N242" s="170"/>
      <c r="O242" s="170"/>
      <c r="P242" s="170"/>
    </row>
    <row r="243" spans="8:16" x14ac:dyDescent="0.25">
      <c r="H243" s="12">
        <v>44812</v>
      </c>
      <c r="I243" s="1" t="s">
        <v>1171</v>
      </c>
      <c r="J243" s="1" t="s">
        <v>1172</v>
      </c>
      <c r="K243" s="2" t="s">
        <v>39</v>
      </c>
      <c r="L243" s="2">
        <v>1</v>
      </c>
      <c r="M243" s="14">
        <v>142637.74350000001</v>
      </c>
      <c r="N243" s="170"/>
      <c r="O243" s="170"/>
      <c r="P243" s="170"/>
    </row>
    <row r="244" spans="8:16" x14ac:dyDescent="0.25">
      <c r="H244" s="12">
        <v>44812</v>
      </c>
      <c r="I244" s="1" t="s">
        <v>412</v>
      </c>
      <c r="J244" s="1" t="s">
        <v>744</v>
      </c>
      <c r="K244" s="2" t="s">
        <v>39</v>
      </c>
      <c r="L244" s="2">
        <v>36</v>
      </c>
      <c r="M244" s="14">
        <v>823384.37159999995</v>
      </c>
      <c r="N244" s="170"/>
      <c r="O244" s="170"/>
      <c r="P244" s="170"/>
    </row>
    <row r="245" spans="8:16" x14ac:dyDescent="0.25">
      <c r="H245" s="12">
        <v>44812</v>
      </c>
      <c r="I245" s="1" t="s">
        <v>1173</v>
      </c>
      <c r="J245" s="1" t="s">
        <v>1174</v>
      </c>
      <c r="K245" s="2" t="s">
        <v>39</v>
      </c>
      <c r="L245" s="2">
        <v>1</v>
      </c>
      <c r="M245" s="14">
        <v>277.71030000000002</v>
      </c>
      <c r="N245" s="170"/>
      <c r="O245" s="170"/>
      <c r="P245" s="170"/>
    </row>
    <row r="246" spans="8:16" x14ac:dyDescent="0.25">
      <c r="H246" s="12">
        <v>44812</v>
      </c>
      <c r="I246" s="1" t="s">
        <v>897</v>
      </c>
      <c r="J246" s="1" t="s">
        <v>898</v>
      </c>
      <c r="K246" s="2" t="s">
        <v>39</v>
      </c>
      <c r="L246" s="2">
        <v>1</v>
      </c>
      <c r="M246" s="14">
        <v>53881.260300000002</v>
      </c>
      <c r="N246" s="170"/>
      <c r="O246" s="170"/>
      <c r="P246" s="170"/>
    </row>
    <row r="247" spans="8:16" x14ac:dyDescent="0.25">
      <c r="H247" s="12">
        <v>44812</v>
      </c>
      <c r="I247" s="1" t="s">
        <v>1175</v>
      </c>
      <c r="J247" s="1" t="s">
        <v>1176</v>
      </c>
      <c r="K247" s="2" t="s">
        <v>39</v>
      </c>
      <c r="L247" s="2">
        <v>1</v>
      </c>
      <c r="M247" s="14">
        <v>59083.5</v>
      </c>
      <c r="N247" s="170"/>
      <c r="O247" s="170"/>
      <c r="P247" s="170"/>
    </row>
    <row r="248" spans="8:16" x14ac:dyDescent="0.25">
      <c r="H248" s="12">
        <v>44812</v>
      </c>
      <c r="I248" s="1" t="s">
        <v>398</v>
      </c>
      <c r="J248" s="1" t="s">
        <v>2001</v>
      </c>
      <c r="K248" s="2" t="s">
        <v>39</v>
      </c>
      <c r="L248" s="2">
        <v>5</v>
      </c>
      <c r="M248" s="14">
        <v>72446.134949999992</v>
      </c>
      <c r="N248" s="170"/>
      <c r="O248" s="170"/>
      <c r="P248" s="170"/>
    </row>
    <row r="249" spans="8:16" x14ac:dyDescent="0.25">
      <c r="H249" s="12">
        <v>44812</v>
      </c>
      <c r="I249" s="1" t="s">
        <v>1177</v>
      </c>
      <c r="J249" s="1" t="s">
        <v>1178</v>
      </c>
      <c r="K249" s="2" t="s">
        <v>39</v>
      </c>
      <c r="L249" s="2">
        <v>3.49</v>
      </c>
      <c r="M249" s="14">
        <v>15129.32085</v>
      </c>
      <c r="N249" s="170"/>
      <c r="O249" s="170"/>
      <c r="P249" s="170"/>
    </row>
    <row r="250" spans="8:16" x14ac:dyDescent="0.25">
      <c r="H250" s="12">
        <v>44812</v>
      </c>
      <c r="I250" s="1" t="s">
        <v>105</v>
      </c>
      <c r="J250" s="1" t="s">
        <v>106</v>
      </c>
      <c r="K250" s="2" t="s">
        <v>39</v>
      </c>
      <c r="L250" s="2">
        <v>1</v>
      </c>
      <c r="M250" s="14">
        <v>5845.9821000000002</v>
      </c>
      <c r="N250" s="170"/>
      <c r="O250" s="170"/>
      <c r="P250" s="170"/>
    </row>
    <row r="251" spans="8:16" x14ac:dyDescent="0.25">
      <c r="H251" s="12">
        <v>44812</v>
      </c>
      <c r="I251" s="1" t="s">
        <v>400</v>
      </c>
      <c r="J251" s="1" t="s">
        <v>401</v>
      </c>
      <c r="K251" s="2" t="s">
        <v>39</v>
      </c>
      <c r="L251" s="2">
        <v>1</v>
      </c>
      <c r="M251" s="14">
        <v>48225.345000000001</v>
      </c>
      <c r="N251" s="170"/>
      <c r="O251" s="170"/>
      <c r="P251" s="170"/>
    </row>
    <row r="252" spans="8:16" x14ac:dyDescent="0.25">
      <c r="H252" s="12">
        <v>44816</v>
      </c>
      <c r="I252" s="1" t="s">
        <v>390</v>
      </c>
      <c r="J252" s="421" t="s">
        <v>840</v>
      </c>
      <c r="K252" s="2" t="s">
        <v>39</v>
      </c>
      <c r="L252" s="2">
        <v>3</v>
      </c>
      <c r="M252" s="422">
        <v>1019599.5505499999</v>
      </c>
      <c r="N252" s="170"/>
      <c r="O252" s="170"/>
      <c r="P252" s="170"/>
    </row>
    <row r="253" spans="8:16" x14ac:dyDescent="0.25">
      <c r="H253" s="12">
        <v>44817</v>
      </c>
      <c r="I253" s="1" t="s">
        <v>333</v>
      </c>
      <c r="J253" s="1" t="s">
        <v>1150</v>
      </c>
      <c r="K253" s="2" t="s">
        <v>39</v>
      </c>
      <c r="L253" s="2">
        <v>2</v>
      </c>
      <c r="M253" s="14">
        <v>157750.01759999999</v>
      </c>
      <c r="N253" s="170"/>
      <c r="O253" s="170"/>
      <c r="P253" s="170"/>
    </row>
    <row r="254" spans="8:16" x14ac:dyDescent="0.25">
      <c r="H254" s="12">
        <v>44817</v>
      </c>
      <c r="I254" s="1" t="s">
        <v>1151</v>
      </c>
      <c r="J254" s="1" t="s">
        <v>1152</v>
      </c>
      <c r="K254" s="2" t="s">
        <v>39</v>
      </c>
      <c r="L254" s="2">
        <v>1</v>
      </c>
      <c r="M254" s="14">
        <v>1413.1487999999999</v>
      </c>
      <c r="N254" s="170"/>
      <c r="O254" s="170"/>
      <c r="P254" s="170"/>
    </row>
    <row r="255" spans="8:16" x14ac:dyDescent="0.25">
      <c r="H255" s="12">
        <v>44817</v>
      </c>
      <c r="I255" s="1" t="s">
        <v>267</v>
      </c>
      <c r="J255" s="1" t="s">
        <v>268</v>
      </c>
      <c r="K255" s="2" t="s">
        <v>39</v>
      </c>
      <c r="L255" s="2">
        <v>1</v>
      </c>
      <c r="M255" s="14">
        <v>618.66314999999997</v>
      </c>
      <c r="N255" s="170"/>
      <c r="O255" s="170"/>
      <c r="P255" s="170"/>
    </row>
    <row r="256" spans="8:16" x14ac:dyDescent="0.25">
      <c r="H256" s="12">
        <v>44817</v>
      </c>
      <c r="I256" s="1" t="s">
        <v>684</v>
      </c>
      <c r="J256" s="1" t="s">
        <v>685</v>
      </c>
      <c r="K256" s="2" t="s">
        <v>39</v>
      </c>
      <c r="L256" s="2">
        <v>2</v>
      </c>
      <c r="M256" s="14">
        <v>703.64699999999993</v>
      </c>
      <c r="N256" s="170"/>
      <c r="O256" s="170"/>
      <c r="P256" s="170"/>
    </row>
    <row r="257" spans="8:16" x14ac:dyDescent="0.25">
      <c r="H257" s="12">
        <v>44817</v>
      </c>
      <c r="I257" s="1" t="s">
        <v>263</v>
      </c>
      <c r="J257" s="1" t="s">
        <v>264</v>
      </c>
      <c r="K257" s="2" t="s">
        <v>39</v>
      </c>
      <c r="L257" s="2">
        <v>0.5</v>
      </c>
      <c r="M257" s="14">
        <v>176098.26465</v>
      </c>
      <c r="N257" s="170"/>
      <c r="O257" s="170"/>
      <c r="P257" s="170"/>
    </row>
    <row r="258" spans="8:16" x14ac:dyDescent="0.25">
      <c r="H258" s="12">
        <v>44817</v>
      </c>
      <c r="I258" s="1" t="s">
        <v>50</v>
      </c>
      <c r="J258" s="1" t="s">
        <v>51</v>
      </c>
      <c r="K258" s="2" t="s">
        <v>39</v>
      </c>
      <c r="L258" s="2">
        <v>1</v>
      </c>
      <c r="M258" s="14">
        <v>10055.88675</v>
      </c>
      <c r="N258" s="170"/>
      <c r="O258" s="170"/>
      <c r="P258" s="170"/>
    </row>
    <row r="259" spans="8:16" x14ac:dyDescent="0.25">
      <c r="H259" s="12">
        <v>44817</v>
      </c>
      <c r="I259" s="1" t="s">
        <v>52</v>
      </c>
      <c r="J259" s="1" t="s">
        <v>53</v>
      </c>
      <c r="K259" s="2" t="s">
        <v>39</v>
      </c>
      <c r="L259" s="2">
        <v>1</v>
      </c>
      <c r="M259" s="14">
        <v>1433.55135</v>
      </c>
      <c r="N259" s="170"/>
      <c r="O259" s="170"/>
      <c r="P259" s="170"/>
    </row>
    <row r="260" spans="8:16" x14ac:dyDescent="0.25">
      <c r="H260" s="12">
        <v>44817</v>
      </c>
      <c r="I260" s="1" t="s">
        <v>1153</v>
      </c>
      <c r="J260" s="1" t="s">
        <v>1154</v>
      </c>
      <c r="K260" s="2" t="s">
        <v>39</v>
      </c>
      <c r="L260" s="2">
        <v>1</v>
      </c>
      <c r="M260" s="14">
        <v>193717.125</v>
      </c>
      <c r="N260" s="170"/>
      <c r="O260" s="170"/>
      <c r="P260" s="170"/>
    </row>
    <row r="261" spans="8:16" x14ac:dyDescent="0.25">
      <c r="H261" s="12">
        <v>44821</v>
      </c>
      <c r="I261" s="1" t="s">
        <v>367</v>
      </c>
      <c r="J261" s="1" t="s">
        <v>368</v>
      </c>
      <c r="K261" s="2" t="s">
        <v>39</v>
      </c>
      <c r="L261" s="2">
        <v>2</v>
      </c>
      <c r="M261" s="14">
        <v>28208.4264</v>
      </c>
      <c r="N261" s="170"/>
      <c r="O261" s="170"/>
      <c r="P261" s="170"/>
    </row>
    <row r="262" spans="8:16" x14ac:dyDescent="0.25">
      <c r="H262" s="12">
        <v>44824</v>
      </c>
      <c r="I262" s="1" t="s">
        <v>997</v>
      </c>
      <c r="J262" s="1" t="s">
        <v>998</v>
      </c>
      <c r="K262" s="2" t="s">
        <v>39</v>
      </c>
      <c r="L262" s="2">
        <v>2</v>
      </c>
      <c r="M262" s="14">
        <v>561834.12285000004</v>
      </c>
      <c r="N262" s="170"/>
      <c r="O262" s="170"/>
      <c r="P262" s="170"/>
    </row>
    <row r="263" spans="8:16" x14ac:dyDescent="0.25">
      <c r="H263" s="12">
        <v>44825</v>
      </c>
      <c r="I263" s="1" t="s">
        <v>428</v>
      </c>
      <c r="J263" s="1" t="s">
        <v>1003</v>
      </c>
      <c r="K263" s="2" t="s">
        <v>39</v>
      </c>
      <c r="L263" s="2">
        <v>2</v>
      </c>
      <c r="M263" s="14">
        <v>50802.474449999994</v>
      </c>
      <c r="N263" s="170"/>
      <c r="O263" s="170"/>
      <c r="P263" s="170"/>
    </row>
    <row r="264" spans="8:16" x14ac:dyDescent="0.25">
      <c r="H264" s="12">
        <v>44825</v>
      </c>
      <c r="I264" s="1" t="s">
        <v>426</v>
      </c>
      <c r="J264" s="1" t="s">
        <v>427</v>
      </c>
      <c r="K264" s="2" t="s">
        <v>39</v>
      </c>
      <c r="L264" s="2">
        <v>4</v>
      </c>
      <c r="M264" s="14">
        <v>8693.1106500000005</v>
      </c>
      <c r="N264" s="170"/>
      <c r="O264" s="170"/>
      <c r="P264" s="170"/>
    </row>
    <row r="265" spans="8:16" x14ac:dyDescent="0.25">
      <c r="H265" s="12">
        <v>44827</v>
      </c>
      <c r="I265" s="1" t="s">
        <v>390</v>
      </c>
      <c r="J265" s="421" t="s">
        <v>840</v>
      </c>
      <c r="K265" s="2" t="s">
        <v>39</v>
      </c>
      <c r="L265" s="2">
        <v>1</v>
      </c>
      <c r="M265" s="422">
        <v>378523.79774999997</v>
      </c>
      <c r="N265" s="170"/>
      <c r="O265" s="170"/>
      <c r="P265" s="170"/>
    </row>
    <row r="266" spans="8:16" ht="15.75" thickBot="1" x14ac:dyDescent="0.3">
      <c r="H266" s="15">
        <v>44829</v>
      </c>
      <c r="I266" s="16" t="s">
        <v>418</v>
      </c>
      <c r="J266" s="16" t="s">
        <v>742</v>
      </c>
      <c r="K266" s="17" t="s">
        <v>39</v>
      </c>
      <c r="L266" s="17">
        <v>2</v>
      </c>
      <c r="M266" s="18">
        <v>210192.72854999997</v>
      </c>
      <c r="N266" s="170"/>
      <c r="O266" s="170"/>
      <c r="P266" s="170"/>
    </row>
    <row r="267" spans="8:16" x14ac:dyDescent="0.25">
      <c r="H267" s="130">
        <v>44839</v>
      </c>
      <c r="I267" s="131" t="s">
        <v>1006</v>
      </c>
      <c r="J267" s="131" t="s">
        <v>1007</v>
      </c>
      <c r="K267" s="132" t="s">
        <v>39</v>
      </c>
      <c r="L267" s="132">
        <v>2</v>
      </c>
      <c r="M267" s="133">
        <v>27876.934049999996</v>
      </c>
      <c r="N267" s="170"/>
      <c r="O267" s="170"/>
      <c r="P267" s="170"/>
    </row>
    <row r="268" spans="8:16" x14ac:dyDescent="0.25">
      <c r="H268" s="12">
        <v>44839</v>
      </c>
      <c r="I268" s="1" t="s">
        <v>1004</v>
      </c>
      <c r="J268" s="1" t="s">
        <v>1005</v>
      </c>
      <c r="K268" s="2" t="s">
        <v>39</v>
      </c>
      <c r="L268" s="2">
        <v>2</v>
      </c>
      <c r="M268" s="14">
        <v>2084.7372</v>
      </c>
      <c r="N268" s="170"/>
      <c r="O268" s="170"/>
      <c r="P268" s="170"/>
    </row>
    <row r="269" spans="8:16" x14ac:dyDescent="0.25">
      <c r="H269" s="12">
        <v>44839</v>
      </c>
      <c r="I269" s="1" t="s">
        <v>1342</v>
      </c>
      <c r="J269" s="1" t="s">
        <v>1343</v>
      </c>
      <c r="K269" s="2" t="s">
        <v>39</v>
      </c>
      <c r="L269" s="2">
        <v>4</v>
      </c>
      <c r="M269" s="14">
        <v>157187.1</v>
      </c>
      <c r="N269" s="170"/>
      <c r="O269" s="170"/>
      <c r="P269" s="170"/>
    </row>
    <row r="270" spans="8:16" x14ac:dyDescent="0.25">
      <c r="H270" s="12">
        <v>44839</v>
      </c>
      <c r="I270" s="1" t="s">
        <v>412</v>
      </c>
      <c r="J270" s="1" t="s">
        <v>1344</v>
      </c>
      <c r="K270" s="2" t="s">
        <v>39</v>
      </c>
      <c r="L270" s="2">
        <v>6</v>
      </c>
      <c r="M270" s="14">
        <v>137234.5128</v>
      </c>
      <c r="N270" s="170"/>
      <c r="O270" s="170"/>
      <c r="P270" s="170"/>
    </row>
    <row r="271" spans="8:16" x14ac:dyDescent="0.25">
      <c r="H271" s="12">
        <v>44839</v>
      </c>
      <c r="I271" s="1" t="s">
        <v>1345</v>
      </c>
      <c r="J271" s="1" t="s">
        <v>1346</v>
      </c>
      <c r="K271" s="2" t="s">
        <v>39</v>
      </c>
      <c r="L271" s="2">
        <v>1</v>
      </c>
      <c r="M271" s="14">
        <v>92579.917499999996</v>
      </c>
      <c r="N271" s="170"/>
      <c r="O271" s="170"/>
      <c r="P271" s="170"/>
    </row>
    <row r="272" spans="8:16" x14ac:dyDescent="0.25">
      <c r="H272" s="12">
        <v>44840</v>
      </c>
      <c r="I272" s="1" t="s">
        <v>390</v>
      </c>
      <c r="J272" s="421" t="s">
        <v>1347</v>
      </c>
      <c r="K272" s="2" t="s">
        <v>39</v>
      </c>
      <c r="L272" s="2">
        <v>4</v>
      </c>
      <c r="M272" s="422">
        <v>1498052.9676000001</v>
      </c>
      <c r="N272" s="170"/>
      <c r="O272" s="170"/>
      <c r="P272" s="170"/>
    </row>
    <row r="273" spans="8:16" x14ac:dyDescent="0.25">
      <c r="H273" s="12">
        <v>44842</v>
      </c>
      <c r="I273" s="1" t="s">
        <v>367</v>
      </c>
      <c r="J273" s="1" t="s">
        <v>368</v>
      </c>
      <c r="K273" s="2" t="s">
        <v>39</v>
      </c>
      <c r="L273" s="2">
        <v>1</v>
      </c>
      <c r="M273" s="14">
        <v>13994.4</v>
      </c>
      <c r="N273" s="170"/>
      <c r="O273" s="170"/>
      <c r="P273" s="170"/>
    </row>
    <row r="274" spans="8:16" x14ac:dyDescent="0.25">
      <c r="H274" s="12">
        <v>44845</v>
      </c>
      <c r="I274" s="1" t="s">
        <v>237</v>
      </c>
      <c r="J274" s="1" t="s">
        <v>238</v>
      </c>
      <c r="K274" s="2" t="s">
        <v>39</v>
      </c>
      <c r="L274" s="2">
        <v>2</v>
      </c>
      <c r="M274" s="14">
        <v>7322.07</v>
      </c>
      <c r="N274" s="170"/>
      <c r="O274" s="170"/>
      <c r="P274" s="170"/>
    </row>
    <row r="275" spans="8:16" x14ac:dyDescent="0.25">
      <c r="H275" s="12">
        <v>44845</v>
      </c>
      <c r="I275" s="1" t="s">
        <v>1348</v>
      </c>
      <c r="J275" s="1" t="s">
        <v>1349</v>
      </c>
      <c r="K275" s="2" t="s">
        <v>39</v>
      </c>
      <c r="L275" s="2">
        <v>2</v>
      </c>
      <c r="M275" s="14">
        <v>3244.1660999999999</v>
      </c>
      <c r="N275" s="170"/>
      <c r="O275" s="170"/>
      <c r="P275" s="170"/>
    </row>
    <row r="276" spans="8:16" x14ac:dyDescent="0.25">
      <c r="H276" s="12">
        <v>44845</v>
      </c>
      <c r="I276" s="1" t="s">
        <v>239</v>
      </c>
      <c r="J276" s="1" t="s">
        <v>240</v>
      </c>
      <c r="K276" s="2" t="s">
        <v>39</v>
      </c>
      <c r="L276" s="2">
        <v>4</v>
      </c>
      <c r="M276" s="14">
        <v>4756.5787499999997</v>
      </c>
      <c r="N276" s="170"/>
      <c r="O276" s="170"/>
      <c r="P276" s="170"/>
    </row>
    <row r="277" spans="8:16" x14ac:dyDescent="0.25">
      <c r="H277" s="12">
        <v>44845</v>
      </c>
      <c r="I277" s="1" t="s">
        <v>1350</v>
      </c>
      <c r="J277" s="1" t="s">
        <v>1351</v>
      </c>
      <c r="K277" s="2" t="s">
        <v>39</v>
      </c>
      <c r="L277" s="2">
        <v>8</v>
      </c>
      <c r="M277" s="14">
        <v>81124.751399999994</v>
      </c>
      <c r="N277" s="170"/>
      <c r="O277" s="170"/>
      <c r="P277" s="170"/>
    </row>
    <row r="278" spans="8:16" x14ac:dyDescent="0.25">
      <c r="H278" s="12">
        <v>44845</v>
      </c>
      <c r="I278" s="1" t="s">
        <v>62</v>
      </c>
      <c r="J278" s="1" t="s">
        <v>63</v>
      </c>
      <c r="K278" s="2" t="s">
        <v>39</v>
      </c>
      <c r="L278" s="2">
        <v>1</v>
      </c>
      <c r="M278" s="14">
        <v>13339.197899999999</v>
      </c>
      <c r="N278" s="170"/>
      <c r="O278" s="170"/>
      <c r="P278" s="170"/>
    </row>
    <row r="279" spans="8:16" x14ac:dyDescent="0.25">
      <c r="H279" s="12">
        <v>44847</v>
      </c>
      <c r="I279" s="1" t="s">
        <v>412</v>
      </c>
      <c r="J279" s="1" t="s">
        <v>1344</v>
      </c>
      <c r="K279" s="2" t="s">
        <v>39</v>
      </c>
      <c r="L279" s="2">
        <v>4</v>
      </c>
      <c r="M279" s="14">
        <v>91489.675199999998</v>
      </c>
      <c r="N279" s="170"/>
      <c r="O279" s="170"/>
      <c r="P279" s="170"/>
    </row>
    <row r="280" spans="8:16" x14ac:dyDescent="0.25">
      <c r="H280" s="12">
        <v>44853</v>
      </c>
      <c r="I280" s="1" t="s">
        <v>418</v>
      </c>
      <c r="J280" s="1" t="s">
        <v>1352</v>
      </c>
      <c r="K280" s="2" t="s">
        <v>39</v>
      </c>
      <c r="L280" s="2">
        <v>4</v>
      </c>
      <c r="M280" s="14">
        <v>420428.95754999999</v>
      </c>
      <c r="N280" s="170"/>
      <c r="O280" s="170"/>
      <c r="P280" s="170"/>
    </row>
    <row r="281" spans="8:16" x14ac:dyDescent="0.25">
      <c r="H281" s="12">
        <v>44853</v>
      </c>
      <c r="I281" s="1" t="s">
        <v>1353</v>
      </c>
      <c r="J281" s="1" t="s">
        <v>1354</v>
      </c>
      <c r="K281" s="2" t="s">
        <v>39</v>
      </c>
      <c r="L281" s="2">
        <v>1</v>
      </c>
      <c r="M281" s="14">
        <v>3341.52</v>
      </c>
      <c r="N281" s="170"/>
      <c r="O281" s="170"/>
      <c r="P281" s="170"/>
    </row>
    <row r="282" spans="8:16" x14ac:dyDescent="0.25">
      <c r="H282" s="12">
        <v>44853</v>
      </c>
      <c r="I282" s="1" t="s">
        <v>997</v>
      </c>
      <c r="J282" s="1" t="s">
        <v>998</v>
      </c>
      <c r="K282" s="2" t="s">
        <v>39</v>
      </c>
      <c r="L282" s="2">
        <v>1</v>
      </c>
      <c r="M282" s="14">
        <v>280917.07034999999</v>
      </c>
      <c r="N282" s="170"/>
      <c r="O282" s="170"/>
      <c r="P282" s="170"/>
    </row>
    <row r="283" spans="8:16" x14ac:dyDescent="0.25">
      <c r="H283" s="12">
        <v>44853</v>
      </c>
      <c r="I283" s="1" t="s">
        <v>999</v>
      </c>
      <c r="J283" s="1" t="s">
        <v>1000</v>
      </c>
      <c r="K283" s="2" t="s">
        <v>39</v>
      </c>
      <c r="L283" s="2">
        <v>1</v>
      </c>
      <c r="M283" s="14">
        <v>226652.57055</v>
      </c>
      <c r="N283" s="170"/>
      <c r="O283" s="170"/>
      <c r="P283" s="170"/>
    </row>
    <row r="284" spans="8:16" x14ac:dyDescent="0.25">
      <c r="H284" s="12">
        <v>44853</v>
      </c>
      <c r="I284" s="1" t="s">
        <v>169</v>
      </c>
      <c r="J284" s="1" t="s">
        <v>170</v>
      </c>
      <c r="K284" s="2" t="s">
        <v>39</v>
      </c>
      <c r="L284" s="2">
        <v>1</v>
      </c>
      <c r="M284" s="14">
        <v>108119.21715</v>
      </c>
      <c r="N284" s="170"/>
      <c r="O284" s="170"/>
      <c r="P284" s="170"/>
    </row>
    <row r="285" spans="8:16" x14ac:dyDescent="0.25">
      <c r="H285" s="12">
        <v>44853</v>
      </c>
      <c r="I285" s="1" t="s">
        <v>696</v>
      </c>
      <c r="J285" s="1" t="s">
        <v>697</v>
      </c>
      <c r="K285" s="2" t="s">
        <v>39</v>
      </c>
      <c r="L285" s="2">
        <v>1</v>
      </c>
      <c r="M285" s="14">
        <v>53688.462449999992</v>
      </c>
      <c r="N285" s="170"/>
      <c r="O285" s="170"/>
      <c r="P285" s="170"/>
    </row>
    <row r="286" spans="8:16" x14ac:dyDescent="0.25">
      <c r="H286" s="12">
        <v>44853</v>
      </c>
      <c r="I286" s="1" t="s">
        <v>363</v>
      </c>
      <c r="J286" s="1" t="s">
        <v>364</v>
      </c>
      <c r="K286" s="2" t="s">
        <v>39</v>
      </c>
      <c r="L286" s="2">
        <v>8</v>
      </c>
      <c r="M286" s="14">
        <v>27144.780599999995</v>
      </c>
      <c r="N286" s="170"/>
      <c r="O286" s="170"/>
      <c r="P286" s="170"/>
    </row>
    <row r="287" spans="8:16" x14ac:dyDescent="0.25">
      <c r="H287" s="12">
        <v>44853</v>
      </c>
      <c r="I287" s="1" t="s">
        <v>52</v>
      </c>
      <c r="J287" s="1" t="s">
        <v>53</v>
      </c>
      <c r="K287" s="2" t="s">
        <v>39</v>
      </c>
      <c r="L287" s="2">
        <v>8</v>
      </c>
      <c r="M287" s="14">
        <v>11468.339399999999</v>
      </c>
      <c r="N287" s="170"/>
      <c r="O287" s="170"/>
      <c r="P287" s="170"/>
    </row>
    <row r="288" spans="8:16" x14ac:dyDescent="0.25">
      <c r="H288" s="12">
        <v>44853</v>
      </c>
      <c r="I288" s="1" t="s">
        <v>365</v>
      </c>
      <c r="J288" s="1" t="s">
        <v>366</v>
      </c>
      <c r="K288" s="2" t="s">
        <v>39</v>
      </c>
      <c r="L288" s="2">
        <v>8</v>
      </c>
      <c r="M288" s="14">
        <v>12060.905849999999</v>
      </c>
      <c r="N288" s="170"/>
      <c r="O288" s="170"/>
      <c r="P288" s="170"/>
    </row>
    <row r="289" spans="8:16" x14ac:dyDescent="0.25">
      <c r="H289" s="12">
        <v>44853</v>
      </c>
      <c r="I289" s="1" t="s">
        <v>1355</v>
      </c>
      <c r="J289" s="1" t="s">
        <v>1356</v>
      </c>
      <c r="K289" s="2" t="s">
        <v>39</v>
      </c>
      <c r="L289" s="2">
        <v>2</v>
      </c>
      <c r="M289" s="14">
        <v>1495.5800999999999</v>
      </c>
      <c r="N289" s="170"/>
      <c r="O289" s="170"/>
      <c r="P289" s="170"/>
    </row>
    <row r="290" spans="8:16" x14ac:dyDescent="0.25">
      <c r="H290" s="12">
        <v>44855</v>
      </c>
      <c r="I290" s="1" t="s">
        <v>390</v>
      </c>
      <c r="J290" s="421" t="s">
        <v>1347</v>
      </c>
      <c r="K290" s="2" t="s">
        <v>39</v>
      </c>
      <c r="L290" s="2">
        <v>1</v>
      </c>
      <c r="M290" s="422">
        <v>410066.96114999999</v>
      </c>
      <c r="N290" s="170"/>
      <c r="O290" s="170"/>
      <c r="P290" s="170"/>
    </row>
    <row r="291" spans="8:16" x14ac:dyDescent="0.25">
      <c r="H291" s="12">
        <v>44859</v>
      </c>
      <c r="I291" s="1" t="s">
        <v>592</v>
      </c>
      <c r="J291" s="1" t="s">
        <v>593</v>
      </c>
      <c r="K291" s="2" t="s">
        <v>39</v>
      </c>
      <c r="L291" s="2">
        <v>1</v>
      </c>
      <c r="M291" s="14">
        <v>411362.54985000001</v>
      </c>
      <c r="N291" s="170"/>
      <c r="O291" s="170"/>
      <c r="P291" s="170"/>
    </row>
    <row r="292" spans="8:16" x14ac:dyDescent="0.25">
      <c r="H292" s="12">
        <v>44860</v>
      </c>
      <c r="I292" s="1" t="s">
        <v>1350</v>
      </c>
      <c r="J292" s="1" t="s">
        <v>1351</v>
      </c>
      <c r="K292" s="2" t="s">
        <v>39</v>
      </c>
      <c r="L292" s="2">
        <v>5</v>
      </c>
      <c r="M292" s="14">
        <v>50702.978549999993</v>
      </c>
      <c r="N292" s="170"/>
      <c r="O292" s="170"/>
      <c r="P292" s="170"/>
    </row>
    <row r="293" spans="8:16" x14ac:dyDescent="0.25">
      <c r="H293" s="12">
        <v>44862</v>
      </c>
      <c r="I293" s="1" t="s">
        <v>323</v>
      </c>
      <c r="J293" s="1" t="s">
        <v>324</v>
      </c>
      <c r="K293" s="2" t="s">
        <v>39</v>
      </c>
      <c r="L293" s="2">
        <v>4</v>
      </c>
      <c r="M293" s="14">
        <v>17417.905050000001</v>
      </c>
      <c r="N293" s="170"/>
      <c r="O293" s="170"/>
      <c r="P293" s="170"/>
    </row>
    <row r="294" spans="8:16" x14ac:dyDescent="0.25">
      <c r="H294" s="12">
        <v>44863</v>
      </c>
      <c r="I294" s="1" t="s">
        <v>365</v>
      </c>
      <c r="J294" s="1" t="s">
        <v>366</v>
      </c>
      <c r="K294" s="2" t="s">
        <v>39</v>
      </c>
      <c r="L294" s="2">
        <v>8</v>
      </c>
      <c r="M294" s="14">
        <v>12060.905849999999</v>
      </c>
      <c r="N294" s="170"/>
      <c r="O294" s="170"/>
      <c r="P294" s="170"/>
    </row>
    <row r="295" spans="8:16" x14ac:dyDescent="0.25">
      <c r="H295" s="12">
        <v>44863</v>
      </c>
      <c r="I295" s="1" t="s">
        <v>363</v>
      </c>
      <c r="J295" s="1" t="s">
        <v>364</v>
      </c>
      <c r="K295" s="2" t="s">
        <v>39</v>
      </c>
      <c r="L295" s="2">
        <v>8</v>
      </c>
      <c r="M295" s="14">
        <v>27144.780599999995</v>
      </c>
      <c r="N295" s="170"/>
      <c r="O295" s="170"/>
      <c r="P295" s="170"/>
    </row>
    <row r="296" spans="8:16" x14ac:dyDescent="0.25">
      <c r="H296" s="12">
        <v>44863</v>
      </c>
      <c r="I296" s="1" t="s">
        <v>52</v>
      </c>
      <c r="J296" s="1" t="s">
        <v>53</v>
      </c>
      <c r="K296" s="2" t="s">
        <v>39</v>
      </c>
      <c r="L296" s="2">
        <v>8</v>
      </c>
      <c r="M296" s="14">
        <v>11468.339399999999</v>
      </c>
      <c r="N296" s="170"/>
      <c r="O296" s="170"/>
      <c r="P296" s="170"/>
    </row>
    <row r="297" spans="8:16" x14ac:dyDescent="0.25">
      <c r="H297" s="12">
        <v>44863</v>
      </c>
      <c r="I297" s="1" t="s">
        <v>179</v>
      </c>
      <c r="J297" s="1" t="s">
        <v>180</v>
      </c>
      <c r="K297" s="2" t="s">
        <v>39</v>
      </c>
      <c r="L297" s="2">
        <v>2</v>
      </c>
      <c r="M297" s="14">
        <v>7220.0929500000002</v>
      </c>
      <c r="N297" s="170"/>
      <c r="O297" s="170"/>
      <c r="P297" s="170"/>
    </row>
    <row r="298" spans="8:16" x14ac:dyDescent="0.25">
      <c r="H298" s="12">
        <v>44864</v>
      </c>
      <c r="I298" s="1" t="s">
        <v>390</v>
      </c>
      <c r="J298" s="421" t="s">
        <v>1347</v>
      </c>
      <c r="K298" s="2" t="s">
        <v>39</v>
      </c>
      <c r="L298" s="2">
        <v>1</v>
      </c>
      <c r="M298" s="422">
        <v>410066.96114999999</v>
      </c>
      <c r="N298" s="170"/>
      <c r="O298" s="170"/>
      <c r="P298" s="170"/>
    </row>
    <row r="299" spans="8:16" x14ac:dyDescent="0.25">
      <c r="H299" s="12">
        <v>44864</v>
      </c>
      <c r="I299" s="1" t="s">
        <v>1357</v>
      </c>
      <c r="J299" s="421" t="s">
        <v>1358</v>
      </c>
      <c r="K299" s="2" t="s">
        <v>39</v>
      </c>
      <c r="L299" s="2">
        <v>4</v>
      </c>
      <c r="M299" s="422">
        <v>354195.06884999998</v>
      </c>
      <c r="N299" s="170"/>
      <c r="O299" s="170"/>
      <c r="P299" s="170"/>
    </row>
    <row r="300" spans="8:16" x14ac:dyDescent="0.25">
      <c r="H300" s="12">
        <v>44865</v>
      </c>
      <c r="I300" s="1" t="s">
        <v>390</v>
      </c>
      <c r="J300" s="421" t="s">
        <v>1347</v>
      </c>
      <c r="K300" s="2" t="s">
        <v>39</v>
      </c>
      <c r="L300" s="2">
        <v>3</v>
      </c>
      <c r="M300" s="422">
        <v>1230200.9013</v>
      </c>
      <c r="N300" s="170"/>
      <c r="O300" s="170"/>
      <c r="P300" s="170"/>
    </row>
    <row r="301" spans="8:16" x14ac:dyDescent="0.25">
      <c r="H301" s="12">
        <v>44865</v>
      </c>
      <c r="I301" s="1" t="s">
        <v>1359</v>
      </c>
      <c r="J301" s="1" t="s">
        <v>1360</v>
      </c>
      <c r="K301" s="2" t="s">
        <v>39</v>
      </c>
      <c r="L301" s="2">
        <v>1</v>
      </c>
      <c r="M301" s="14">
        <v>21510.088949999998</v>
      </c>
      <c r="N301" s="170"/>
      <c r="O301" s="170"/>
      <c r="P301" s="170"/>
    </row>
    <row r="302" spans="8:16" x14ac:dyDescent="0.25">
      <c r="H302" s="12">
        <v>44865</v>
      </c>
      <c r="I302" s="1" t="s">
        <v>424</v>
      </c>
      <c r="J302" s="1" t="s">
        <v>425</v>
      </c>
      <c r="K302" s="2" t="s">
        <v>39</v>
      </c>
      <c r="L302" s="2">
        <v>1</v>
      </c>
      <c r="M302" s="14">
        <v>7439.0767500000002</v>
      </c>
      <c r="N302" s="170"/>
      <c r="O302" s="170"/>
      <c r="P302" s="170"/>
    </row>
    <row r="303" spans="8:16" x14ac:dyDescent="0.25">
      <c r="H303" s="12">
        <v>44865</v>
      </c>
      <c r="I303" s="1" t="s">
        <v>570</v>
      </c>
      <c r="J303" s="1" t="s">
        <v>571</v>
      </c>
      <c r="K303" s="2" t="s">
        <v>39</v>
      </c>
      <c r="L303" s="2">
        <v>1</v>
      </c>
      <c r="M303" s="14">
        <v>179796.49904999998</v>
      </c>
      <c r="N303" s="170"/>
      <c r="O303" s="170"/>
      <c r="P303" s="170"/>
    </row>
    <row r="304" spans="8:16" x14ac:dyDescent="0.25">
      <c r="H304" s="12">
        <v>44865</v>
      </c>
      <c r="I304" s="1" t="s">
        <v>60</v>
      </c>
      <c r="J304" s="1" t="s">
        <v>61</v>
      </c>
      <c r="K304" s="2" t="s">
        <v>39</v>
      </c>
      <c r="L304" s="2">
        <v>1</v>
      </c>
      <c r="M304" s="14">
        <v>8839.070099999999</v>
      </c>
      <c r="N304" s="170"/>
      <c r="O304" s="170"/>
      <c r="P304" s="170"/>
    </row>
    <row r="305" spans="8:16" x14ac:dyDescent="0.25">
      <c r="H305" s="12">
        <v>44865</v>
      </c>
      <c r="I305" s="1" t="s">
        <v>64</v>
      </c>
      <c r="J305" s="1" t="s">
        <v>65</v>
      </c>
      <c r="K305" s="2" t="s">
        <v>39</v>
      </c>
      <c r="L305" s="2">
        <v>1</v>
      </c>
      <c r="M305" s="14">
        <v>690.1702499999999</v>
      </c>
      <c r="N305" s="170"/>
      <c r="O305" s="170"/>
      <c r="P305" s="170"/>
    </row>
    <row r="306" spans="8:16" x14ac:dyDescent="0.25">
      <c r="H306" s="12">
        <v>44865</v>
      </c>
      <c r="I306" s="1" t="s">
        <v>1361</v>
      </c>
      <c r="J306" s="1" t="s">
        <v>1362</v>
      </c>
      <c r="K306" s="2" t="s">
        <v>39</v>
      </c>
      <c r="L306" s="2">
        <v>1</v>
      </c>
      <c r="M306" s="14">
        <v>4780.3192500000005</v>
      </c>
      <c r="N306" s="170"/>
      <c r="O306" s="170"/>
      <c r="P306" s="170"/>
    </row>
    <row r="307" spans="8:16" x14ac:dyDescent="0.25">
      <c r="H307" s="12">
        <v>44865</v>
      </c>
      <c r="I307" s="1" t="s">
        <v>554</v>
      </c>
      <c r="J307" s="1" t="s">
        <v>555</v>
      </c>
      <c r="K307" s="2" t="s">
        <v>39</v>
      </c>
      <c r="L307" s="2">
        <v>1</v>
      </c>
      <c r="M307" s="14">
        <v>383.98919999999998</v>
      </c>
      <c r="N307" s="170"/>
      <c r="O307" s="170"/>
      <c r="P307" s="170"/>
    </row>
    <row r="308" spans="8:16" x14ac:dyDescent="0.25">
      <c r="H308" s="12">
        <v>44865</v>
      </c>
      <c r="I308" s="1" t="s">
        <v>1363</v>
      </c>
      <c r="J308" s="1" t="s">
        <v>1364</v>
      </c>
      <c r="K308" s="2" t="s">
        <v>39</v>
      </c>
      <c r="L308" s="2">
        <v>2</v>
      </c>
      <c r="M308" s="14">
        <v>2985.2518500000001</v>
      </c>
      <c r="N308" s="170"/>
      <c r="O308" s="170"/>
      <c r="P308" s="170"/>
    </row>
    <row r="309" spans="8:16" x14ac:dyDescent="0.25">
      <c r="H309" s="138">
        <v>44867</v>
      </c>
      <c r="I309" s="139" t="s">
        <v>1593</v>
      </c>
      <c r="J309" s="139" t="s">
        <v>1594</v>
      </c>
      <c r="K309" s="140" t="s">
        <v>39</v>
      </c>
      <c r="L309" s="140">
        <v>1</v>
      </c>
      <c r="M309" s="141">
        <v>44999.9928</v>
      </c>
      <c r="N309" s="170"/>
      <c r="O309" s="170"/>
      <c r="P309" s="170"/>
    </row>
    <row r="310" spans="8:16" x14ac:dyDescent="0.25">
      <c r="H310" s="12">
        <v>44867</v>
      </c>
      <c r="I310" s="1" t="s">
        <v>1004</v>
      </c>
      <c r="J310" s="1" t="s">
        <v>1005</v>
      </c>
      <c r="K310" s="2" t="s">
        <v>39</v>
      </c>
      <c r="L310" s="2">
        <v>1</v>
      </c>
      <c r="M310" s="14">
        <v>1042.3686</v>
      </c>
      <c r="N310" s="170"/>
      <c r="O310" s="170"/>
      <c r="P310" s="170"/>
    </row>
    <row r="311" spans="8:16" x14ac:dyDescent="0.25">
      <c r="H311" s="12">
        <v>44867</v>
      </c>
      <c r="I311" s="1" t="s">
        <v>64</v>
      </c>
      <c r="J311" s="1" t="s">
        <v>65</v>
      </c>
      <c r="K311" s="2" t="s">
        <v>39</v>
      </c>
      <c r="L311" s="2">
        <v>1</v>
      </c>
      <c r="M311" s="14">
        <v>690.1702499999999</v>
      </c>
      <c r="N311" s="170"/>
      <c r="O311" s="170"/>
      <c r="P311" s="170"/>
    </row>
    <row r="312" spans="8:16" x14ac:dyDescent="0.25">
      <c r="H312" s="12">
        <v>44869</v>
      </c>
      <c r="I312" s="1" t="s">
        <v>1595</v>
      </c>
      <c r="J312" s="1" t="s">
        <v>1596</v>
      </c>
      <c r="K312" s="2" t="s">
        <v>39</v>
      </c>
      <c r="L312" s="2">
        <v>1</v>
      </c>
      <c r="M312" s="14">
        <v>2999.99595</v>
      </c>
      <c r="N312" s="170"/>
      <c r="O312" s="170"/>
      <c r="P312" s="170"/>
    </row>
    <row r="313" spans="8:16" x14ac:dyDescent="0.25">
      <c r="H313" s="12">
        <v>44869</v>
      </c>
      <c r="I313" s="1" t="s">
        <v>1597</v>
      </c>
      <c r="J313" s="1" t="s">
        <v>1598</v>
      </c>
      <c r="K313" s="2" t="s">
        <v>39</v>
      </c>
      <c r="L313" s="2">
        <v>1</v>
      </c>
      <c r="M313" s="14">
        <v>3155.50515</v>
      </c>
      <c r="N313" s="170"/>
      <c r="O313" s="170"/>
      <c r="P313" s="170"/>
    </row>
    <row r="314" spans="8:16" x14ac:dyDescent="0.25">
      <c r="H314" s="12">
        <v>44870</v>
      </c>
      <c r="I314" s="1" t="s">
        <v>1599</v>
      </c>
      <c r="J314" s="1" t="s">
        <v>1600</v>
      </c>
      <c r="K314" s="2" t="s">
        <v>39</v>
      </c>
      <c r="L314" s="2">
        <v>4</v>
      </c>
      <c r="M314" s="14">
        <v>510000.06119999994</v>
      </c>
      <c r="N314" s="170"/>
      <c r="O314" s="170"/>
      <c r="P314" s="170"/>
    </row>
    <row r="315" spans="8:16" x14ac:dyDescent="0.25">
      <c r="H315" s="12">
        <v>44870</v>
      </c>
      <c r="I315" s="1" t="s">
        <v>390</v>
      </c>
      <c r="J315" s="421" t="s">
        <v>1347</v>
      </c>
      <c r="K315" s="2" t="s">
        <v>39</v>
      </c>
      <c r="L315" s="2">
        <v>2</v>
      </c>
      <c r="M315" s="422">
        <v>820121.0345999999</v>
      </c>
      <c r="N315" s="170"/>
      <c r="O315" s="170"/>
      <c r="P315" s="170"/>
    </row>
    <row r="316" spans="8:16" x14ac:dyDescent="0.25">
      <c r="H316" s="12">
        <v>44870</v>
      </c>
      <c r="I316" s="1" t="s">
        <v>778</v>
      </c>
      <c r="J316" s="1" t="s">
        <v>779</v>
      </c>
      <c r="K316" s="2" t="s">
        <v>39</v>
      </c>
      <c r="L316" s="2">
        <v>1</v>
      </c>
      <c r="M316" s="14">
        <v>2570.4</v>
      </c>
      <c r="N316" s="170"/>
      <c r="O316" s="170"/>
      <c r="P316" s="170"/>
    </row>
    <row r="317" spans="8:16" x14ac:dyDescent="0.25">
      <c r="H317" s="12">
        <v>44870</v>
      </c>
      <c r="I317" s="1" t="s">
        <v>442</v>
      </c>
      <c r="J317" s="1" t="s">
        <v>443</v>
      </c>
      <c r="K317" s="2" t="s">
        <v>39</v>
      </c>
      <c r="L317" s="2">
        <v>1</v>
      </c>
      <c r="M317" s="14">
        <v>710.89409999999998</v>
      </c>
      <c r="N317" s="170"/>
      <c r="O317" s="170"/>
      <c r="P317" s="170"/>
    </row>
    <row r="318" spans="8:16" x14ac:dyDescent="0.25">
      <c r="H318" s="12">
        <v>44870</v>
      </c>
      <c r="I318" s="1" t="s">
        <v>301</v>
      </c>
      <c r="J318" s="1" t="s">
        <v>302</v>
      </c>
      <c r="K318" s="2" t="s">
        <v>39</v>
      </c>
      <c r="L318" s="2">
        <v>1</v>
      </c>
      <c r="M318" s="14">
        <v>734.88449999999989</v>
      </c>
      <c r="N318" s="170"/>
      <c r="O318" s="170"/>
      <c r="P318" s="170"/>
    </row>
    <row r="319" spans="8:16" x14ac:dyDescent="0.25">
      <c r="H319" s="12">
        <v>44870</v>
      </c>
      <c r="I319" s="1" t="s">
        <v>1151</v>
      </c>
      <c r="J319" s="1" t="s">
        <v>1152</v>
      </c>
      <c r="K319" s="2" t="s">
        <v>39</v>
      </c>
      <c r="L319" s="2">
        <v>4</v>
      </c>
      <c r="M319" s="14">
        <v>5652.5773500000005</v>
      </c>
      <c r="N319" s="170"/>
      <c r="O319" s="170"/>
      <c r="P319" s="170"/>
    </row>
    <row r="320" spans="8:16" x14ac:dyDescent="0.25">
      <c r="H320" s="12">
        <v>44870</v>
      </c>
      <c r="I320" s="1" t="s">
        <v>277</v>
      </c>
      <c r="J320" s="1" t="s">
        <v>278</v>
      </c>
      <c r="K320" s="2" t="s">
        <v>39</v>
      </c>
      <c r="L320" s="2">
        <v>4</v>
      </c>
      <c r="M320" s="14">
        <v>4320.6460500000003</v>
      </c>
      <c r="N320" s="170"/>
      <c r="O320" s="170"/>
      <c r="P320" s="170"/>
    </row>
    <row r="321" spans="8:16" x14ac:dyDescent="0.25">
      <c r="H321" s="12">
        <v>44870</v>
      </c>
      <c r="I321" s="1" t="s">
        <v>64</v>
      </c>
      <c r="J321" s="1" t="s">
        <v>65</v>
      </c>
      <c r="K321" s="2" t="s">
        <v>39</v>
      </c>
      <c r="L321" s="2">
        <v>4</v>
      </c>
      <c r="M321" s="14">
        <v>2648.35095</v>
      </c>
      <c r="N321" s="170"/>
      <c r="O321" s="170"/>
      <c r="P321" s="170"/>
    </row>
    <row r="322" spans="8:16" x14ac:dyDescent="0.25">
      <c r="H322" s="12">
        <v>44876</v>
      </c>
      <c r="I322" s="1" t="s">
        <v>426</v>
      </c>
      <c r="J322" s="1" t="s">
        <v>427</v>
      </c>
      <c r="K322" s="2" t="s">
        <v>39</v>
      </c>
      <c r="L322" s="2">
        <v>2</v>
      </c>
      <c r="M322" s="14">
        <v>4346.5464000000002</v>
      </c>
      <c r="N322" s="170"/>
      <c r="O322" s="170"/>
      <c r="P322" s="170"/>
    </row>
    <row r="323" spans="8:16" x14ac:dyDescent="0.25">
      <c r="H323" s="12">
        <v>44876</v>
      </c>
      <c r="I323" s="1" t="s">
        <v>1601</v>
      </c>
      <c r="J323" s="1" t="s">
        <v>1602</v>
      </c>
      <c r="K323" s="2" t="s">
        <v>39</v>
      </c>
      <c r="L323" s="2">
        <v>1</v>
      </c>
      <c r="M323" s="14">
        <v>27615.735000000001</v>
      </c>
      <c r="N323" s="170"/>
      <c r="O323" s="170"/>
      <c r="P323" s="170"/>
    </row>
    <row r="324" spans="8:16" x14ac:dyDescent="0.25">
      <c r="H324" s="12">
        <v>44877</v>
      </c>
      <c r="I324" s="1" t="s">
        <v>1350</v>
      </c>
      <c r="J324" s="1" t="s">
        <v>1351</v>
      </c>
      <c r="K324" s="2" t="s">
        <v>39</v>
      </c>
      <c r="L324" s="2">
        <v>3</v>
      </c>
      <c r="M324" s="14">
        <v>30421.790699999998</v>
      </c>
      <c r="N324" s="170"/>
      <c r="O324" s="170"/>
      <c r="P324" s="170"/>
    </row>
    <row r="325" spans="8:16" x14ac:dyDescent="0.25">
      <c r="H325" s="12">
        <v>44877</v>
      </c>
      <c r="I325" s="1" t="s">
        <v>323</v>
      </c>
      <c r="J325" s="1" t="s">
        <v>324</v>
      </c>
      <c r="K325" s="2" t="s">
        <v>39</v>
      </c>
      <c r="L325" s="2">
        <v>8</v>
      </c>
      <c r="M325" s="14">
        <v>34835.792249999999</v>
      </c>
      <c r="N325" s="170"/>
      <c r="O325" s="170"/>
      <c r="P325" s="170"/>
    </row>
    <row r="326" spans="8:16" x14ac:dyDescent="0.25">
      <c r="H326" s="12">
        <v>44881</v>
      </c>
      <c r="I326" s="1" t="s">
        <v>1603</v>
      </c>
      <c r="J326" s="1" t="s">
        <v>1604</v>
      </c>
      <c r="K326" s="2" t="s">
        <v>39</v>
      </c>
      <c r="L326" s="2">
        <v>4</v>
      </c>
      <c r="M326" s="14">
        <v>9541.4497499999998</v>
      </c>
      <c r="N326" s="170"/>
      <c r="O326" s="170"/>
      <c r="P326" s="170"/>
    </row>
    <row r="327" spans="8:16" x14ac:dyDescent="0.25">
      <c r="H327" s="12">
        <v>44881</v>
      </c>
      <c r="I327" s="1" t="s">
        <v>277</v>
      </c>
      <c r="J327" s="1" t="s">
        <v>278</v>
      </c>
      <c r="K327" s="2" t="s">
        <v>39</v>
      </c>
      <c r="L327" s="2">
        <v>8</v>
      </c>
      <c r="M327" s="14">
        <v>8641.2921000000006</v>
      </c>
      <c r="N327" s="170"/>
      <c r="O327" s="170"/>
      <c r="P327" s="170"/>
    </row>
    <row r="328" spans="8:16" x14ac:dyDescent="0.25">
      <c r="H328" s="12">
        <v>44881</v>
      </c>
      <c r="I328" s="1" t="s">
        <v>64</v>
      </c>
      <c r="J328" s="1" t="s">
        <v>65</v>
      </c>
      <c r="K328" s="2" t="s">
        <v>39</v>
      </c>
      <c r="L328" s="2">
        <v>4</v>
      </c>
      <c r="M328" s="14">
        <v>2648.35095</v>
      </c>
      <c r="N328" s="170"/>
      <c r="O328" s="170"/>
      <c r="P328" s="170"/>
    </row>
    <row r="329" spans="8:16" x14ac:dyDescent="0.25">
      <c r="H329" s="12">
        <v>44881</v>
      </c>
      <c r="I329" s="1" t="s">
        <v>363</v>
      </c>
      <c r="J329" s="1" t="s">
        <v>364</v>
      </c>
      <c r="K329" s="2" t="s">
        <v>39</v>
      </c>
      <c r="L329" s="2">
        <v>8</v>
      </c>
      <c r="M329" s="14">
        <v>28605.838799999998</v>
      </c>
      <c r="N329" s="170"/>
      <c r="O329" s="170"/>
      <c r="P329" s="170"/>
    </row>
    <row r="330" spans="8:16" x14ac:dyDescent="0.25">
      <c r="H330" s="12">
        <v>44881</v>
      </c>
      <c r="I330" s="1" t="s">
        <v>365</v>
      </c>
      <c r="J330" s="1" t="s">
        <v>366</v>
      </c>
      <c r="K330" s="2" t="s">
        <v>39</v>
      </c>
      <c r="L330" s="2">
        <v>8</v>
      </c>
      <c r="M330" s="14">
        <v>12060.905849999999</v>
      </c>
      <c r="N330" s="170"/>
      <c r="O330" s="170"/>
      <c r="P330" s="170"/>
    </row>
    <row r="331" spans="8:16" x14ac:dyDescent="0.25">
      <c r="H331" s="12">
        <v>44881</v>
      </c>
      <c r="I331" s="1" t="s">
        <v>52</v>
      </c>
      <c r="J331" s="1" t="s">
        <v>53</v>
      </c>
      <c r="K331" s="2" t="s">
        <v>39</v>
      </c>
      <c r="L331" s="2">
        <v>8</v>
      </c>
      <c r="M331" s="14">
        <v>13299.999299999999</v>
      </c>
      <c r="N331" s="170"/>
      <c r="O331" s="170"/>
      <c r="P331" s="170"/>
    </row>
    <row r="332" spans="8:16" x14ac:dyDescent="0.25">
      <c r="H332" s="12">
        <v>44881</v>
      </c>
      <c r="I332" s="1" t="s">
        <v>1355</v>
      </c>
      <c r="J332" s="1" t="s">
        <v>1356</v>
      </c>
      <c r="K332" s="2" t="s">
        <v>39</v>
      </c>
      <c r="L332" s="2">
        <v>2</v>
      </c>
      <c r="M332" s="14">
        <v>1495.5800999999999</v>
      </c>
      <c r="N332" s="170"/>
      <c r="O332" s="170"/>
      <c r="P332" s="170"/>
    </row>
    <row r="333" spans="8:16" x14ac:dyDescent="0.25">
      <c r="H333" s="12">
        <v>44886</v>
      </c>
      <c r="I333" s="1" t="s">
        <v>390</v>
      </c>
      <c r="J333" s="421" t="s">
        <v>1347</v>
      </c>
      <c r="K333" s="2" t="s">
        <v>39</v>
      </c>
      <c r="L333" s="2">
        <v>1</v>
      </c>
      <c r="M333" s="422">
        <v>427466.07014999999</v>
      </c>
      <c r="N333" s="170"/>
      <c r="O333" s="170"/>
      <c r="P333" s="170"/>
    </row>
    <row r="334" spans="8:16" x14ac:dyDescent="0.25">
      <c r="H334" s="12">
        <v>44887</v>
      </c>
      <c r="I334" s="1" t="s">
        <v>412</v>
      </c>
      <c r="J334" s="1" t="s">
        <v>1344</v>
      </c>
      <c r="K334" s="2" t="s">
        <v>39</v>
      </c>
      <c r="L334" s="2">
        <v>4</v>
      </c>
      <c r="M334" s="14">
        <v>99239.341949999987</v>
      </c>
      <c r="N334" s="170"/>
      <c r="O334" s="170"/>
      <c r="P334" s="170"/>
    </row>
    <row r="335" spans="8:16" x14ac:dyDescent="0.25">
      <c r="H335" s="12">
        <v>44888</v>
      </c>
      <c r="I335" s="1" t="s">
        <v>247</v>
      </c>
      <c r="J335" s="421" t="s">
        <v>1435</v>
      </c>
      <c r="K335" s="2" t="s">
        <v>39</v>
      </c>
      <c r="L335" s="2">
        <v>1</v>
      </c>
      <c r="M335" s="422">
        <v>4821040.4550000001</v>
      </c>
      <c r="N335" s="170"/>
      <c r="O335" s="170"/>
      <c r="P335" s="170"/>
    </row>
    <row r="336" spans="8:16" x14ac:dyDescent="0.25">
      <c r="H336" s="12">
        <v>44889</v>
      </c>
      <c r="I336" s="1" t="s">
        <v>390</v>
      </c>
      <c r="J336" s="432" t="s">
        <v>1347</v>
      </c>
      <c r="K336" s="2" t="s">
        <v>39</v>
      </c>
      <c r="L336" s="2">
        <v>7</v>
      </c>
      <c r="M336" s="433">
        <v>2992262.4375</v>
      </c>
      <c r="N336" s="170"/>
      <c r="O336" s="170"/>
      <c r="P336" s="170"/>
    </row>
    <row r="337" spans="8:16" x14ac:dyDescent="0.25">
      <c r="H337" s="12">
        <v>44890</v>
      </c>
      <c r="I337" s="1" t="s">
        <v>1605</v>
      </c>
      <c r="J337" s="1" t="s">
        <v>1606</v>
      </c>
      <c r="K337" s="2" t="s">
        <v>39</v>
      </c>
      <c r="L337" s="2">
        <v>1</v>
      </c>
      <c r="M337" s="14">
        <v>4674.915</v>
      </c>
      <c r="N337" s="170"/>
      <c r="O337" s="170"/>
      <c r="P337" s="170"/>
    </row>
    <row r="338" spans="8:16" x14ac:dyDescent="0.25">
      <c r="H338" s="12">
        <v>44890</v>
      </c>
      <c r="I338" s="1" t="s">
        <v>231</v>
      </c>
      <c r="J338" s="1" t="s">
        <v>232</v>
      </c>
      <c r="K338" s="2" t="s">
        <v>39</v>
      </c>
      <c r="L338" s="2">
        <v>1</v>
      </c>
      <c r="M338" s="14">
        <v>4278.1094999999996</v>
      </c>
      <c r="N338" s="170"/>
      <c r="O338" s="170"/>
      <c r="P338" s="170"/>
    </row>
    <row r="339" spans="8:16" x14ac:dyDescent="0.25">
      <c r="H339" s="12">
        <v>44890</v>
      </c>
      <c r="I339" s="1" t="s">
        <v>684</v>
      </c>
      <c r="J339" s="1" t="s">
        <v>685</v>
      </c>
      <c r="K339" s="2" t="s">
        <v>39</v>
      </c>
      <c r="L339" s="2">
        <v>2</v>
      </c>
      <c r="M339" s="14">
        <v>703.64699999999993</v>
      </c>
      <c r="N339" s="170"/>
      <c r="O339" s="170"/>
      <c r="P339" s="170"/>
    </row>
    <row r="340" spans="8:16" x14ac:dyDescent="0.25">
      <c r="H340" s="12">
        <v>44890</v>
      </c>
      <c r="I340" s="1" t="s">
        <v>233</v>
      </c>
      <c r="J340" s="1" t="s">
        <v>234</v>
      </c>
      <c r="K340" s="2" t="s">
        <v>39</v>
      </c>
      <c r="L340" s="2">
        <v>2</v>
      </c>
      <c r="M340" s="14">
        <v>867.31365000000005</v>
      </c>
      <c r="N340" s="170"/>
      <c r="O340" s="170"/>
      <c r="P340" s="170"/>
    </row>
    <row r="341" spans="8:16" x14ac:dyDescent="0.25">
      <c r="H341" s="12">
        <v>44890</v>
      </c>
      <c r="I341" s="1" t="s">
        <v>554</v>
      </c>
      <c r="J341" s="1" t="s">
        <v>555</v>
      </c>
      <c r="K341" s="2" t="s">
        <v>39</v>
      </c>
      <c r="L341" s="2">
        <v>1</v>
      </c>
      <c r="M341" s="14">
        <v>383.98919999999998</v>
      </c>
      <c r="N341" s="170"/>
      <c r="O341" s="170"/>
      <c r="P341" s="170"/>
    </row>
    <row r="342" spans="8:16" x14ac:dyDescent="0.25">
      <c r="H342" s="12">
        <v>44890</v>
      </c>
      <c r="I342" s="1" t="s">
        <v>1607</v>
      </c>
      <c r="J342" s="1" t="s">
        <v>1608</v>
      </c>
      <c r="K342" s="2" t="s">
        <v>39</v>
      </c>
      <c r="L342" s="2">
        <v>1</v>
      </c>
      <c r="M342" s="14">
        <v>351.98414999999994</v>
      </c>
      <c r="N342" s="170"/>
      <c r="O342" s="170"/>
      <c r="P342" s="170"/>
    </row>
    <row r="343" spans="8:16" x14ac:dyDescent="0.25">
      <c r="H343" s="12">
        <v>44890</v>
      </c>
      <c r="I343" s="1" t="s">
        <v>418</v>
      </c>
      <c r="J343" s="1" t="s">
        <v>1352</v>
      </c>
      <c r="K343" s="2" t="s">
        <v>39</v>
      </c>
      <c r="L343" s="2">
        <v>1</v>
      </c>
      <c r="M343" s="14">
        <v>110932.2879</v>
      </c>
      <c r="N343" s="170"/>
      <c r="O343" s="170"/>
      <c r="P343" s="170"/>
    </row>
    <row r="344" spans="8:16" x14ac:dyDescent="0.25">
      <c r="H344" s="12">
        <v>44891</v>
      </c>
      <c r="I344" s="1" t="s">
        <v>418</v>
      </c>
      <c r="J344" s="1" t="s">
        <v>1352</v>
      </c>
      <c r="K344" s="2" t="s">
        <v>39</v>
      </c>
      <c r="L344" s="2">
        <v>2</v>
      </c>
      <c r="M344" s="14">
        <v>221864.57579999999</v>
      </c>
      <c r="N344" s="170"/>
      <c r="O344" s="170"/>
      <c r="P344" s="170"/>
    </row>
    <row r="345" spans="8:16" x14ac:dyDescent="0.25">
      <c r="H345" s="12">
        <v>44891</v>
      </c>
      <c r="I345" s="1" t="s">
        <v>390</v>
      </c>
      <c r="J345" s="421" t="s">
        <v>1347</v>
      </c>
      <c r="K345" s="2" t="s">
        <v>39</v>
      </c>
      <c r="L345" s="2">
        <v>2</v>
      </c>
      <c r="M345" s="422">
        <v>855362.53950000007</v>
      </c>
      <c r="N345" s="170"/>
      <c r="O345" s="170"/>
      <c r="P345" s="170"/>
    </row>
    <row r="346" spans="8:16" ht="15.75" thickBot="1" x14ac:dyDescent="0.3">
      <c r="H346" s="15">
        <v>44895</v>
      </c>
      <c r="I346" s="16" t="s">
        <v>412</v>
      </c>
      <c r="J346" s="16" t="s">
        <v>1344</v>
      </c>
      <c r="K346" s="17" t="s">
        <v>39</v>
      </c>
      <c r="L346" s="17">
        <v>4</v>
      </c>
      <c r="M346" s="18">
        <v>110904.2634</v>
      </c>
      <c r="N346" s="170"/>
      <c r="O346" s="170"/>
      <c r="P346" s="170"/>
    </row>
    <row r="347" spans="8:16" x14ac:dyDescent="0.25">
      <c r="H347" s="130">
        <v>44900</v>
      </c>
      <c r="I347" s="131" t="s">
        <v>654</v>
      </c>
      <c r="J347" s="131" t="s">
        <v>655</v>
      </c>
      <c r="K347" s="132" t="s">
        <v>39</v>
      </c>
      <c r="L347" s="132">
        <v>1</v>
      </c>
      <c r="M347" s="133">
        <v>17095.069949999997</v>
      </c>
      <c r="N347" s="170"/>
      <c r="O347" s="170"/>
      <c r="P347" s="170"/>
    </row>
    <row r="348" spans="8:16" x14ac:dyDescent="0.25">
      <c r="H348" s="12">
        <v>44900</v>
      </c>
      <c r="I348" s="1" t="s">
        <v>269</v>
      </c>
      <c r="J348" s="1" t="s">
        <v>270</v>
      </c>
      <c r="K348" s="2" t="s">
        <v>39</v>
      </c>
      <c r="L348" s="2">
        <v>1</v>
      </c>
      <c r="M348" s="14">
        <v>41364.983099999998</v>
      </c>
      <c r="N348" s="170"/>
      <c r="O348" s="170"/>
      <c r="P348" s="170"/>
    </row>
    <row r="349" spans="8:16" x14ac:dyDescent="0.25">
      <c r="H349" s="12">
        <v>44900</v>
      </c>
      <c r="I349" s="1" t="s">
        <v>552</v>
      </c>
      <c r="J349" s="1" t="s">
        <v>553</v>
      </c>
      <c r="K349" s="2" t="s">
        <v>39</v>
      </c>
      <c r="L349" s="2">
        <v>2</v>
      </c>
      <c r="M349" s="14">
        <v>7716.7156500000001</v>
      </c>
      <c r="N349" s="170"/>
      <c r="O349" s="170"/>
      <c r="P349" s="170"/>
    </row>
    <row r="350" spans="8:16" x14ac:dyDescent="0.25">
      <c r="H350" s="12">
        <v>44900</v>
      </c>
      <c r="I350" s="1" t="s">
        <v>682</v>
      </c>
      <c r="J350" s="1" t="s">
        <v>683</v>
      </c>
      <c r="K350" s="2" t="s">
        <v>39</v>
      </c>
      <c r="L350" s="2">
        <v>2</v>
      </c>
      <c r="M350" s="14">
        <v>1204.1967</v>
      </c>
      <c r="N350" s="170"/>
      <c r="O350" s="170"/>
      <c r="P350" s="170"/>
    </row>
    <row r="351" spans="8:16" x14ac:dyDescent="0.25">
      <c r="H351" s="12">
        <v>44900</v>
      </c>
      <c r="I351" s="1" t="s">
        <v>277</v>
      </c>
      <c r="J351" s="1" t="s">
        <v>278</v>
      </c>
      <c r="K351" s="2" t="s">
        <v>39</v>
      </c>
      <c r="L351" s="2">
        <v>2</v>
      </c>
      <c r="M351" s="14">
        <v>2160.3319499999998</v>
      </c>
      <c r="N351" s="170"/>
      <c r="O351" s="170"/>
      <c r="P351" s="170"/>
    </row>
    <row r="352" spans="8:16" x14ac:dyDescent="0.25">
      <c r="H352" s="12">
        <v>44902</v>
      </c>
      <c r="I352" s="1" t="s">
        <v>390</v>
      </c>
      <c r="J352" s="421" t="s">
        <v>1347</v>
      </c>
      <c r="K352" s="2" t="s">
        <v>39</v>
      </c>
      <c r="L352" s="2">
        <v>6</v>
      </c>
      <c r="M352" s="422">
        <v>2600298.44655</v>
      </c>
      <c r="N352" s="170"/>
      <c r="O352" s="170"/>
      <c r="P352" s="170"/>
    </row>
    <row r="353" spans="8:16" x14ac:dyDescent="0.25">
      <c r="H353" s="12">
        <v>44904</v>
      </c>
      <c r="I353" s="1" t="s">
        <v>1207</v>
      </c>
      <c r="J353" s="1" t="s">
        <v>1208</v>
      </c>
      <c r="K353" s="2" t="s">
        <v>39</v>
      </c>
      <c r="L353" s="2">
        <v>1</v>
      </c>
      <c r="M353" s="14">
        <v>23302.228949999997</v>
      </c>
      <c r="N353" s="170"/>
      <c r="O353" s="170"/>
      <c r="P353" s="170"/>
    </row>
    <row r="354" spans="8:16" x14ac:dyDescent="0.25">
      <c r="H354" s="12">
        <v>44905</v>
      </c>
      <c r="I354" s="1" t="s">
        <v>281</v>
      </c>
      <c r="J354" s="1" t="s">
        <v>282</v>
      </c>
      <c r="K354" s="2" t="s">
        <v>39</v>
      </c>
      <c r="L354" s="2">
        <v>1</v>
      </c>
      <c r="M354" s="14">
        <v>28613.442899999998</v>
      </c>
    </row>
    <row r="355" spans="8:16" x14ac:dyDescent="0.25">
      <c r="H355" s="12">
        <v>44905</v>
      </c>
      <c r="I355" s="1" t="s">
        <v>801</v>
      </c>
      <c r="J355" s="1" t="s">
        <v>1318</v>
      </c>
      <c r="K355" s="2" t="s">
        <v>39</v>
      </c>
      <c r="L355" s="2">
        <v>4</v>
      </c>
      <c r="M355" s="14">
        <v>492149.13299999991</v>
      </c>
    </row>
    <row r="356" spans="8:16" x14ac:dyDescent="0.25">
      <c r="H356" s="12">
        <v>44907</v>
      </c>
      <c r="I356" s="1" t="s">
        <v>15</v>
      </c>
      <c r="J356" s="1" t="s">
        <v>1782</v>
      </c>
      <c r="K356" s="2" t="s">
        <v>39</v>
      </c>
      <c r="L356" s="2">
        <v>1</v>
      </c>
      <c r="M356" s="14">
        <v>102815.82150000001</v>
      </c>
    </row>
    <row r="357" spans="8:16" x14ac:dyDescent="0.25">
      <c r="H357" s="12">
        <v>44907</v>
      </c>
      <c r="I357" s="1" t="s">
        <v>13</v>
      </c>
      <c r="J357" s="1" t="s">
        <v>1783</v>
      </c>
      <c r="K357" s="2" t="s">
        <v>39</v>
      </c>
      <c r="L357" s="2">
        <v>1</v>
      </c>
      <c r="M357" s="14">
        <v>106380.19875</v>
      </c>
    </row>
    <row r="358" spans="8:16" x14ac:dyDescent="0.25">
      <c r="H358" s="12">
        <v>44907</v>
      </c>
      <c r="I358" s="1" t="s">
        <v>1784</v>
      </c>
      <c r="J358" s="1" t="s">
        <v>1785</v>
      </c>
      <c r="K358" s="2" t="s">
        <v>39</v>
      </c>
      <c r="L358" s="2">
        <v>4</v>
      </c>
      <c r="M358" s="14">
        <v>8739.3599999999988</v>
      </c>
    </row>
    <row r="359" spans="8:16" x14ac:dyDescent="0.25">
      <c r="H359" s="12">
        <v>44908</v>
      </c>
      <c r="I359" s="1" t="s">
        <v>390</v>
      </c>
      <c r="J359" s="421" t="s">
        <v>1347</v>
      </c>
      <c r="K359" s="2" t="s">
        <v>39</v>
      </c>
      <c r="L359" s="2">
        <v>4</v>
      </c>
      <c r="M359" s="422">
        <v>1733659.5800999999</v>
      </c>
    </row>
    <row r="360" spans="8:16" x14ac:dyDescent="0.25">
      <c r="H360" s="12">
        <v>44909</v>
      </c>
      <c r="I360" s="1" t="s">
        <v>1786</v>
      </c>
      <c r="J360" s="1" t="s">
        <v>1787</v>
      </c>
      <c r="K360" s="2" t="s">
        <v>39</v>
      </c>
      <c r="L360" s="2">
        <v>2</v>
      </c>
      <c r="M360" s="14">
        <v>13929.747299999999</v>
      </c>
    </row>
    <row r="361" spans="8:16" x14ac:dyDescent="0.25">
      <c r="H361" s="12">
        <v>44909</v>
      </c>
      <c r="I361" s="1" t="s">
        <v>412</v>
      </c>
      <c r="J361" s="1" t="s">
        <v>1344</v>
      </c>
      <c r="K361" s="2" t="s">
        <v>39</v>
      </c>
      <c r="L361" s="2">
        <v>8</v>
      </c>
      <c r="M361" s="14">
        <v>221808.52679999999</v>
      </c>
    </row>
    <row r="362" spans="8:16" x14ac:dyDescent="0.25">
      <c r="H362" s="12">
        <v>44909</v>
      </c>
      <c r="I362" s="1" t="s">
        <v>1788</v>
      </c>
      <c r="J362" s="1" t="s">
        <v>1789</v>
      </c>
      <c r="K362" s="2" t="s">
        <v>39</v>
      </c>
      <c r="L362" s="2">
        <v>1</v>
      </c>
      <c r="M362" s="14">
        <v>111562.5</v>
      </c>
    </row>
    <row r="363" spans="8:16" x14ac:dyDescent="0.25">
      <c r="H363" s="12">
        <v>44911</v>
      </c>
      <c r="I363" s="1" t="s">
        <v>1006</v>
      </c>
      <c r="J363" s="1" t="s">
        <v>1007</v>
      </c>
      <c r="K363" s="2" t="s">
        <v>39</v>
      </c>
      <c r="L363" s="2">
        <v>2</v>
      </c>
      <c r="M363" s="14">
        <v>27876.934049999996</v>
      </c>
    </row>
    <row r="364" spans="8:16" x14ac:dyDescent="0.25">
      <c r="H364" s="12">
        <v>44911</v>
      </c>
      <c r="I364" s="1" t="s">
        <v>1004</v>
      </c>
      <c r="J364" s="1" t="s">
        <v>1005</v>
      </c>
      <c r="K364" s="2" t="s">
        <v>39</v>
      </c>
      <c r="L364" s="2">
        <v>2</v>
      </c>
      <c r="M364" s="14">
        <v>2084.7372</v>
      </c>
    </row>
    <row r="365" spans="8:16" x14ac:dyDescent="0.25">
      <c r="H365" s="12">
        <v>44911</v>
      </c>
      <c r="I365" s="1" t="s">
        <v>428</v>
      </c>
      <c r="J365" s="1" t="s">
        <v>1005</v>
      </c>
      <c r="K365" s="2" t="s">
        <v>39</v>
      </c>
      <c r="L365" s="2">
        <v>1</v>
      </c>
      <c r="M365" s="14">
        <v>25401.228299999999</v>
      </c>
    </row>
    <row r="366" spans="8:16" x14ac:dyDescent="0.25">
      <c r="H366" s="12">
        <v>44911</v>
      </c>
      <c r="I366" s="1" t="s">
        <v>1790</v>
      </c>
      <c r="J366" s="1" t="s">
        <v>1791</v>
      </c>
      <c r="K366" s="2" t="s">
        <v>39</v>
      </c>
      <c r="L366" s="2">
        <v>2</v>
      </c>
      <c r="M366" s="14">
        <v>7422.3691499999995</v>
      </c>
    </row>
    <row r="367" spans="8:16" x14ac:dyDescent="0.25">
      <c r="H367" s="12">
        <v>44911</v>
      </c>
      <c r="I367" s="1" t="s">
        <v>1601</v>
      </c>
      <c r="J367" s="1" t="s">
        <v>1602</v>
      </c>
      <c r="K367" s="2" t="s">
        <v>39</v>
      </c>
      <c r="L367" s="2">
        <v>1</v>
      </c>
      <c r="M367" s="14">
        <v>27615.735000000001</v>
      </c>
    </row>
    <row r="368" spans="8:16" x14ac:dyDescent="0.25">
      <c r="H368" s="12">
        <v>44911</v>
      </c>
      <c r="I368" s="1" t="s">
        <v>1790</v>
      </c>
      <c r="J368" s="1" t="s">
        <v>1791</v>
      </c>
      <c r="K368" s="2" t="s">
        <v>39</v>
      </c>
      <c r="L368" s="2">
        <v>2</v>
      </c>
      <c r="M368" s="14">
        <v>7422.3691499999995</v>
      </c>
    </row>
    <row r="369" spans="8:13" x14ac:dyDescent="0.25">
      <c r="H369" s="12">
        <v>44915</v>
      </c>
      <c r="I369" s="1" t="s">
        <v>1601</v>
      </c>
      <c r="J369" s="1" t="s">
        <v>1602</v>
      </c>
      <c r="K369" s="2" t="s">
        <v>39</v>
      </c>
      <c r="L369" s="2">
        <v>1</v>
      </c>
      <c r="M369" s="14">
        <v>27615.735000000001</v>
      </c>
    </row>
    <row r="370" spans="8:13" x14ac:dyDescent="0.25">
      <c r="H370" s="12">
        <v>44915</v>
      </c>
      <c r="I370" s="1" t="s">
        <v>1790</v>
      </c>
      <c r="J370" s="1" t="s">
        <v>1791</v>
      </c>
      <c r="K370" s="2" t="s">
        <v>39</v>
      </c>
      <c r="L370" s="2">
        <v>2</v>
      </c>
      <c r="M370" s="14">
        <v>7422.3691499999995</v>
      </c>
    </row>
    <row r="371" spans="8:13" x14ac:dyDescent="0.25">
      <c r="H371" s="12">
        <v>44916</v>
      </c>
      <c r="I371" s="1" t="s">
        <v>1603</v>
      </c>
      <c r="J371" s="1" t="s">
        <v>1604</v>
      </c>
      <c r="K371" s="2" t="s">
        <v>39</v>
      </c>
      <c r="L371" s="2">
        <v>12</v>
      </c>
      <c r="M371" s="14">
        <v>28624.349249999996</v>
      </c>
    </row>
    <row r="372" spans="8:13" x14ac:dyDescent="0.25">
      <c r="H372" s="12">
        <v>44916</v>
      </c>
      <c r="I372" s="1" t="s">
        <v>277</v>
      </c>
      <c r="J372" s="1" t="s">
        <v>278</v>
      </c>
      <c r="K372" s="2" t="s">
        <v>39</v>
      </c>
      <c r="L372" s="2">
        <v>24</v>
      </c>
      <c r="M372" s="14">
        <v>25923.8763</v>
      </c>
    </row>
    <row r="373" spans="8:13" x14ac:dyDescent="0.25">
      <c r="H373" s="12">
        <v>44916</v>
      </c>
      <c r="I373" s="1" t="s">
        <v>64</v>
      </c>
      <c r="J373" s="1" t="s">
        <v>65</v>
      </c>
      <c r="K373" s="2" t="s">
        <v>39</v>
      </c>
      <c r="L373" s="2">
        <v>12</v>
      </c>
      <c r="M373" s="14">
        <v>7866.9055499999986</v>
      </c>
    </row>
    <row r="374" spans="8:13" x14ac:dyDescent="0.25">
      <c r="H374" s="12">
        <v>44917</v>
      </c>
      <c r="I374" s="1" t="s">
        <v>1792</v>
      </c>
      <c r="J374" s="1" t="s">
        <v>1793</v>
      </c>
      <c r="K374" s="2" t="s">
        <v>39</v>
      </c>
      <c r="L374" s="2">
        <v>20</v>
      </c>
      <c r="M374" s="14">
        <v>2280.5873999999999</v>
      </c>
    </row>
    <row r="375" spans="8:13" x14ac:dyDescent="0.25">
      <c r="H375" s="12">
        <v>44918</v>
      </c>
      <c r="I375" s="1" t="s">
        <v>732</v>
      </c>
      <c r="J375" s="1" t="s">
        <v>733</v>
      </c>
      <c r="K375" s="2" t="s">
        <v>39</v>
      </c>
      <c r="L375" s="2">
        <v>2</v>
      </c>
      <c r="M375" s="14">
        <v>1377.7879499999999</v>
      </c>
    </row>
    <row r="376" spans="8:13" x14ac:dyDescent="0.25">
      <c r="H376" s="12">
        <v>44918</v>
      </c>
      <c r="I376" s="1" t="s">
        <v>668</v>
      </c>
      <c r="J376" s="1" t="s">
        <v>1794</v>
      </c>
      <c r="K376" s="2" t="s">
        <v>39</v>
      </c>
      <c r="L376" s="2">
        <v>2</v>
      </c>
      <c r="M376" s="14">
        <v>838.94999999999993</v>
      </c>
    </row>
    <row r="377" spans="8:13" x14ac:dyDescent="0.25">
      <c r="H377" s="12">
        <v>44918</v>
      </c>
      <c r="I377" s="1" t="s">
        <v>1795</v>
      </c>
      <c r="J377" s="1" t="s">
        <v>1796</v>
      </c>
      <c r="K377" s="2" t="s">
        <v>39</v>
      </c>
      <c r="L377" s="2">
        <v>1</v>
      </c>
      <c r="M377" s="14">
        <v>34103.281799999997</v>
      </c>
    </row>
    <row r="378" spans="8:13" x14ac:dyDescent="0.25">
      <c r="H378" s="12">
        <v>44918</v>
      </c>
      <c r="I378" s="1" t="s">
        <v>1674</v>
      </c>
      <c r="J378" s="1" t="s">
        <v>1675</v>
      </c>
      <c r="K378" s="2" t="s">
        <v>39</v>
      </c>
      <c r="L378" s="2">
        <v>1</v>
      </c>
      <c r="M378" s="14">
        <v>93998.117849999995</v>
      </c>
    </row>
    <row r="379" spans="8:13" ht="15.75" thickBot="1" x14ac:dyDescent="0.3">
      <c r="H379" s="15">
        <v>44918</v>
      </c>
      <c r="I379" s="16" t="s">
        <v>390</v>
      </c>
      <c r="J379" s="423" t="s">
        <v>1347</v>
      </c>
      <c r="K379" s="17" t="s">
        <v>39</v>
      </c>
      <c r="L379" s="17">
        <v>2</v>
      </c>
      <c r="M379" s="424">
        <v>868947.26414999994</v>
      </c>
    </row>
  </sheetData>
  <autoFilter ref="H6:M379" xr:uid="{307E1316-2697-4025-9583-A93E2760F1C2}"/>
  <mergeCells count="2">
    <mergeCell ref="C4:F5"/>
    <mergeCell ref="H4:M5"/>
  </mergeCells>
  <hyperlinks>
    <hyperlink ref="A1" location="GENERAL!A1" display="GENERAL" xr:uid="{A8D7570F-1D0E-443D-B3CE-94E828E1E9E7}"/>
    <hyperlink ref="A2" location="'PARETO '!A1" display="PARETO" xr:uid="{FAEC4C70-DB33-49D0-9EEC-AFFF82B043D9}"/>
    <hyperlink ref="A3" location="'ANALISIS COMPACTADORES'!A1" display="ANALISIS COMPACTADORES" xr:uid="{98BFE181-3CEF-4104-867D-641637A82F8D}"/>
    <hyperlink ref="A4" location="'COSTO POR MES'!A1" display="COSTO POR MES" xr:uid="{9B65B33B-CD4A-4092-BEF9-05114A681166}"/>
  </hyperlinks>
  <pageMargins left="0.7" right="0.7" top="0.75" bottom="0.75" header="0.3" footer="0.3"/>
  <pageSetup paperSize="8" scale="19" orientation="portrait" horizontalDpi="360" verticalDpi="360" r:id="rId1"/>
  <ignoredErrors>
    <ignoredError sqref="P6:P9 P11 P13"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C8495-8888-4F8C-80D5-316CF665992B}">
  <dimension ref="A1:P44"/>
  <sheetViews>
    <sheetView view="pageBreakPreview" zoomScale="85" zoomScaleNormal="55" zoomScaleSheetLayoutView="85" workbookViewId="0"/>
  </sheetViews>
  <sheetFormatPr baseColWidth="10" defaultRowHeight="15" x14ac:dyDescent="0.25"/>
  <cols>
    <col min="1" max="1" width="16.5703125" bestFit="1" customWidth="1"/>
    <col min="2" max="2" width="3.85546875" customWidth="1"/>
    <col min="4" max="4" width="86.7109375" customWidth="1"/>
    <col min="5" max="5" width="7.42578125" bestFit="1" customWidth="1"/>
    <col min="6" max="6" width="16.85546875" customWidth="1"/>
    <col min="7" max="7" width="4.85546875" customWidth="1"/>
    <col min="9" max="9" width="8.85546875" bestFit="1" customWidth="1"/>
    <col min="10" max="10" width="62.5703125" customWidth="1"/>
    <col min="11" max="11" width="7.42578125" bestFit="1" customWidth="1"/>
    <col min="12" max="12" width="7.85546875" bestFit="1" customWidth="1"/>
    <col min="13" max="13" width="15.85546875" customWidth="1"/>
    <col min="16" max="16" width="15.42578125" bestFit="1" customWidth="1"/>
  </cols>
  <sheetData>
    <row r="1" spans="1:16" ht="15.75" thickBot="1" x14ac:dyDescent="0.3">
      <c r="A1" s="117" t="s">
        <v>1557</v>
      </c>
      <c r="F1" s="242">
        <f>+F2+M2</f>
        <v>8352105.10305</v>
      </c>
    </row>
    <row r="2" spans="1:16" ht="15.75" thickBot="1" x14ac:dyDescent="0.3">
      <c r="A2" s="117" t="s">
        <v>1559</v>
      </c>
      <c r="E2" s="92" t="s">
        <v>1302</v>
      </c>
      <c r="F2" s="93">
        <f>SUM(F7:F20)</f>
        <v>3050565</v>
      </c>
      <c r="L2" s="92" t="s">
        <v>1302</v>
      </c>
      <c r="M2" s="93">
        <f>SUM(M7:M44)</f>
        <v>5301540.10305</v>
      </c>
    </row>
    <row r="3" spans="1:16" ht="15.75" thickBot="1" x14ac:dyDescent="0.3">
      <c r="A3" s="117" t="s">
        <v>1768</v>
      </c>
    </row>
    <row r="4" spans="1:16" ht="15.75" thickBot="1" x14ac:dyDescent="0.3">
      <c r="C4" s="507" t="s">
        <v>574</v>
      </c>
      <c r="D4" s="508"/>
      <c r="E4" s="508"/>
      <c r="F4" s="509"/>
      <c r="H4" s="507" t="s">
        <v>0</v>
      </c>
      <c r="I4" s="508"/>
      <c r="J4" s="508"/>
      <c r="K4" s="508"/>
      <c r="L4" s="508"/>
      <c r="M4" s="509"/>
      <c r="O4" s="167" t="s">
        <v>1754</v>
      </c>
      <c r="P4" s="168" t="s">
        <v>1302</v>
      </c>
    </row>
    <row r="5" spans="1:16" x14ac:dyDescent="0.25">
      <c r="C5" s="510"/>
      <c r="D5" s="511"/>
      <c r="E5" s="511"/>
      <c r="F5" s="512"/>
      <c r="H5" s="510"/>
      <c r="I5" s="511"/>
      <c r="J5" s="511"/>
      <c r="K5" s="511"/>
      <c r="L5" s="511"/>
      <c r="M5" s="512"/>
      <c r="O5" s="166" t="s">
        <v>1755</v>
      </c>
      <c r="P5" s="156">
        <f>SUM(F7)</f>
        <v>303450</v>
      </c>
    </row>
    <row r="6" spans="1:16" ht="15.75" thickBot="1" x14ac:dyDescent="0.3">
      <c r="C6" s="127" t="s">
        <v>1</v>
      </c>
      <c r="D6" s="128" t="s">
        <v>626</v>
      </c>
      <c r="E6" s="128" t="s">
        <v>2</v>
      </c>
      <c r="F6" s="129" t="s">
        <v>1307</v>
      </c>
      <c r="H6" s="127" t="s">
        <v>1</v>
      </c>
      <c r="I6" s="128" t="s">
        <v>1298</v>
      </c>
      <c r="J6" s="128" t="s">
        <v>626</v>
      </c>
      <c r="K6" s="128" t="s">
        <v>2</v>
      </c>
      <c r="L6" s="128" t="s">
        <v>1299</v>
      </c>
      <c r="M6" s="150" t="s">
        <v>1307</v>
      </c>
      <c r="O6" s="164" t="s">
        <v>1756</v>
      </c>
      <c r="P6" s="152">
        <f>SUM(M7)</f>
        <v>4.0697999999999999</v>
      </c>
    </row>
    <row r="7" spans="1:16" ht="15.75" thickBot="1" x14ac:dyDescent="0.3">
      <c r="C7" s="142">
        <v>44590</v>
      </c>
      <c r="D7" s="243" t="s">
        <v>2107</v>
      </c>
      <c r="E7" s="144" t="s">
        <v>66</v>
      </c>
      <c r="F7" s="145">
        <v>303450</v>
      </c>
      <c r="H7" s="142">
        <v>44616</v>
      </c>
      <c r="I7" s="143" t="s">
        <v>23</v>
      </c>
      <c r="J7" s="243" t="s">
        <v>24</v>
      </c>
      <c r="K7" s="144" t="s">
        <v>66</v>
      </c>
      <c r="L7" s="144">
        <v>2.2799999999999998</v>
      </c>
      <c r="M7" s="145">
        <v>4.0697999999999999</v>
      </c>
      <c r="O7" s="164" t="s">
        <v>1757</v>
      </c>
      <c r="P7" s="152">
        <f>SUM(F8,M8)</f>
        <v>213861.09989999997</v>
      </c>
    </row>
    <row r="8" spans="1:16" ht="15.75" thickBot="1" x14ac:dyDescent="0.3">
      <c r="C8" s="142">
        <v>44636</v>
      </c>
      <c r="D8" s="243" t="s">
        <v>430</v>
      </c>
      <c r="E8" s="144" t="s">
        <v>66</v>
      </c>
      <c r="F8" s="145">
        <v>124950</v>
      </c>
      <c r="H8" s="142">
        <v>44637</v>
      </c>
      <c r="I8" s="143" t="s">
        <v>9</v>
      </c>
      <c r="J8" s="243" t="s">
        <v>10</v>
      </c>
      <c r="K8" s="144" t="s">
        <v>66</v>
      </c>
      <c r="L8" s="144">
        <v>4</v>
      </c>
      <c r="M8" s="145">
        <v>88911.099899999987</v>
      </c>
      <c r="O8" s="164" t="s">
        <v>1758</v>
      </c>
      <c r="P8" s="152">
        <f>SUM(F9,M9)</f>
        <v>1627920</v>
      </c>
    </row>
    <row r="9" spans="1:16" ht="15.75" thickBot="1" x14ac:dyDescent="0.3">
      <c r="C9" s="142">
        <v>44678</v>
      </c>
      <c r="D9" s="243" t="s">
        <v>2108</v>
      </c>
      <c r="E9" s="144" t="s">
        <v>66</v>
      </c>
      <c r="F9" s="159">
        <v>267750</v>
      </c>
      <c r="H9" s="142">
        <v>44676</v>
      </c>
      <c r="I9" s="143" t="s">
        <v>575</v>
      </c>
      <c r="J9" s="243" t="s">
        <v>576</v>
      </c>
      <c r="K9" s="144" t="s">
        <v>66</v>
      </c>
      <c r="L9" s="144">
        <v>1</v>
      </c>
      <c r="M9" s="159">
        <v>1360170</v>
      </c>
      <c r="O9" s="164" t="s">
        <v>1759</v>
      </c>
      <c r="P9" s="152">
        <f>SUM(M10)</f>
        <v>242302.48665000001</v>
      </c>
    </row>
    <row r="10" spans="1:16" ht="15.75" thickBot="1" x14ac:dyDescent="0.3">
      <c r="C10" s="142">
        <v>44755</v>
      </c>
      <c r="D10" s="243" t="s">
        <v>2109</v>
      </c>
      <c r="E10" s="144" t="s">
        <v>66</v>
      </c>
      <c r="F10" s="145">
        <v>410550</v>
      </c>
      <c r="H10" s="142">
        <v>44705</v>
      </c>
      <c r="I10" s="143" t="s">
        <v>9</v>
      </c>
      <c r="J10" s="243" t="s">
        <v>10</v>
      </c>
      <c r="K10" s="144" t="s">
        <v>66</v>
      </c>
      <c r="L10" s="144">
        <v>10</v>
      </c>
      <c r="M10" s="145">
        <v>242302.48665000001</v>
      </c>
      <c r="O10" s="164" t="s">
        <v>1760</v>
      </c>
      <c r="P10" s="152">
        <f>SUM(M11:M17)</f>
        <v>546236.74455000006</v>
      </c>
    </row>
    <row r="11" spans="1:16" ht="15.75" thickBot="1" x14ac:dyDescent="0.3">
      <c r="C11" s="142">
        <v>44776</v>
      </c>
      <c r="D11" s="243" t="s">
        <v>1020</v>
      </c>
      <c r="E11" s="144" t="s">
        <v>66</v>
      </c>
      <c r="F11" s="145">
        <v>35700</v>
      </c>
      <c r="H11" s="130">
        <v>44730</v>
      </c>
      <c r="I11" s="131" t="s">
        <v>738</v>
      </c>
      <c r="J11" s="244" t="s">
        <v>739</v>
      </c>
      <c r="K11" s="132" t="s">
        <v>66</v>
      </c>
      <c r="L11" s="132">
        <v>1</v>
      </c>
      <c r="M11" s="133">
        <v>96390</v>
      </c>
      <c r="O11" s="164" t="s">
        <v>1761</v>
      </c>
      <c r="P11" s="152">
        <f>SUM(F10)</f>
        <v>410550</v>
      </c>
    </row>
    <row r="12" spans="1:16" ht="15.75" thickBot="1" x14ac:dyDescent="0.3">
      <c r="C12" s="142">
        <v>44816</v>
      </c>
      <c r="D12" s="243" t="s">
        <v>1179</v>
      </c>
      <c r="E12" s="144" t="s">
        <v>66</v>
      </c>
      <c r="F12" s="145">
        <v>981750</v>
      </c>
      <c r="H12" s="12">
        <v>44741</v>
      </c>
      <c r="I12" s="1" t="s">
        <v>605</v>
      </c>
      <c r="J12" s="240" t="s">
        <v>786</v>
      </c>
      <c r="K12" s="2" t="s">
        <v>66</v>
      </c>
      <c r="L12" s="2">
        <v>12</v>
      </c>
      <c r="M12" s="14">
        <v>255875.02500000002</v>
      </c>
      <c r="O12" s="164" t="s">
        <v>1762</v>
      </c>
      <c r="P12" s="152">
        <f>SUM(F11)</f>
        <v>35700</v>
      </c>
    </row>
    <row r="13" spans="1:16" x14ac:dyDescent="0.25">
      <c r="C13" s="177">
        <v>44839</v>
      </c>
      <c r="D13" s="247" t="s">
        <v>1365</v>
      </c>
      <c r="E13" s="179" t="s">
        <v>66</v>
      </c>
      <c r="F13" s="180">
        <v>89250</v>
      </c>
      <c r="H13" s="12">
        <v>44741</v>
      </c>
      <c r="I13" s="1" t="s">
        <v>787</v>
      </c>
      <c r="J13" s="240" t="s">
        <v>788</v>
      </c>
      <c r="K13" s="2" t="s">
        <v>66</v>
      </c>
      <c r="L13" s="2">
        <v>1</v>
      </c>
      <c r="M13" s="14">
        <v>43492.221149999998</v>
      </c>
      <c r="O13" s="164" t="s">
        <v>1763</v>
      </c>
      <c r="P13" s="152">
        <f>SUM(F12,M18:M19)</f>
        <v>1104232.05</v>
      </c>
    </row>
    <row r="14" spans="1:16" ht="15.75" thickBot="1" x14ac:dyDescent="0.3">
      <c r="C14" s="27">
        <v>44844</v>
      </c>
      <c r="D14" s="190" t="s">
        <v>1366</v>
      </c>
      <c r="E14" s="29" t="s">
        <v>66</v>
      </c>
      <c r="F14" s="30">
        <v>89250</v>
      </c>
      <c r="H14" s="12">
        <v>44741</v>
      </c>
      <c r="I14" s="1" t="s">
        <v>789</v>
      </c>
      <c r="J14" s="240" t="s">
        <v>790</v>
      </c>
      <c r="K14" s="2" t="s">
        <v>66</v>
      </c>
      <c r="L14" s="2">
        <v>1</v>
      </c>
      <c r="M14" s="14">
        <v>55780.411049999995</v>
      </c>
      <c r="O14" s="164" t="s">
        <v>1764</v>
      </c>
      <c r="P14" s="152">
        <f>SUM(F13:F14,M20:M24)</f>
        <v>638220.93090000004</v>
      </c>
    </row>
    <row r="15" spans="1:16" ht="26.25" x14ac:dyDescent="0.25">
      <c r="C15" s="138">
        <v>44874</v>
      </c>
      <c r="D15" s="248" t="s">
        <v>2110</v>
      </c>
      <c r="E15" s="140" t="s">
        <v>66</v>
      </c>
      <c r="F15" s="141">
        <v>158865</v>
      </c>
      <c r="H15" s="12">
        <v>44741</v>
      </c>
      <c r="I15" s="1" t="s">
        <v>136</v>
      </c>
      <c r="J15" s="240" t="s">
        <v>137</v>
      </c>
      <c r="K15" s="2" t="s">
        <v>66</v>
      </c>
      <c r="L15" s="2">
        <v>1</v>
      </c>
      <c r="M15" s="14">
        <v>36849.432899999993</v>
      </c>
      <c r="O15" s="164" t="s">
        <v>1765</v>
      </c>
      <c r="P15" s="152">
        <f>SUM(F15:F17,M25:M31)</f>
        <v>1705250.3233499997</v>
      </c>
    </row>
    <row r="16" spans="1:16" ht="27" thickBot="1" x14ac:dyDescent="0.3">
      <c r="C16" s="12">
        <v>44874</v>
      </c>
      <c r="D16" s="240" t="s">
        <v>2111</v>
      </c>
      <c r="E16" s="2" t="s">
        <v>66</v>
      </c>
      <c r="F16" s="14">
        <v>339150</v>
      </c>
      <c r="H16" s="12">
        <v>44741</v>
      </c>
      <c r="I16" s="1" t="s">
        <v>791</v>
      </c>
      <c r="J16" s="240" t="s">
        <v>792</v>
      </c>
      <c r="K16" s="2" t="s">
        <v>66</v>
      </c>
      <c r="L16" s="2">
        <v>1</v>
      </c>
      <c r="M16" s="14">
        <v>47221.496699999996</v>
      </c>
      <c r="O16" s="188" t="s">
        <v>1766</v>
      </c>
      <c r="P16" s="189">
        <f>+SUM(F18:F20,M32:M44)</f>
        <v>1524377.3979</v>
      </c>
    </row>
    <row r="17" spans="3:16" ht="15.75" thickBot="1" x14ac:dyDescent="0.3">
      <c r="C17" s="15">
        <v>44893</v>
      </c>
      <c r="D17" s="245" t="s">
        <v>2112</v>
      </c>
      <c r="E17" s="17" t="s">
        <v>66</v>
      </c>
      <c r="F17" s="18">
        <v>71400</v>
      </c>
      <c r="H17" s="15">
        <v>44741</v>
      </c>
      <c r="I17" s="16" t="s">
        <v>23</v>
      </c>
      <c r="J17" s="245" t="s">
        <v>24</v>
      </c>
      <c r="K17" s="17" t="s">
        <v>66</v>
      </c>
      <c r="L17" s="17">
        <v>2.2799999999999998</v>
      </c>
      <c r="M17" s="18">
        <v>10628.157749999998</v>
      </c>
      <c r="O17" s="72" t="s">
        <v>1302</v>
      </c>
      <c r="P17" s="74">
        <f>SUM(P5:P16)</f>
        <v>8352105.1030499991</v>
      </c>
    </row>
    <row r="18" spans="3:16" x14ac:dyDescent="0.25">
      <c r="C18" s="130">
        <v>44897</v>
      </c>
      <c r="D18" s="244" t="s">
        <v>2113</v>
      </c>
      <c r="E18" s="132" t="s">
        <v>66</v>
      </c>
      <c r="F18" s="133">
        <v>35700</v>
      </c>
      <c r="H18" s="130">
        <v>45170</v>
      </c>
      <c r="I18" s="131" t="s">
        <v>605</v>
      </c>
      <c r="J18" s="244" t="s">
        <v>786</v>
      </c>
      <c r="K18" s="132" t="s">
        <v>66</v>
      </c>
      <c r="L18" s="132">
        <v>3</v>
      </c>
      <c r="M18" s="133">
        <v>61241.024999999994</v>
      </c>
    </row>
    <row r="19" spans="3:16" ht="15.75" thickBot="1" x14ac:dyDescent="0.3">
      <c r="C19" s="12">
        <v>44900</v>
      </c>
      <c r="D19" s="240" t="s">
        <v>1797</v>
      </c>
      <c r="E19" s="2" t="s">
        <v>66</v>
      </c>
      <c r="F19" s="14">
        <v>124950</v>
      </c>
      <c r="H19" s="15">
        <v>45170</v>
      </c>
      <c r="I19" s="16" t="s">
        <v>605</v>
      </c>
      <c r="J19" s="245" t="s">
        <v>786</v>
      </c>
      <c r="K19" s="17" t="s">
        <v>66</v>
      </c>
      <c r="L19" s="17">
        <v>3</v>
      </c>
      <c r="M19" s="18">
        <v>61241.024999999994</v>
      </c>
    </row>
    <row r="20" spans="3:16" ht="27" thickBot="1" x14ac:dyDescent="0.3">
      <c r="C20" s="15">
        <v>44915</v>
      </c>
      <c r="D20" s="245" t="s">
        <v>1798</v>
      </c>
      <c r="E20" s="17" t="s">
        <v>66</v>
      </c>
      <c r="F20" s="18">
        <v>17850</v>
      </c>
      <c r="H20" s="130">
        <v>44846</v>
      </c>
      <c r="I20" s="131" t="s">
        <v>9</v>
      </c>
      <c r="J20" s="244" t="s">
        <v>1367</v>
      </c>
      <c r="K20" s="132" t="s">
        <v>66</v>
      </c>
      <c r="L20" s="132">
        <v>1</v>
      </c>
      <c r="M20" s="133">
        <v>24439.952250000002</v>
      </c>
    </row>
    <row r="21" spans="3:16" x14ac:dyDescent="0.25">
      <c r="H21" s="12">
        <v>44846</v>
      </c>
      <c r="I21" s="1" t="s">
        <v>1368</v>
      </c>
      <c r="J21" s="240" t="s">
        <v>1369</v>
      </c>
      <c r="K21" s="2" t="s">
        <v>66</v>
      </c>
      <c r="L21" s="2">
        <v>1</v>
      </c>
      <c r="M21" s="14">
        <v>171194.88749999998</v>
      </c>
    </row>
    <row r="22" spans="3:16" x14ac:dyDescent="0.25">
      <c r="H22" s="12">
        <v>44846</v>
      </c>
      <c r="I22" s="1" t="s">
        <v>1370</v>
      </c>
      <c r="J22" s="240" t="s">
        <v>1371</v>
      </c>
      <c r="K22" s="2" t="s">
        <v>66</v>
      </c>
      <c r="L22" s="2">
        <v>1</v>
      </c>
      <c r="M22" s="14">
        <v>121762.36485</v>
      </c>
    </row>
    <row r="23" spans="3:16" x14ac:dyDescent="0.25">
      <c r="H23" s="12">
        <v>44846</v>
      </c>
      <c r="I23" s="1" t="s">
        <v>1372</v>
      </c>
      <c r="J23" s="240" t="s">
        <v>1373</v>
      </c>
      <c r="K23" s="2" t="s">
        <v>66</v>
      </c>
      <c r="L23" s="2">
        <v>1</v>
      </c>
      <c r="M23" s="14">
        <v>34204.509149999991</v>
      </c>
    </row>
    <row r="24" spans="3:16" ht="15.75" thickBot="1" x14ac:dyDescent="0.3">
      <c r="H24" s="15">
        <v>44846</v>
      </c>
      <c r="I24" s="16" t="s">
        <v>169</v>
      </c>
      <c r="J24" s="245" t="s">
        <v>170</v>
      </c>
      <c r="K24" s="17" t="s">
        <v>66</v>
      </c>
      <c r="L24" s="17">
        <v>1</v>
      </c>
      <c r="M24" s="18">
        <v>108119.21715</v>
      </c>
    </row>
    <row r="25" spans="3:16" x14ac:dyDescent="0.25">
      <c r="H25" s="138">
        <v>44873</v>
      </c>
      <c r="I25" s="139" t="s">
        <v>1609</v>
      </c>
      <c r="J25" s="248" t="s">
        <v>1610</v>
      </c>
      <c r="K25" s="140" t="s">
        <v>66</v>
      </c>
      <c r="L25" s="140">
        <v>2</v>
      </c>
      <c r="M25" s="141">
        <v>154968.96974999999</v>
      </c>
    </row>
    <row r="26" spans="3:16" x14ac:dyDescent="0.25">
      <c r="H26" s="12">
        <v>44873</v>
      </c>
      <c r="I26" s="1" t="s">
        <v>1370</v>
      </c>
      <c r="J26" s="240" t="s">
        <v>1371</v>
      </c>
      <c r="K26" s="2" t="s">
        <v>66</v>
      </c>
      <c r="L26" s="2">
        <v>2</v>
      </c>
      <c r="M26" s="14">
        <v>302941.81049999996</v>
      </c>
    </row>
    <row r="27" spans="3:16" x14ac:dyDescent="0.25">
      <c r="H27" s="12">
        <v>44873</v>
      </c>
      <c r="I27" s="1" t="s">
        <v>1368</v>
      </c>
      <c r="J27" s="240" t="s">
        <v>1369</v>
      </c>
      <c r="K27" s="2" t="s">
        <v>66</v>
      </c>
      <c r="L27" s="2">
        <v>2</v>
      </c>
      <c r="M27" s="14">
        <v>342389.77499999997</v>
      </c>
    </row>
    <row r="28" spans="3:16" x14ac:dyDescent="0.25">
      <c r="H28" s="12">
        <v>44873</v>
      </c>
      <c r="I28" s="1" t="s">
        <v>1611</v>
      </c>
      <c r="J28" s="240" t="s">
        <v>1612</v>
      </c>
      <c r="K28" s="2" t="s">
        <v>66</v>
      </c>
      <c r="L28" s="2">
        <v>2</v>
      </c>
      <c r="M28" s="14">
        <v>45224.170949999992</v>
      </c>
    </row>
    <row r="29" spans="3:16" x14ac:dyDescent="0.25">
      <c r="H29" s="12">
        <v>44873</v>
      </c>
      <c r="I29" s="1" t="s">
        <v>1372</v>
      </c>
      <c r="J29" s="240" t="s">
        <v>1373</v>
      </c>
      <c r="K29" s="2" t="s">
        <v>66</v>
      </c>
      <c r="L29" s="2">
        <v>1</v>
      </c>
      <c r="M29" s="14">
        <v>34204.509149999991</v>
      </c>
    </row>
    <row r="30" spans="3:16" x14ac:dyDescent="0.25">
      <c r="H30" s="12">
        <v>44886</v>
      </c>
      <c r="I30" s="1" t="s">
        <v>107</v>
      </c>
      <c r="J30" s="240" t="s">
        <v>1327</v>
      </c>
      <c r="K30" s="2" t="s">
        <v>66</v>
      </c>
      <c r="L30" s="2">
        <v>2</v>
      </c>
      <c r="M30" s="14">
        <v>255726.61484999998</v>
      </c>
    </row>
    <row r="31" spans="3:16" ht="15.75" thickBot="1" x14ac:dyDescent="0.3">
      <c r="H31" s="15">
        <v>44893</v>
      </c>
      <c r="I31" s="16" t="s">
        <v>1613</v>
      </c>
      <c r="J31" s="245" t="s">
        <v>1614</v>
      </c>
      <c r="K31" s="17" t="s">
        <v>66</v>
      </c>
      <c r="L31" s="17">
        <v>1</v>
      </c>
      <c r="M31" s="18">
        <v>379.47314999999998</v>
      </c>
    </row>
    <row r="32" spans="3:16" x14ac:dyDescent="0.25">
      <c r="H32" s="130">
        <v>44901</v>
      </c>
      <c r="I32" s="131" t="s">
        <v>1790</v>
      </c>
      <c r="J32" s="244" t="s">
        <v>1791</v>
      </c>
      <c r="K32" s="132" t="s">
        <v>66</v>
      </c>
      <c r="L32" s="132">
        <v>2</v>
      </c>
      <c r="M32" s="133">
        <v>7422.3691499999995</v>
      </c>
    </row>
    <row r="33" spans="8:13" x14ac:dyDescent="0.25">
      <c r="H33" s="12">
        <v>44902</v>
      </c>
      <c r="I33" s="1" t="s">
        <v>605</v>
      </c>
      <c r="J33" s="240" t="s">
        <v>1432</v>
      </c>
      <c r="K33" s="2" t="s">
        <v>66</v>
      </c>
      <c r="L33" s="2">
        <v>12</v>
      </c>
      <c r="M33" s="14">
        <v>364281.06854999997</v>
      </c>
    </row>
    <row r="34" spans="8:13" x14ac:dyDescent="0.25">
      <c r="H34" s="12">
        <v>44902</v>
      </c>
      <c r="I34" s="1" t="s">
        <v>787</v>
      </c>
      <c r="J34" s="240" t="s">
        <v>1799</v>
      </c>
      <c r="K34" s="2" t="s">
        <v>66</v>
      </c>
      <c r="L34" s="2">
        <v>1</v>
      </c>
      <c r="M34" s="14">
        <v>45704.050349999998</v>
      </c>
    </row>
    <row r="35" spans="8:13" ht="26.25" x14ac:dyDescent="0.25">
      <c r="H35" s="12">
        <v>44902</v>
      </c>
      <c r="I35" s="1" t="s">
        <v>789</v>
      </c>
      <c r="J35" s="240" t="s">
        <v>1800</v>
      </c>
      <c r="K35" s="2" t="s">
        <v>66</v>
      </c>
      <c r="L35" s="2">
        <v>1</v>
      </c>
      <c r="M35" s="14">
        <v>63306.274499999992</v>
      </c>
    </row>
    <row r="36" spans="8:13" x14ac:dyDescent="0.25">
      <c r="H36" s="12">
        <v>44902</v>
      </c>
      <c r="I36" s="1" t="s">
        <v>1801</v>
      </c>
      <c r="J36" s="240" t="s">
        <v>1802</v>
      </c>
      <c r="K36" s="2" t="s">
        <v>66</v>
      </c>
      <c r="L36" s="2">
        <v>1</v>
      </c>
      <c r="M36" s="14">
        <v>129978.79124999999</v>
      </c>
    </row>
    <row r="37" spans="8:13" x14ac:dyDescent="0.25">
      <c r="H37" s="12">
        <v>44902</v>
      </c>
      <c r="I37" s="1" t="s">
        <v>791</v>
      </c>
      <c r="J37" s="240" t="s">
        <v>1803</v>
      </c>
      <c r="K37" s="2" t="s">
        <v>66</v>
      </c>
      <c r="L37" s="2">
        <v>1</v>
      </c>
      <c r="M37" s="14">
        <v>56053.873050000002</v>
      </c>
    </row>
    <row r="38" spans="8:13" x14ac:dyDescent="0.25">
      <c r="H38" s="12">
        <v>44902</v>
      </c>
      <c r="I38" s="1" t="s">
        <v>1177</v>
      </c>
      <c r="J38" s="240" t="s">
        <v>1803</v>
      </c>
      <c r="K38" s="2" t="s">
        <v>66</v>
      </c>
      <c r="L38" s="2">
        <v>1.78</v>
      </c>
      <c r="M38" s="14">
        <v>7716.3943499999996</v>
      </c>
    </row>
    <row r="39" spans="8:13" x14ac:dyDescent="0.25">
      <c r="H39" s="12">
        <v>44909</v>
      </c>
      <c r="I39" s="1" t="s">
        <v>605</v>
      </c>
      <c r="J39" s="240" t="s">
        <v>1432</v>
      </c>
      <c r="K39" s="2" t="s">
        <v>66</v>
      </c>
      <c r="L39" s="2">
        <v>12</v>
      </c>
      <c r="M39" s="14">
        <v>370573.15785000002</v>
      </c>
    </row>
    <row r="40" spans="8:13" x14ac:dyDescent="0.25">
      <c r="H40" s="12">
        <v>44909</v>
      </c>
      <c r="I40" s="1" t="s">
        <v>787</v>
      </c>
      <c r="J40" s="240" t="s">
        <v>1799</v>
      </c>
      <c r="K40" s="2" t="s">
        <v>66</v>
      </c>
      <c r="L40" s="2">
        <v>1</v>
      </c>
      <c r="M40" s="14">
        <v>45703.836149999996</v>
      </c>
    </row>
    <row r="41" spans="8:13" ht="26.25" x14ac:dyDescent="0.25">
      <c r="H41" s="12">
        <v>44909</v>
      </c>
      <c r="I41" s="1" t="s">
        <v>789</v>
      </c>
      <c r="J41" s="240" t="s">
        <v>1800</v>
      </c>
      <c r="K41" s="2" t="s">
        <v>66</v>
      </c>
      <c r="L41" s="2">
        <v>1</v>
      </c>
      <c r="M41" s="14">
        <v>61340.900250000006</v>
      </c>
    </row>
    <row r="42" spans="8:13" x14ac:dyDescent="0.25">
      <c r="H42" s="12">
        <v>44909</v>
      </c>
      <c r="I42" s="1" t="s">
        <v>1801</v>
      </c>
      <c r="J42" s="240" t="s">
        <v>1802</v>
      </c>
      <c r="K42" s="2" t="s">
        <v>66</v>
      </c>
      <c r="L42" s="2">
        <v>1</v>
      </c>
      <c r="M42" s="14">
        <v>129961.99439999998</v>
      </c>
    </row>
    <row r="43" spans="8:13" x14ac:dyDescent="0.25">
      <c r="H43" s="12">
        <v>44909</v>
      </c>
      <c r="I43" s="1" t="s">
        <v>791</v>
      </c>
      <c r="J43" s="240" t="s">
        <v>1803</v>
      </c>
      <c r="K43" s="2" t="s">
        <v>66</v>
      </c>
      <c r="L43" s="2">
        <v>1</v>
      </c>
      <c r="M43" s="14">
        <v>56118.293699999995</v>
      </c>
    </row>
    <row r="44" spans="8:13" ht="15.75" thickBot="1" x14ac:dyDescent="0.3">
      <c r="H44" s="15">
        <v>44909</v>
      </c>
      <c r="I44" s="16" t="s">
        <v>1177</v>
      </c>
      <c r="J44" s="245" t="s">
        <v>1178</v>
      </c>
      <c r="K44" s="17" t="s">
        <v>66</v>
      </c>
      <c r="L44" s="17">
        <v>1.78</v>
      </c>
      <c r="M44" s="18">
        <v>7716.3943499999996</v>
      </c>
    </row>
  </sheetData>
  <mergeCells count="2">
    <mergeCell ref="C4:F5"/>
    <mergeCell ref="H4:M5"/>
  </mergeCells>
  <hyperlinks>
    <hyperlink ref="A1" location="GENERAL!A1" display="GENERAL" xr:uid="{58DD96A2-DC7F-4DFA-B65B-E382FA25A94E}"/>
    <hyperlink ref="A2" location="'PARETO '!A1" display="PARETO" xr:uid="{2E5463FA-5469-44DB-A7A1-6034EB98C524}"/>
    <hyperlink ref="A3" location="'COSTO POR MES'!A1" display="COSTO POR MES" xr:uid="{5D0D82B5-610B-47A0-AA1B-F1F1148F0929}"/>
  </hyperlinks>
  <pageMargins left="0.39370078740157483" right="0.23622047244094491" top="0.74803149606299213" bottom="0.74803149606299213" header="0.31496062992125984" footer="0.31496062992125984"/>
  <pageSetup paperSize="5" scale="65" orientation="landscape" r:id="rId1"/>
  <colBreaks count="1" manualBreakCount="1">
    <brk id="13" max="43" man="1"/>
  </colBreaks>
  <ignoredErrors>
    <ignoredError sqref="P10 P14:P15"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72B48-05AC-47CF-878A-DAC7C56C8E5A}">
  <dimension ref="A1:Z154"/>
  <sheetViews>
    <sheetView view="pageBreakPreview" zoomScale="90" zoomScaleNormal="25" zoomScaleSheetLayoutView="90" workbookViewId="0"/>
  </sheetViews>
  <sheetFormatPr baseColWidth="10" defaultRowHeight="15" x14ac:dyDescent="0.25"/>
  <cols>
    <col min="1" max="1" width="25.7109375" bestFit="1" customWidth="1"/>
    <col min="2" max="2" width="4.5703125" customWidth="1"/>
    <col min="4" max="4" width="144" customWidth="1"/>
    <col min="5" max="5" width="9.5703125" bestFit="1" customWidth="1"/>
    <col min="6" max="6" width="17.5703125" bestFit="1" customWidth="1"/>
    <col min="9" max="9" width="8.85546875" bestFit="1" customWidth="1"/>
    <col min="10" max="10" width="72.140625" bestFit="1" customWidth="1"/>
    <col min="11" max="11" width="7.42578125" bestFit="1" customWidth="1"/>
    <col min="12" max="12" width="7.85546875" bestFit="1" customWidth="1"/>
    <col min="13" max="13" width="16.42578125" bestFit="1" customWidth="1"/>
    <col min="14" max="14" width="16.42578125" customWidth="1"/>
    <col min="15" max="15" width="16.42578125" hidden="1" customWidth="1"/>
    <col min="16" max="16" width="20.140625" hidden="1" customWidth="1"/>
    <col min="17" max="17" width="0" hidden="1" customWidth="1"/>
    <col min="18" max="18" width="20.28515625" hidden="1" customWidth="1"/>
    <col min="19" max="19" width="27.42578125" hidden="1" customWidth="1"/>
    <col min="20" max="20" width="16.85546875" hidden="1" customWidth="1"/>
    <col min="21" max="21" width="16.42578125" hidden="1" customWidth="1"/>
    <col min="22" max="22" width="0" hidden="1" customWidth="1"/>
    <col min="23" max="23" width="20.28515625" hidden="1" customWidth="1"/>
    <col min="24" max="24" width="28.42578125" hidden="1" customWidth="1"/>
    <col min="25" max="25" width="16.85546875" hidden="1" customWidth="1"/>
    <col min="26" max="26" width="16.42578125" hidden="1" customWidth="1"/>
  </cols>
  <sheetData>
    <row r="1" spans="1:26" ht="15.75" thickBot="1" x14ac:dyDescent="0.3">
      <c r="A1" s="117" t="s">
        <v>1557</v>
      </c>
      <c r="F1" s="242">
        <f>+F2+M2</f>
        <v>187370158.05318755</v>
      </c>
      <c r="S1" s="83" t="s">
        <v>1551</v>
      </c>
      <c r="X1" s="108" t="s">
        <v>1549</v>
      </c>
    </row>
    <row r="2" spans="1:26" ht="15.75" thickBot="1" x14ac:dyDescent="0.3">
      <c r="A2" s="117" t="s">
        <v>1559</v>
      </c>
      <c r="E2" s="92" t="s">
        <v>1302</v>
      </c>
      <c r="F2" s="93">
        <f>SUM(F7:F140)</f>
        <v>143268380.40588754</v>
      </c>
      <c r="L2" s="92" t="s">
        <v>1302</v>
      </c>
      <c r="M2" s="93">
        <f>SUM(M7:M154)</f>
        <v>44101777.64729999</v>
      </c>
      <c r="N2" s="169"/>
      <c r="O2" s="169"/>
      <c r="P2" s="169"/>
      <c r="R2" s="104" t="s">
        <v>1555</v>
      </c>
      <c r="S2" s="105">
        <f>SUM(U4:U14,U22,U44)</f>
        <v>22094228.040150002</v>
      </c>
      <c r="T2" s="106" t="s">
        <v>1556</v>
      </c>
      <c r="U2" s="107">
        <f>SUM(U16:U20)</f>
        <v>21473550</v>
      </c>
      <c r="W2" s="104" t="s">
        <v>1555</v>
      </c>
      <c r="X2" s="105">
        <f>SUM(Z4:Z15,U23:U42,U45)</f>
        <v>37831609.593749993</v>
      </c>
      <c r="Y2" s="106" t="s">
        <v>1556</v>
      </c>
      <c r="Z2" s="107">
        <f>SUM(Z17:Z19)</f>
        <v>17999999.976</v>
      </c>
    </row>
    <row r="3" spans="1:26" ht="15.75" thickBot="1" x14ac:dyDescent="0.3">
      <c r="A3" s="117" t="s">
        <v>1560</v>
      </c>
    </row>
    <row r="4" spans="1:26" ht="15.75" thickBot="1" x14ac:dyDescent="0.3">
      <c r="A4" s="117" t="s">
        <v>1768</v>
      </c>
      <c r="C4" s="507" t="s">
        <v>540</v>
      </c>
      <c r="D4" s="508"/>
      <c r="E4" s="508"/>
      <c r="F4" s="509"/>
      <c r="H4" s="507" t="s">
        <v>0</v>
      </c>
      <c r="I4" s="508"/>
      <c r="J4" s="508"/>
      <c r="K4" s="508"/>
      <c r="L4" s="508"/>
      <c r="M4" s="509"/>
      <c r="N4" s="171"/>
      <c r="O4" s="167" t="s">
        <v>1754</v>
      </c>
      <c r="P4" s="168" t="s">
        <v>1302</v>
      </c>
      <c r="R4" s="12">
        <v>44614</v>
      </c>
      <c r="S4" s="76" t="s">
        <v>2128</v>
      </c>
      <c r="T4" s="2" t="s">
        <v>68</v>
      </c>
      <c r="U4" s="77">
        <v>232050</v>
      </c>
      <c r="W4" s="12">
        <v>44768</v>
      </c>
      <c r="X4" s="78" t="s">
        <v>1021</v>
      </c>
      <c r="Y4" s="2" t="s">
        <v>68</v>
      </c>
      <c r="Z4" s="79">
        <v>2231250</v>
      </c>
    </row>
    <row r="5" spans="1:26" x14ac:dyDescent="0.25">
      <c r="C5" s="510"/>
      <c r="D5" s="511"/>
      <c r="E5" s="511"/>
      <c r="F5" s="512"/>
      <c r="H5" s="510"/>
      <c r="I5" s="511"/>
      <c r="J5" s="511"/>
      <c r="K5" s="511"/>
      <c r="L5" s="511"/>
      <c r="M5" s="512"/>
      <c r="N5" s="171"/>
      <c r="O5" s="166" t="s">
        <v>1755</v>
      </c>
      <c r="P5" s="156">
        <f>SUM(F7:F16,M7:M11)</f>
        <v>26748958.7064</v>
      </c>
      <c r="R5" s="12">
        <v>44616</v>
      </c>
      <c r="S5" s="76" t="s">
        <v>317</v>
      </c>
      <c r="T5" s="2" t="s">
        <v>68</v>
      </c>
      <c r="U5" s="77">
        <v>571200</v>
      </c>
      <c r="W5" s="12">
        <v>44768</v>
      </c>
      <c r="X5" s="78" t="s">
        <v>1022</v>
      </c>
      <c r="Y5" s="2" t="s">
        <v>68</v>
      </c>
      <c r="Z5" s="79">
        <v>4634249.13</v>
      </c>
    </row>
    <row r="6" spans="1:26" ht="15.75" thickBot="1" x14ac:dyDescent="0.3">
      <c r="C6" s="127" t="s">
        <v>1</v>
      </c>
      <c r="D6" s="128" t="s">
        <v>626</v>
      </c>
      <c r="E6" s="128" t="s">
        <v>2</v>
      </c>
      <c r="F6" s="129" t="s">
        <v>1307</v>
      </c>
      <c r="H6" s="127" t="s">
        <v>1</v>
      </c>
      <c r="I6" s="128" t="s">
        <v>1298</v>
      </c>
      <c r="J6" s="128" t="s">
        <v>626</v>
      </c>
      <c r="K6" s="128" t="s">
        <v>2</v>
      </c>
      <c r="L6" s="128" t="s">
        <v>1299</v>
      </c>
      <c r="M6" s="150" t="s">
        <v>1307</v>
      </c>
      <c r="N6" s="172"/>
      <c r="O6" s="164" t="s">
        <v>1756</v>
      </c>
      <c r="P6" s="152">
        <f>SUM(F17:F24,M12:M18)</f>
        <v>9849519.6513000019</v>
      </c>
      <c r="R6" s="12">
        <v>44616</v>
      </c>
      <c r="S6" s="76" t="s">
        <v>318</v>
      </c>
      <c r="T6" s="2" t="s">
        <v>68</v>
      </c>
      <c r="U6" s="77">
        <v>2356200</v>
      </c>
      <c r="W6" s="12">
        <v>44776</v>
      </c>
      <c r="X6" s="78" t="s">
        <v>2143</v>
      </c>
      <c r="Y6" s="2" t="s">
        <v>68</v>
      </c>
      <c r="Z6" s="79">
        <v>1428000</v>
      </c>
    </row>
    <row r="7" spans="1:26" x14ac:dyDescent="0.25">
      <c r="A7" t="s">
        <v>1551</v>
      </c>
      <c r="C7" s="130">
        <v>44569</v>
      </c>
      <c r="D7" s="244" t="s">
        <v>67</v>
      </c>
      <c r="E7" s="132" t="s">
        <v>68</v>
      </c>
      <c r="F7" s="133">
        <v>517650</v>
      </c>
      <c r="H7" s="130">
        <v>44565</v>
      </c>
      <c r="I7" s="131" t="s">
        <v>73</v>
      </c>
      <c r="J7" s="131" t="s">
        <v>74</v>
      </c>
      <c r="K7" s="132" t="s">
        <v>68</v>
      </c>
      <c r="L7" s="132">
        <v>1</v>
      </c>
      <c r="M7" s="133">
        <v>464100</v>
      </c>
      <c r="N7" s="170"/>
      <c r="O7" s="164" t="s">
        <v>1757</v>
      </c>
      <c r="P7" s="152">
        <f>SUM(F26:F42,M19:M43)</f>
        <v>17988094.418700002</v>
      </c>
      <c r="R7" s="12">
        <v>44661</v>
      </c>
      <c r="S7" s="76" t="s">
        <v>2114</v>
      </c>
      <c r="T7" s="2" t="s">
        <v>68</v>
      </c>
      <c r="U7" s="87">
        <v>4016250</v>
      </c>
      <c r="W7" s="12">
        <v>44777</v>
      </c>
      <c r="X7" s="78" t="s">
        <v>1023</v>
      </c>
      <c r="Y7" s="2" t="s">
        <v>68</v>
      </c>
      <c r="Z7" s="79">
        <v>803250</v>
      </c>
    </row>
    <row r="8" spans="1:26" x14ac:dyDescent="0.25">
      <c r="C8" s="12">
        <v>44572</v>
      </c>
      <c r="D8" s="240" t="s">
        <v>69</v>
      </c>
      <c r="E8" s="2" t="s">
        <v>68</v>
      </c>
      <c r="F8" s="14">
        <v>124950</v>
      </c>
      <c r="H8" s="12">
        <v>44572</v>
      </c>
      <c r="I8" s="1" t="s">
        <v>75</v>
      </c>
      <c r="J8" s="1" t="s">
        <v>76</v>
      </c>
      <c r="K8" s="2" t="s">
        <v>68</v>
      </c>
      <c r="L8" s="2">
        <v>2</v>
      </c>
      <c r="M8" s="14">
        <v>890250.00749999995</v>
      </c>
      <c r="N8" s="170"/>
      <c r="O8" s="164" t="s">
        <v>1758</v>
      </c>
      <c r="P8" s="152">
        <f>SUM(F43:F51,M44:M47)</f>
        <v>11800392.61485</v>
      </c>
      <c r="R8" s="12">
        <v>44720</v>
      </c>
      <c r="S8" s="76" t="s">
        <v>2115</v>
      </c>
      <c r="T8" s="2" t="s">
        <v>68</v>
      </c>
      <c r="U8" s="77">
        <v>2266950</v>
      </c>
      <c r="W8" s="12">
        <v>44777</v>
      </c>
      <c r="X8" s="78" t="s">
        <v>1024</v>
      </c>
      <c r="Y8" s="2" t="s">
        <v>68</v>
      </c>
      <c r="Z8" s="79">
        <v>944998.63500000001</v>
      </c>
    </row>
    <row r="9" spans="1:26" x14ac:dyDescent="0.25">
      <c r="C9" s="12">
        <v>44574</v>
      </c>
      <c r="D9" s="240" t="s">
        <v>70</v>
      </c>
      <c r="E9" s="2" t="s">
        <v>68</v>
      </c>
      <c r="F9" s="14">
        <v>214200</v>
      </c>
      <c r="H9" s="12">
        <v>44575</v>
      </c>
      <c r="I9" s="1" t="s">
        <v>77</v>
      </c>
      <c r="J9" s="1" t="s">
        <v>78</v>
      </c>
      <c r="K9" s="2" t="s">
        <v>68</v>
      </c>
      <c r="L9" s="2">
        <v>2</v>
      </c>
      <c r="M9" s="14">
        <v>240000.38999999998</v>
      </c>
      <c r="N9" s="170"/>
      <c r="O9" s="164" t="s">
        <v>1759</v>
      </c>
      <c r="P9" s="152">
        <f>SUM(F52,M48:M51)</f>
        <v>1376155.2640499999</v>
      </c>
      <c r="R9" s="12">
        <v>44722</v>
      </c>
      <c r="S9" s="76" t="s">
        <v>795</v>
      </c>
      <c r="T9" s="2" t="s">
        <v>68</v>
      </c>
      <c r="U9" s="77">
        <v>357000</v>
      </c>
      <c r="W9" s="12">
        <v>44781</v>
      </c>
      <c r="X9" s="78" t="s">
        <v>1025</v>
      </c>
      <c r="Y9" s="2" t="s">
        <v>68</v>
      </c>
      <c r="Z9" s="79">
        <v>1444798.635</v>
      </c>
    </row>
    <row r="10" spans="1:26" ht="15.75" thickBot="1" x14ac:dyDescent="0.3">
      <c r="C10" s="12">
        <v>44579</v>
      </c>
      <c r="D10" s="329" t="s">
        <v>2116</v>
      </c>
      <c r="E10" s="2" t="s">
        <v>68</v>
      </c>
      <c r="F10" s="43">
        <v>714000</v>
      </c>
      <c r="H10" s="12">
        <v>44575</v>
      </c>
      <c r="I10" s="1" t="s">
        <v>46</v>
      </c>
      <c r="J10" s="1" t="s">
        <v>47</v>
      </c>
      <c r="K10" s="2" t="s">
        <v>68</v>
      </c>
      <c r="L10" s="2">
        <v>3</v>
      </c>
      <c r="M10" s="14">
        <v>39012.138899999998</v>
      </c>
      <c r="N10" s="170"/>
      <c r="O10" s="164" t="s">
        <v>1760</v>
      </c>
      <c r="P10" s="152">
        <f>SUM(F53:F64,M52:M63)</f>
        <v>18104090.090699997</v>
      </c>
      <c r="R10" s="12">
        <v>44728</v>
      </c>
      <c r="S10" s="76" t="s">
        <v>2117</v>
      </c>
      <c r="T10" s="2" t="s">
        <v>68</v>
      </c>
      <c r="U10" s="77">
        <v>1231650</v>
      </c>
      <c r="W10" s="25">
        <v>44854</v>
      </c>
      <c r="X10" s="81" t="s">
        <v>1375</v>
      </c>
      <c r="Y10" s="23" t="s">
        <v>68</v>
      </c>
      <c r="Z10" s="80">
        <v>803250</v>
      </c>
    </row>
    <row r="11" spans="1:26" ht="15.75" thickBot="1" x14ac:dyDescent="0.3">
      <c r="C11" s="12">
        <v>44581</v>
      </c>
      <c r="D11" s="329" t="s">
        <v>71</v>
      </c>
      <c r="E11" s="2" t="s">
        <v>68</v>
      </c>
      <c r="F11" s="43">
        <v>4350045</v>
      </c>
      <c r="H11" s="15">
        <v>44576</v>
      </c>
      <c r="I11" s="16" t="s">
        <v>79</v>
      </c>
      <c r="J11" s="16" t="s">
        <v>80</v>
      </c>
      <c r="K11" s="17" t="s">
        <v>68</v>
      </c>
      <c r="L11" s="17">
        <v>1</v>
      </c>
      <c r="M11" s="18">
        <v>2505001.17</v>
      </c>
      <c r="N11" s="170"/>
      <c r="O11" s="164" t="s">
        <v>1761</v>
      </c>
      <c r="P11" s="152">
        <f>SUM(F65:F76,M64:M89)</f>
        <v>19109936.297849998</v>
      </c>
      <c r="R11" s="130">
        <v>44652</v>
      </c>
      <c r="S11" s="403" t="s">
        <v>1961</v>
      </c>
      <c r="T11" s="132" t="s">
        <v>68</v>
      </c>
      <c r="U11" s="402">
        <v>232050</v>
      </c>
      <c r="W11" s="25">
        <v>44854</v>
      </c>
      <c r="X11" s="81" t="s">
        <v>1376</v>
      </c>
      <c r="Y11" s="23" t="s">
        <v>68</v>
      </c>
      <c r="Z11" s="80">
        <v>3603915</v>
      </c>
    </row>
    <row r="12" spans="1:26" x14ac:dyDescent="0.25">
      <c r="C12" s="12">
        <v>44581</v>
      </c>
      <c r="D12" s="240" t="s">
        <v>2118</v>
      </c>
      <c r="E12" s="2" t="s">
        <v>68</v>
      </c>
      <c r="F12" s="14">
        <v>803250</v>
      </c>
      <c r="H12" s="130">
        <v>44599</v>
      </c>
      <c r="I12" s="131" t="s">
        <v>97</v>
      </c>
      <c r="J12" s="131" t="s">
        <v>98</v>
      </c>
      <c r="K12" s="132" t="s">
        <v>68</v>
      </c>
      <c r="L12" s="132">
        <v>2</v>
      </c>
      <c r="M12" s="133">
        <v>735002.30999999994</v>
      </c>
      <c r="N12" s="170"/>
      <c r="O12" s="164" t="s">
        <v>1762</v>
      </c>
      <c r="P12" s="152">
        <f>SUM(F77:F91,M90:M112)</f>
        <v>14787962.235000005</v>
      </c>
      <c r="R12" s="12">
        <v>44662</v>
      </c>
      <c r="S12" s="395" t="s">
        <v>579</v>
      </c>
      <c r="T12" s="2" t="s">
        <v>68</v>
      </c>
      <c r="U12" s="404">
        <v>696150</v>
      </c>
      <c r="W12" s="12">
        <v>44882</v>
      </c>
      <c r="X12" s="76" t="s">
        <v>2119</v>
      </c>
      <c r="Y12" s="2" t="s">
        <v>68</v>
      </c>
      <c r="Z12" s="77">
        <v>1767150</v>
      </c>
    </row>
    <row r="13" spans="1:26" ht="15.75" thickBot="1" x14ac:dyDescent="0.3">
      <c r="C13" s="12">
        <v>44583</v>
      </c>
      <c r="D13" s="329" t="s">
        <v>2120</v>
      </c>
      <c r="E13" s="2" t="s">
        <v>68</v>
      </c>
      <c r="F13" s="43">
        <v>13566000</v>
      </c>
      <c r="H13" s="12">
        <v>44601</v>
      </c>
      <c r="I13" s="1" t="s">
        <v>319</v>
      </c>
      <c r="J13" s="1" t="s">
        <v>320</v>
      </c>
      <c r="K13" s="2" t="s">
        <v>68</v>
      </c>
      <c r="L13" s="2">
        <v>1</v>
      </c>
      <c r="M13" s="14">
        <v>53967.172350000001</v>
      </c>
      <c r="N13" s="170"/>
      <c r="O13" s="164" t="s">
        <v>1763</v>
      </c>
      <c r="P13" s="152">
        <f>SUM(F92:F98,M113:M131)</f>
        <v>10243781.931299999</v>
      </c>
      <c r="R13" s="12">
        <v>44722</v>
      </c>
      <c r="S13" s="395" t="s">
        <v>2121</v>
      </c>
      <c r="T13" s="2" t="s">
        <v>68</v>
      </c>
      <c r="U13" s="397">
        <v>3877020</v>
      </c>
      <c r="W13" s="15">
        <v>44890</v>
      </c>
      <c r="X13" s="134" t="s">
        <v>2122</v>
      </c>
      <c r="Y13" s="17" t="s">
        <v>68</v>
      </c>
      <c r="Z13" s="135">
        <v>321300</v>
      </c>
    </row>
    <row r="14" spans="1:26" x14ac:dyDescent="0.25">
      <c r="C14" s="12">
        <v>44583</v>
      </c>
      <c r="D14" s="240" t="s">
        <v>2123</v>
      </c>
      <c r="E14" s="2" t="s">
        <v>68</v>
      </c>
      <c r="F14" s="14">
        <v>803250</v>
      </c>
      <c r="H14" s="12">
        <v>44601</v>
      </c>
      <c r="I14" s="1" t="s">
        <v>321</v>
      </c>
      <c r="J14" s="1" t="s">
        <v>322</v>
      </c>
      <c r="K14" s="2" t="s">
        <v>68</v>
      </c>
      <c r="L14" s="2">
        <v>9</v>
      </c>
      <c r="M14" s="14">
        <v>156071.47500000001</v>
      </c>
      <c r="N14" s="170"/>
      <c r="O14" s="164" t="s">
        <v>1764</v>
      </c>
      <c r="P14" s="152">
        <f>SUM(F99:F105,M132:M133)</f>
        <v>7392512.9677875005</v>
      </c>
      <c r="R14" s="12">
        <v>44796</v>
      </c>
      <c r="S14" s="395" t="s">
        <v>2124</v>
      </c>
      <c r="T14" s="2" t="s">
        <v>68</v>
      </c>
      <c r="U14" s="397">
        <v>2001877.5</v>
      </c>
      <c r="W14" s="12">
        <v>44899</v>
      </c>
      <c r="X14" s="76" t="s">
        <v>2125</v>
      </c>
      <c r="Y14" s="2" t="s">
        <v>68</v>
      </c>
      <c r="Z14" s="77">
        <v>1634292.0216000001</v>
      </c>
    </row>
    <row r="15" spans="1:26" x14ac:dyDescent="0.25">
      <c r="C15" s="12">
        <v>44585</v>
      </c>
      <c r="D15" s="240" t="s">
        <v>2126</v>
      </c>
      <c r="E15" s="2" t="s">
        <v>68</v>
      </c>
      <c r="F15" s="14">
        <v>1428000</v>
      </c>
      <c r="H15" s="12">
        <v>44601</v>
      </c>
      <c r="I15" s="1" t="s">
        <v>323</v>
      </c>
      <c r="J15" s="3" t="s">
        <v>324</v>
      </c>
      <c r="K15" s="2" t="s">
        <v>68</v>
      </c>
      <c r="L15" s="2">
        <v>6</v>
      </c>
      <c r="M15" s="14">
        <v>36808.520699999994</v>
      </c>
      <c r="N15" s="170"/>
      <c r="O15" s="164" t="s">
        <v>1765</v>
      </c>
      <c r="P15" s="152">
        <f>SUM(F106:F126,M134:M148)</f>
        <v>20320161.1116</v>
      </c>
      <c r="W15" s="12">
        <v>44912</v>
      </c>
      <c r="X15" s="76" t="s">
        <v>1810</v>
      </c>
      <c r="Y15" s="2" t="s">
        <v>68</v>
      </c>
      <c r="Z15" s="77">
        <v>224999.99969999999</v>
      </c>
    </row>
    <row r="16" spans="1:26" ht="15.75" thickBot="1" x14ac:dyDescent="0.3">
      <c r="C16" s="181">
        <v>44585</v>
      </c>
      <c r="D16" s="249" t="s">
        <v>72</v>
      </c>
      <c r="E16" s="183" t="s">
        <v>68</v>
      </c>
      <c r="F16" s="184">
        <v>89250</v>
      </c>
      <c r="H16" s="12">
        <v>44601</v>
      </c>
      <c r="I16" s="1" t="s">
        <v>169</v>
      </c>
      <c r="J16" s="1" t="s">
        <v>170</v>
      </c>
      <c r="K16" s="2" t="s">
        <v>68</v>
      </c>
      <c r="L16" s="2">
        <v>1</v>
      </c>
      <c r="M16" s="14">
        <v>69985.191149999999</v>
      </c>
      <c r="N16" s="170"/>
      <c r="O16" s="188" t="s">
        <v>1766</v>
      </c>
      <c r="P16" s="189">
        <f>+SUM(F127:F140,M149:M154)</f>
        <v>29648592.763650004</v>
      </c>
      <c r="R16" s="12">
        <v>44579</v>
      </c>
      <c r="S16" s="42" t="s">
        <v>2116</v>
      </c>
      <c r="T16" s="2" t="s">
        <v>68</v>
      </c>
      <c r="U16" s="43">
        <v>714000</v>
      </c>
    </row>
    <row r="17" spans="3:26" ht="15.75" thickBot="1" x14ac:dyDescent="0.3">
      <c r="C17" s="130">
        <v>44594</v>
      </c>
      <c r="D17" s="244" t="s">
        <v>313</v>
      </c>
      <c r="E17" s="132" t="s">
        <v>68</v>
      </c>
      <c r="F17" s="133">
        <v>1606500</v>
      </c>
      <c r="H17" s="12">
        <v>44601</v>
      </c>
      <c r="I17" s="1" t="s">
        <v>171</v>
      </c>
      <c r="J17" s="1" t="s">
        <v>172</v>
      </c>
      <c r="K17" s="2" t="s">
        <v>68</v>
      </c>
      <c r="L17" s="2">
        <v>1</v>
      </c>
      <c r="M17" s="14">
        <v>15119.324849999997</v>
      </c>
      <c r="N17" s="170"/>
      <c r="O17" s="194" t="s">
        <v>1306</v>
      </c>
      <c r="P17" s="195">
        <f>SUM(P5:P16)</f>
        <v>187370158.05318752</v>
      </c>
      <c r="R17" s="12">
        <v>44581</v>
      </c>
      <c r="S17" s="42" t="s">
        <v>71</v>
      </c>
      <c r="T17" s="2" t="s">
        <v>68</v>
      </c>
      <c r="U17" s="43">
        <v>4350045</v>
      </c>
      <c r="W17" s="12">
        <v>44912</v>
      </c>
      <c r="X17" s="42" t="s">
        <v>1978</v>
      </c>
      <c r="Y17" s="2" t="s">
        <v>68</v>
      </c>
      <c r="Z17" s="43">
        <v>11099999.991149999</v>
      </c>
    </row>
    <row r="18" spans="3:26" ht="15.75" thickBot="1" x14ac:dyDescent="0.3">
      <c r="C18" s="12">
        <v>44594</v>
      </c>
      <c r="D18" s="240" t="s">
        <v>314</v>
      </c>
      <c r="E18" s="2" t="s">
        <v>68</v>
      </c>
      <c r="F18" s="14">
        <v>1035300</v>
      </c>
      <c r="H18" s="15">
        <v>44615</v>
      </c>
      <c r="I18" s="16" t="s">
        <v>107</v>
      </c>
      <c r="J18" s="16" t="s">
        <v>108</v>
      </c>
      <c r="K18" s="17" t="s">
        <v>68</v>
      </c>
      <c r="L18" s="17">
        <v>1</v>
      </c>
      <c r="M18" s="18">
        <v>102110.65724999999</v>
      </c>
      <c r="N18" s="170"/>
      <c r="O18" s="170"/>
      <c r="P18" s="170"/>
      <c r="R18" s="12">
        <v>44583</v>
      </c>
      <c r="S18" s="42" t="s">
        <v>2120</v>
      </c>
      <c r="T18" s="2" t="s">
        <v>68</v>
      </c>
      <c r="U18" s="43">
        <v>13566000</v>
      </c>
      <c r="W18" s="12">
        <v>44912</v>
      </c>
      <c r="X18" s="42" t="s">
        <v>1809</v>
      </c>
      <c r="Y18" s="2" t="s">
        <v>68</v>
      </c>
      <c r="Z18" s="43">
        <v>1799999.9797499997</v>
      </c>
    </row>
    <row r="19" spans="3:26" x14ac:dyDescent="0.25">
      <c r="C19" s="12">
        <v>44599</v>
      </c>
      <c r="D19" s="240" t="s">
        <v>315</v>
      </c>
      <c r="E19" s="2" t="s">
        <v>68</v>
      </c>
      <c r="F19" s="14">
        <v>267750</v>
      </c>
      <c r="H19" s="130">
        <v>44623</v>
      </c>
      <c r="I19" s="131" t="s">
        <v>107</v>
      </c>
      <c r="J19" s="131" t="s">
        <v>108</v>
      </c>
      <c r="K19" s="132" t="s">
        <v>68</v>
      </c>
      <c r="L19" s="132">
        <v>2</v>
      </c>
      <c r="M19" s="133">
        <v>204221.31449999998</v>
      </c>
      <c r="N19" s="170"/>
      <c r="O19" s="170"/>
      <c r="P19" s="170"/>
      <c r="R19" s="12">
        <v>44667</v>
      </c>
      <c r="S19" s="42" t="s">
        <v>580</v>
      </c>
      <c r="T19" s="2" t="s">
        <v>68</v>
      </c>
      <c r="U19" s="86">
        <v>446250</v>
      </c>
      <c r="W19" s="12">
        <v>44912</v>
      </c>
      <c r="X19" s="42" t="s">
        <v>1811</v>
      </c>
      <c r="Y19" s="2" t="s">
        <v>68</v>
      </c>
      <c r="Z19" s="43">
        <v>5100000.0050999997</v>
      </c>
    </row>
    <row r="20" spans="3:26" x14ac:dyDescent="0.25">
      <c r="C20" s="12">
        <v>44600</v>
      </c>
      <c r="D20" s="240" t="s">
        <v>2127</v>
      </c>
      <c r="E20" s="2" t="s">
        <v>68</v>
      </c>
      <c r="F20" s="14">
        <v>214200</v>
      </c>
      <c r="H20" s="12">
        <v>44632</v>
      </c>
      <c r="I20" s="1" t="s">
        <v>281</v>
      </c>
      <c r="J20" s="1" t="s">
        <v>282</v>
      </c>
      <c r="K20" s="2" t="s">
        <v>68</v>
      </c>
      <c r="L20" s="2">
        <v>1</v>
      </c>
      <c r="M20" s="14">
        <v>22826.615699999998</v>
      </c>
      <c r="N20" s="170"/>
      <c r="O20" s="170"/>
      <c r="P20" s="170"/>
      <c r="R20" s="12">
        <v>44604</v>
      </c>
      <c r="S20" s="400" t="s">
        <v>316</v>
      </c>
      <c r="T20" s="2" t="s">
        <v>68</v>
      </c>
      <c r="U20" s="399">
        <v>2397255</v>
      </c>
    </row>
    <row r="21" spans="3:26" x14ac:dyDescent="0.25">
      <c r="C21" s="12">
        <v>44604</v>
      </c>
      <c r="D21" s="398" t="s">
        <v>316</v>
      </c>
      <c r="E21" s="2" t="s">
        <v>68</v>
      </c>
      <c r="F21" s="399">
        <v>2397255</v>
      </c>
      <c r="H21" s="12">
        <v>44632</v>
      </c>
      <c r="I21" s="1" t="s">
        <v>35</v>
      </c>
      <c r="J21" s="1" t="s">
        <v>36</v>
      </c>
      <c r="K21" s="2" t="s">
        <v>68</v>
      </c>
      <c r="L21" s="2">
        <v>1</v>
      </c>
      <c r="M21" s="14">
        <v>23523.8367</v>
      </c>
      <c r="N21" s="170"/>
      <c r="O21" s="170"/>
      <c r="P21" s="170"/>
    </row>
    <row r="22" spans="3:26" ht="15.75" thickBot="1" x14ac:dyDescent="0.3">
      <c r="C22" s="12">
        <v>44614</v>
      </c>
      <c r="D22" s="350" t="s">
        <v>2128</v>
      </c>
      <c r="E22" s="2" t="s">
        <v>68</v>
      </c>
      <c r="F22" s="77">
        <v>232050</v>
      </c>
      <c r="H22" s="12">
        <v>44634</v>
      </c>
      <c r="I22" s="1" t="s">
        <v>442</v>
      </c>
      <c r="J22" s="1" t="s">
        <v>443</v>
      </c>
      <c r="K22" s="2" t="s">
        <v>68</v>
      </c>
      <c r="L22" s="2">
        <v>1</v>
      </c>
      <c r="M22" s="14">
        <v>745.73729999999989</v>
      </c>
      <c r="N22" s="170"/>
      <c r="O22" s="170"/>
      <c r="P22" s="15">
        <v>44709</v>
      </c>
      <c r="Q22" s="16" t="s">
        <v>390</v>
      </c>
      <c r="R22" s="430" t="s">
        <v>391</v>
      </c>
      <c r="S22" s="17" t="s">
        <v>68</v>
      </c>
      <c r="T22" s="17">
        <v>1</v>
      </c>
      <c r="U22" s="431">
        <v>328830.54014999996</v>
      </c>
    </row>
    <row r="23" spans="3:26" x14ac:dyDescent="0.25">
      <c r="C23" s="12">
        <v>44616</v>
      </c>
      <c r="D23" s="350" t="s">
        <v>317</v>
      </c>
      <c r="E23" s="2" t="s">
        <v>68</v>
      </c>
      <c r="F23" s="77">
        <v>571200</v>
      </c>
      <c r="H23" s="12">
        <v>44634</v>
      </c>
      <c r="I23" s="1" t="s">
        <v>444</v>
      </c>
      <c r="J23" s="1" t="s">
        <v>445</v>
      </c>
      <c r="K23" s="2" t="s">
        <v>68</v>
      </c>
      <c r="L23" s="2">
        <v>1</v>
      </c>
      <c r="M23" s="14">
        <v>529.77015000000006</v>
      </c>
      <c r="N23" s="170"/>
      <c r="O23" s="170"/>
      <c r="P23" s="12">
        <v>44753</v>
      </c>
      <c r="Q23" s="1" t="s">
        <v>247</v>
      </c>
      <c r="R23" s="432" t="s">
        <v>756</v>
      </c>
      <c r="S23" s="2" t="s">
        <v>68</v>
      </c>
      <c r="T23" s="2">
        <v>1</v>
      </c>
      <c r="U23" s="433">
        <v>3551184</v>
      </c>
    </row>
    <row r="24" spans="3:26" x14ac:dyDescent="0.25">
      <c r="C24" s="12">
        <v>44616</v>
      </c>
      <c r="D24" s="350" t="s">
        <v>318</v>
      </c>
      <c r="E24" s="2" t="s">
        <v>68</v>
      </c>
      <c r="F24" s="77">
        <v>2356200</v>
      </c>
      <c r="H24" s="12">
        <v>44634</v>
      </c>
      <c r="I24" s="1" t="s">
        <v>446</v>
      </c>
      <c r="J24" s="1" t="s">
        <v>447</v>
      </c>
      <c r="K24" s="2" t="s">
        <v>68</v>
      </c>
      <c r="L24" s="2">
        <v>1</v>
      </c>
      <c r="M24" s="14">
        <v>446.92829999999998</v>
      </c>
      <c r="N24" s="170"/>
      <c r="O24" s="170"/>
      <c r="P24" s="12">
        <v>44777</v>
      </c>
      <c r="Q24" s="1" t="s">
        <v>390</v>
      </c>
      <c r="R24" s="432" t="s">
        <v>840</v>
      </c>
      <c r="S24" s="2" t="s">
        <v>68</v>
      </c>
      <c r="T24" s="2">
        <v>1</v>
      </c>
      <c r="U24" s="433">
        <v>276606.96000000002</v>
      </c>
    </row>
    <row r="25" spans="3:26" ht="15.75" thickBot="1" x14ac:dyDescent="0.3">
      <c r="C25" s="15"/>
      <c r="D25" s="245"/>
      <c r="E25" s="17"/>
      <c r="F25" s="199"/>
      <c r="H25" s="12">
        <v>44634</v>
      </c>
      <c r="I25" s="1" t="s">
        <v>448</v>
      </c>
      <c r="J25" s="1" t="s">
        <v>449</v>
      </c>
      <c r="K25" s="2" t="s">
        <v>68</v>
      </c>
      <c r="L25" s="2">
        <v>1</v>
      </c>
      <c r="M25" s="14">
        <v>24643.888500000001</v>
      </c>
      <c r="N25" s="170"/>
      <c r="O25" s="170"/>
      <c r="P25" s="12">
        <v>44781</v>
      </c>
      <c r="Q25" s="1" t="s">
        <v>390</v>
      </c>
      <c r="R25" s="432" t="s">
        <v>840</v>
      </c>
      <c r="S25" s="2" t="s">
        <v>68</v>
      </c>
      <c r="T25" s="2">
        <v>1</v>
      </c>
      <c r="U25" s="433">
        <v>276606.96000000002</v>
      </c>
    </row>
    <row r="26" spans="3:26" x14ac:dyDescent="0.25">
      <c r="C26" s="138">
        <v>44622</v>
      </c>
      <c r="D26" s="248" t="s">
        <v>431</v>
      </c>
      <c r="E26" s="140" t="s">
        <v>68</v>
      </c>
      <c r="F26" s="141">
        <v>35700</v>
      </c>
      <c r="H26" s="12">
        <v>44634</v>
      </c>
      <c r="I26" s="1" t="s">
        <v>103</v>
      </c>
      <c r="J26" s="1" t="s">
        <v>104</v>
      </c>
      <c r="K26" s="2" t="s">
        <v>68</v>
      </c>
      <c r="L26" s="2">
        <v>14</v>
      </c>
      <c r="M26" s="14">
        <v>278991.66224999999</v>
      </c>
      <c r="N26" s="170"/>
      <c r="O26" s="170"/>
      <c r="P26" s="12">
        <v>44781</v>
      </c>
      <c r="Q26" s="1" t="s">
        <v>390</v>
      </c>
      <c r="R26" s="432" t="s">
        <v>840</v>
      </c>
      <c r="S26" s="2" t="s">
        <v>68</v>
      </c>
      <c r="T26" s="2">
        <v>1</v>
      </c>
      <c r="U26" s="433">
        <v>276606.96000000002</v>
      </c>
    </row>
    <row r="27" spans="3:26" x14ac:dyDescent="0.25">
      <c r="C27" s="12">
        <v>44635</v>
      </c>
      <c r="D27" s="1" t="s">
        <v>432</v>
      </c>
      <c r="E27" s="2" t="s">
        <v>68</v>
      </c>
      <c r="F27" s="14">
        <v>1660050</v>
      </c>
      <c r="H27" s="12">
        <v>44634</v>
      </c>
      <c r="I27" s="1" t="s">
        <v>450</v>
      </c>
      <c r="J27" s="1" t="s">
        <v>451</v>
      </c>
      <c r="K27" s="2" t="s">
        <v>68</v>
      </c>
      <c r="L27" s="2">
        <v>1</v>
      </c>
      <c r="M27" s="14">
        <v>1281.4336499999999</v>
      </c>
      <c r="N27" s="170"/>
      <c r="O27" s="170"/>
      <c r="P27" s="12">
        <v>44795</v>
      </c>
      <c r="Q27" s="1" t="s">
        <v>390</v>
      </c>
      <c r="R27" s="432" t="s">
        <v>840</v>
      </c>
      <c r="S27" s="2" t="s">
        <v>68</v>
      </c>
      <c r="T27" s="2">
        <v>1</v>
      </c>
      <c r="U27" s="433">
        <v>285602.11499999999</v>
      </c>
    </row>
    <row r="28" spans="3:26" ht="15.75" thickBot="1" x14ac:dyDescent="0.3">
      <c r="C28" s="12">
        <v>44635</v>
      </c>
      <c r="D28" s="240" t="s">
        <v>433</v>
      </c>
      <c r="E28" s="2" t="s">
        <v>68</v>
      </c>
      <c r="F28" s="14">
        <v>214200</v>
      </c>
      <c r="H28" s="12">
        <v>44634</v>
      </c>
      <c r="I28" s="1" t="s">
        <v>452</v>
      </c>
      <c r="J28" s="1" t="s">
        <v>453</v>
      </c>
      <c r="K28" s="2" t="s">
        <v>68</v>
      </c>
      <c r="L28" s="2">
        <v>80</v>
      </c>
      <c r="M28" s="14">
        <v>1841.4059999999997</v>
      </c>
      <c r="N28" s="170"/>
      <c r="O28" s="170"/>
      <c r="P28" s="15">
        <v>44796</v>
      </c>
      <c r="Q28" s="16" t="s">
        <v>390</v>
      </c>
      <c r="R28" s="430" t="s">
        <v>840</v>
      </c>
      <c r="S28" s="17" t="s">
        <v>68</v>
      </c>
      <c r="T28" s="17">
        <v>1</v>
      </c>
      <c r="U28" s="431">
        <v>285602.11499999999</v>
      </c>
    </row>
    <row r="29" spans="3:26" x14ac:dyDescent="0.25">
      <c r="C29" s="12">
        <v>44636</v>
      </c>
      <c r="D29" s="240" t="s">
        <v>434</v>
      </c>
      <c r="E29" s="2" t="s">
        <v>68</v>
      </c>
      <c r="F29" s="14">
        <v>46410</v>
      </c>
      <c r="H29" s="12">
        <v>44634</v>
      </c>
      <c r="I29" s="1" t="s">
        <v>454</v>
      </c>
      <c r="J29" s="1" t="s">
        <v>455</v>
      </c>
      <c r="K29" s="2" t="s">
        <v>68</v>
      </c>
      <c r="L29" s="2">
        <v>2</v>
      </c>
      <c r="M29" s="14">
        <v>597.02895000000001</v>
      </c>
      <c r="N29" s="170"/>
      <c r="O29" s="170"/>
      <c r="P29" s="130">
        <v>44817</v>
      </c>
      <c r="Q29" s="131" t="s">
        <v>390</v>
      </c>
      <c r="R29" s="434" t="s">
        <v>840</v>
      </c>
      <c r="S29" s="132" t="s">
        <v>68</v>
      </c>
      <c r="T29" s="132">
        <v>1</v>
      </c>
      <c r="U29" s="435">
        <v>339866.51684999996</v>
      </c>
    </row>
    <row r="30" spans="3:26" x14ac:dyDescent="0.25">
      <c r="C30" s="12">
        <v>44636</v>
      </c>
      <c r="D30" s="240" t="s">
        <v>435</v>
      </c>
      <c r="E30" s="2" t="s">
        <v>68</v>
      </c>
      <c r="F30" s="14">
        <v>303450</v>
      </c>
      <c r="H30" s="12">
        <v>44634</v>
      </c>
      <c r="I30" s="1" t="s">
        <v>456</v>
      </c>
      <c r="J30" s="1" t="s">
        <v>457</v>
      </c>
      <c r="K30" s="2" t="s">
        <v>68</v>
      </c>
      <c r="L30" s="2">
        <v>2</v>
      </c>
      <c r="M30" s="14">
        <v>851.3735999999999</v>
      </c>
      <c r="N30" s="170"/>
      <c r="O30" s="170"/>
      <c r="P30" s="12">
        <v>44821</v>
      </c>
      <c r="Q30" s="1" t="s">
        <v>390</v>
      </c>
      <c r="R30" s="432" t="s">
        <v>840</v>
      </c>
      <c r="S30" s="2" t="s">
        <v>68</v>
      </c>
      <c r="T30" s="2">
        <v>5</v>
      </c>
      <c r="U30" s="433">
        <v>1744938.76305</v>
      </c>
    </row>
    <row r="31" spans="3:26" ht="15.75" thickBot="1" x14ac:dyDescent="0.3">
      <c r="C31" s="12">
        <v>44636</v>
      </c>
      <c r="D31" s="240" t="s">
        <v>2129</v>
      </c>
      <c r="E31" s="2" t="s">
        <v>68</v>
      </c>
      <c r="F31" s="14">
        <v>6247500</v>
      </c>
      <c r="H31" s="12">
        <v>44636</v>
      </c>
      <c r="I31" s="1" t="s">
        <v>452</v>
      </c>
      <c r="J31" s="1" t="s">
        <v>453</v>
      </c>
      <c r="K31" s="2" t="s">
        <v>68</v>
      </c>
      <c r="L31" s="2">
        <v>150</v>
      </c>
      <c r="M31" s="14">
        <v>3452.63625</v>
      </c>
      <c r="N31" s="170"/>
      <c r="O31" s="170"/>
      <c r="P31" s="12">
        <v>44827</v>
      </c>
      <c r="Q31" s="1" t="s">
        <v>390</v>
      </c>
      <c r="R31" s="432" t="s">
        <v>840</v>
      </c>
      <c r="S31" s="2" t="s">
        <v>68</v>
      </c>
      <c r="T31" s="2">
        <v>1</v>
      </c>
      <c r="U31" s="433">
        <v>378523.79774999997</v>
      </c>
    </row>
    <row r="32" spans="3:26" x14ac:dyDescent="0.25">
      <c r="C32" s="12">
        <v>44635</v>
      </c>
      <c r="D32" s="240" t="s">
        <v>436</v>
      </c>
      <c r="E32" s="2" t="s">
        <v>68</v>
      </c>
      <c r="F32" s="14">
        <v>624750</v>
      </c>
      <c r="H32" s="12">
        <v>44636</v>
      </c>
      <c r="I32" s="1" t="s">
        <v>454</v>
      </c>
      <c r="J32" s="1" t="s">
        <v>455</v>
      </c>
      <c r="K32" s="2" t="s">
        <v>68</v>
      </c>
      <c r="L32" s="2">
        <v>2</v>
      </c>
      <c r="M32" s="14">
        <v>597.02895000000001</v>
      </c>
      <c r="N32" s="170"/>
      <c r="O32" s="170"/>
      <c r="P32" s="130">
        <v>44835</v>
      </c>
      <c r="Q32" s="131" t="s">
        <v>390</v>
      </c>
      <c r="R32" s="434" t="s">
        <v>840</v>
      </c>
      <c r="S32" s="132" t="s">
        <v>68</v>
      </c>
      <c r="T32" s="132">
        <v>1</v>
      </c>
      <c r="U32" s="435">
        <v>374513.24190000002</v>
      </c>
    </row>
    <row r="33" spans="3:21" ht="15.75" thickBot="1" x14ac:dyDescent="0.3">
      <c r="C33" s="12">
        <v>44637</v>
      </c>
      <c r="D33" s="240" t="s">
        <v>2130</v>
      </c>
      <c r="E33" s="2" t="s">
        <v>68</v>
      </c>
      <c r="F33" s="14">
        <v>285600</v>
      </c>
      <c r="H33" s="12">
        <v>44636</v>
      </c>
      <c r="I33" s="1" t="s">
        <v>456</v>
      </c>
      <c r="J33" s="1" t="s">
        <v>457</v>
      </c>
      <c r="K33" s="2" t="s">
        <v>68</v>
      </c>
      <c r="L33" s="2">
        <v>2</v>
      </c>
      <c r="M33" s="14">
        <v>851.3735999999999</v>
      </c>
      <c r="N33" s="170"/>
      <c r="O33" s="170"/>
      <c r="P33" s="15">
        <v>44840</v>
      </c>
      <c r="Q33" s="16" t="s">
        <v>390</v>
      </c>
      <c r="R33" s="430" t="s">
        <v>1347</v>
      </c>
      <c r="S33" s="17" t="s">
        <v>68</v>
      </c>
      <c r="T33" s="17">
        <v>3</v>
      </c>
      <c r="U33" s="431">
        <v>1123539.7257000001</v>
      </c>
    </row>
    <row r="34" spans="3:21" x14ac:dyDescent="0.25">
      <c r="C34" s="12">
        <v>44641</v>
      </c>
      <c r="D34" s="240" t="s">
        <v>2131</v>
      </c>
      <c r="E34" s="2" t="s">
        <v>68</v>
      </c>
      <c r="F34" s="14">
        <v>232050</v>
      </c>
      <c r="H34" s="12">
        <v>44636</v>
      </c>
      <c r="I34" s="1" t="s">
        <v>281</v>
      </c>
      <c r="J34" s="1" t="s">
        <v>282</v>
      </c>
      <c r="K34" s="2" t="s">
        <v>68</v>
      </c>
      <c r="L34" s="2">
        <v>1</v>
      </c>
      <c r="M34" s="14">
        <v>25393.874099999997</v>
      </c>
      <c r="N34" s="170"/>
      <c r="O34" s="170"/>
      <c r="P34" s="12">
        <v>44880</v>
      </c>
      <c r="Q34" s="1" t="s">
        <v>390</v>
      </c>
      <c r="R34" s="432" t="s">
        <v>1347</v>
      </c>
      <c r="S34" s="2" t="s">
        <v>68</v>
      </c>
      <c r="T34" s="2">
        <v>1</v>
      </c>
      <c r="U34" s="433">
        <v>410060.51729999995</v>
      </c>
    </row>
    <row r="35" spans="3:21" x14ac:dyDescent="0.25">
      <c r="C35" s="12">
        <v>44642</v>
      </c>
      <c r="D35" s="240" t="s">
        <v>437</v>
      </c>
      <c r="E35" s="2" t="s">
        <v>68</v>
      </c>
      <c r="F35" s="14">
        <v>678300</v>
      </c>
      <c r="H35" s="12">
        <v>44646</v>
      </c>
      <c r="I35" s="1" t="s">
        <v>448</v>
      </c>
      <c r="J35" s="1" t="s">
        <v>449</v>
      </c>
      <c r="K35" s="2" t="s">
        <v>68</v>
      </c>
      <c r="L35" s="2">
        <v>1</v>
      </c>
      <c r="M35" s="14">
        <v>24643.888500000001</v>
      </c>
      <c r="N35" s="170"/>
      <c r="O35" s="170"/>
      <c r="P35" s="12">
        <v>44886</v>
      </c>
      <c r="Q35" s="1" t="s">
        <v>390</v>
      </c>
      <c r="R35" s="432" t="s">
        <v>1347</v>
      </c>
      <c r="S35" s="2" t="s">
        <v>68</v>
      </c>
      <c r="T35" s="2">
        <v>1</v>
      </c>
      <c r="U35" s="433">
        <v>427466.07014999999</v>
      </c>
    </row>
    <row r="36" spans="3:21" x14ac:dyDescent="0.25">
      <c r="C36" s="12">
        <v>44644</v>
      </c>
      <c r="D36" s="240" t="s">
        <v>438</v>
      </c>
      <c r="E36" s="2" t="s">
        <v>68</v>
      </c>
      <c r="F36" s="14">
        <v>303450</v>
      </c>
      <c r="H36" s="12">
        <v>44650</v>
      </c>
      <c r="I36" s="1" t="s">
        <v>107</v>
      </c>
      <c r="J36" s="1" t="s">
        <v>108</v>
      </c>
      <c r="K36" s="2" t="s">
        <v>68</v>
      </c>
      <c r="L36" s="2">
        <v>1</v>
      </c>
      <c r="M36" s="14">
        <v>102244.62150000001</v>
      </c>
      <c r="N36" s="170"/>
      <c r="O36" s="170"/>
      <c r="P36" s="12">
        <v>44890</v>
      </c>
      <c r="Q36" s="1" t="s">
        <v>390</v>
      </c>
      <c r="R36" s="432" t="s">
        <v>1347</v>
      </c>
      <c r="S36" s="2" t="s">
        <v>68</v>
      </c>
      <c r="T36" s="2">
        <v>1</v>
      </c>
      <c r="U36" s="433">
        <v>427466.07014999999</v>
      </c>
    </row>
    <row r="37" spans="3:21" x14ac:dyDescent="0.25">
      <c r="C37" s="12">
        <v>44645</v>
      </c>
      <c r="D37" s="240" t="s">
        <v>2132</v>
      </c>
      <c r="E37" s="2" t="s">
        <v>68</v>
      </c>
      <c r="F37" s="14">
        <v>714000</v>
      </c>
      <c r="H37" s="12">
        <v>44651</v>
      </c>
      <c r="I37" s="1" t="s">
        <v>9</v>
      </c>
      <c r="J37" s="1" t="s">
        <v>10</v>
      </c>
      <c r="K37" s="2" t="s">
        <v>68</v>
      </c>
      <c r="L37" s="2">
        <v>20</v>
      </c>
      <c r="M37" s="14">
        <v>444732.66075000004</v>
      </c>
      <c r="N37" s="170"/>
      <c r="O37" s="170"/>
      <c r="P37" s="12">
        <v>44891</v>
      </c>
      <c r="Q37" s="1" t="s">
        <v>390</v>
      </c>
      <c r="R37" s="432" t="s">
        <v>1347</v>
      </c>
      <c r="S37" s="2" t="s">
        <v>68</v>
      </c>
      <c r="T37" s="2">
        <v>3</v>
      </c>
      <c r="U37" s="433">
        <v>1283043.8092500002</v>
      </c>
    </row>
    <row r="38" spans="3:21" ht="26.25" x14ac:dyDescent="0.25">
      <c r="C38" s="12">
        <v>44645</v>
      </c>
      <c r="D38" s="240" t="s">
        <v>2133</v>
      </c>
      <c r="E38" s="2" t="s">
        <v>68</v>
      </c>
      <c r="F38" s="14">
        <v>1249500</v>
      </c>
      <c r="H38" s="12">
        <v>44651</v>
      </c>
      <c r="I38" s="1" t="s">
        <v>329</v>
      </c>
      <c r="J38" s="1" t="s">
        <v>330</v>
      </c>
      <c r="K38" s="2" t="s">
        <v>68</v>
      </c>
      <c r="L38" s="2">
        <v>1</v>
      </c>
      <c r="M38" s="14">
        <v>51453.160499999991</v>
      </c>
      <c r="N38" s="170"/>
      <c r="O38" s="170"/>
      <c r="P38" s="12">
        <v>44902</v>
      </c>
      <c r="Q38" s="1" t="s">
        <v>390</v>
      </c>
      <c r="R38" s="432" t="s">
        <v>1347</v>
      </c>
      <c r="S38" s="2" t="s">
        <v>68</v>
      </c>
      <c r="T38" s="2">
        <v>6</v>
      </c>
      <c r="U38" s="433">
        <v>2600298.44655</v>
      </c>
    </row>
    <row r="39" spans="3:21" x14ac:dyDescent="0.25">
      <c r="C39" s="12">
        <v>44646</v>
      </c>
      <c r="D39" s="240" t="s">
        <v>439</v>
      </c>
      <c r="E39" s="2" t="s">
        <v>68</v>
      </c>
      <c r="F39" s="14">
        <v>2550000.0025499999</v>
      </c>
      <c r="H39" s="12">
        <v>44651</v>
      </c>
      <c r="I39" s="1" t="s">
        <v>132</v>
      </c>
      <c r="J39" s="1" t="s">
        <v>133</v>
      </c>
      <c r="K39" s="2" t="s">
        <v>68</v>
      </c>
      <c r="L39" s="2">
        <v>1</v>
      </c>
      <c r="M39" s="14">
        <v>125048.0322</v>
      </c>
      <c r="N39" s="170"/>
      <c r="O39" s="170"/>
      <c r="P39" s="12">
        <v>44906</v>
      </c>
      <c r="Q39" s="1" t="s">
        <v>390</v>
      </c>
      <c r="R39" s="432" t="s">
        <v>1347</v>
      </c>
      <c r="S39" s="2" t="s">
        <v>68</v>
      </c>
      <c r="T39" s="2">
        <v>2</v>
      </c>
      <c r="U39" s="433">
        <v>866829.79004999995</v>
      </c>
    </row>
    <row r="40" spans="3:21" x14ac:dyDescent="0.25">
      <c r="C40" s="12">
        <v>44648</v>
      </c>
      <c r="D40" s="240" t="s">
        <v>440</v>
      </c>
      <c r="E40" s="2" t="s">
        <v>68</v>
      </c>
      <c r="F40" s="14">
        <v>624750</v>
      </c>
      <c r="H40" s="12">
        <v>44651</v>
      </c>
      <c r="I40" s="1" t="s">
        <v>136</v>
      </c>
      <c r="J40" s="1" t="s">
        <v>137</v>
      </c>
      <c r="K40" s="2" t="s">
        <v>68</v>
      </c>
      <c r="L40" s="2">
        <v>1</v>
      </c>
      <c r="M40" s="14">
        <v>36849.432899999993</v>
      </c>
      <c r="N40" s="170"/>
      <c r="O40" s="170"/>
      <c r="P40" s="12">
        <v>44908</v>
      </c>
      <c r="Q40" s="1" t="s">
        <v>390</v>
      </c>
      <c r="R40" s="432" t="s">
        <v>1347</v>
      </c>
      <c r="S40" s="2" t="s">
        <v>68</v>
      </c>
      <c r="T40" s="2">
        <v>4</v>
      </c>
      <c r="U40" s="433">
        <v>1733659.5800999999</v>
      </c>
    </row>
    <row r="41" spans="3:21" x14ac:dyDescent="0.25">
      <c r="C41" s="12">
        <v>44648</v>
      </c>
      <c r="D41" s="240" t="s">
        <v>2134</v>
      </c>
      <c r="E41" s="2" t="s">
        <v>68</v>
      </c>
      <c r="F41" s="14">
        <v>178500</v>
      </c>
      <c r="H41" s="12">
        <v>44651</v>
      </c>
      <c r="I41" s="1" t="s">
        <v>458</v>
      </c>
      <c r="J41" s="1" t="s">
        <v>459</v>
      </c>
      <c r="K41" s="2" t="s">
        <v>68</v>
      </c>
      <c r="L41" s="2">
        <v>1</v>
      </c>
      <c r="M41" s="14">
        <v>50975.351699999999</v>
      </c>
      <c r="N41" s="170"/>
      <c r="O41" s="170"/>
      <c r="P41" s="12">
        <v>44914</v>
      </c>
      <c r="Q41" s="1" t="s">
        <v>390</v>
      </c>
      <c r="R41" s="432" t="s">
        <v>1347</v>
      </c>
      <c r="S41" s="2" t="s">
        <v>68</v>
      </c>
      <c r="T41" s="2">
        <v>1</v>
      </c>
      <c r="U41" s="433">
        <v>434455.96950000006</v>
      </c>
    </row>
    <row r="42" spans="3:21" ht="15.75" thickBot="1" x14ac:dyDescent="0.3">
      <c r="C42" s="181">
        <v>44650</v>
      </c>
      <c r="D42" s="249" t="s">
        <v>441</v>
      </c>
      <c r="E42" s="183" t="s">
        <v>68</v>
      </c>
      <c r="F42" s="184">
        <v>553350</v>
      </c>
      <c r="H42" s="12">
        <v>44651</v>
      </c>
      <c r="I42" s="1" t="s">
        <v>460</v>
      </c>
      <c r="J42" s="1" t="s">
        <v>461</v>
      </c>
      <c r="K42" s="2" t="s">
        <v>68</v>
      </c>
      <c r="L42" s="2">
        <v>1</v>
      </c>
      <c r="M42" s="14">
        <v>59786.575799999991</v>
      </c>
      <c r="N42" s="170"/>
      <c r="O42" s="170"/>
      <c r="P42" s="15">
        <v>44918</v>
      </c>
      <c r="Q42" s="16" t="s">
        <v>390</v>
      </c>
      <c r="R42" s="430" t="s">
        <v>1347</v>
      </c>
      <c r="S42" s="17" t="s">
        <v>68</v>
      </c>
      <c r="T42" s="17">
        <v>2</v>
      </c>
      <c r="U42" s="431">
        <v>868947.26414999994</v>
      </c>
    </row>
    <row r="43" spans="3:21" ht="15.75" thickBot="1" x14ac:dyDescent="0.3">
      <c r="C43" s="130">
        <v>44652</v>
      </c>
      <c r="D43" s="401" t="s">
        <v>1961</v>
      </c>
      <c r="E43" s="132" t="s">
        <v>68</v>
      </c>
      <c r="F43" s="402">
        <v>232050</v>
      </c>
      <c r="H43" s="15">
        <v>44651</v>
      </c>
      <c r="I43" s="16" t="s">
        <v>23</v>
      </c>
      <c r="J43" s="16" t="s">
        <v>24</v>
      </c>
      <c r="K43" s="17" t="s">
        <v>68</v>
      </c>
      <c r="L43" s="17">
        <v>2.68</v>
      </c>
      <c r="M43" s="18">
        <v>4.7838000000000003</v>
      </c>
      <c r="N43" s="170"/>
      <c r="O43" s="170"/>
      <c r="P43" s="170"/>
    </row>
    <row r="44" spans="3:21" x14ac:dyDescent="0.25">
      <c r="C44" s="12">
        <v>44652</v>
      </c>
      <c r="D44" s="240" t="s">
        <v>577</v>
      </c>
      <c r="E44" s="2" t="s">
        <v>68</v>
      </c>
      <c r="F44" s="13">
        <v>571200</v>
      </c>
      <c r="H44" s="130">
        <v>44653</v>
      </c>
      <c r="I44" s="131" t="s">
        <v>548</v>
      </c>
      <c r="J44" s="131" t="s">
        <v>549</v>
      </c>
      <c r="K44" s="132" t="s">
        <v>68</v>
      </c>
      <c r="L44" s="132">
        <v>3</v>
      </c>
      <c r="M44" s="198">
        <v>35048.474999999999</v>
      </c>
      <c r="N44" s="173"/>
      <c r="O44" s="173"/>
      <c r="P44" s="12">
        <v>44659</v>
      </c>
      <c r="Q44" s="1" t="s">
        <v>583</v>
      </c>
      <c r="R44" s="432" t="s">
        <v>584</v>
      </c>
      <c r="S44" s="2" t="s">
        <v>68</v>
      </c>
      <c r="T44" s="2">
        <v>1</v>
      </c>
      <c r="U44" s="443">
        <v>3927000</v>
      </c>
    </row>
    <row r="45" spans="3:21" x14ac:dyDescent="0.25">
      <c r="C45" s="12">
        <v>44655</v>
      </c>
      <c r="D45" s="240" t="s">
        <v>2135</v>
      </c>
      <c r="E45" s="2" t="s">
        <v>68</v>
      </c>
      <c r="F45" s="13">
        <v>214200</v>
      </c>
      <c r="H45" s="12">
        <v>44659</v>
      </c>
      <c r="I45" s="1" t="s">
        <v>583</v>
      </c>
      <c r="J45" s="432" t="s">
        <v>584</v>
      </c>
      <c r="K45" s="2" t="s">
        <v>68</v>
      </c>
      <c r="L45" s="2">
        <v>1</v>
      </c>
      <c r="M45" s="443">
        <v>3927000</v>
      </c>
      <c r="N45" s="173"/>
      <c r="O45" s="173"/>
      <c r="P45" s="12">
        <v>44791</v>
      </c>
      <c r="Q45" s="1" t="s">
        <v>1037</v>
      </c>
      <c r="R45" s="432" t="s">
        <v>1038</v>
      </c>
      <c r="S45" s="2" t="s">
        <v>68</v>
      </c>
      <c r="T45" s="2">
        <v>55</v>
      </c>
      <c r="U45" s="433">
        <v>24337.5</v>
      </c>
    </row>
    <row r="46" spans="3:21" x14ac:dyDescent="0.25">
      <c r="C46" s="12">
        <v>44656</v>
      </c>
      <c r="D46" s="240" t="s">
        <v>578</v>
      </c>
      <c r="E46" s="2" t="s">
        <v>68</v>
      </c>
      <c r="F46" s="13">
        <v>35700</v>
      </c>
      <c r="H46" s="12">
        <v>44674</v>
      </c>
      <c r="I46" s="1" t="s">
        <v>171</v>
      </c>
      <c r="J46" s="1" t="s">
        <v>172</v>
      </c>
      <c r="K46" s="2" t="s">
        <v>68</v>
      </c>
      <c r="L46" s="2">
        <v>1</v>
      </c>
      <c r="M46" s="13">
        <v>15119.324849999997</v>
      </c>
      <c r="N46" s="173"/>
      <c r="O46" s="173"/>
      <c r="P46" s="173"/>
    </row>
    <row r="47" spans="3:21" ht="27" thickBot="1" x14ac:dyDescent="0.3">
      <c r="C47" s="12">
        <v>44661</v>
      </c>
      <c r="D47" s="350" t="s">
        <v>2114</v>
      </c>
      <c r="E47" s="2" t="s">
        <v>68</v>
      </c>
      <c r="F47" s="87">
        <v>4016250</v>
      </c>
      <c r="H47" s="15">
        <v>44674</v>
      </c>
      <c r="I47" s="16" t="s">
        <v>585</v>
      </c>
      <c r="J47" s="16" t="s">
        <v>586</v>
      </c>
      <c r="K47" s="17" t="s">
        <v>68</v>
      </c>
      <c r="L47" s="17">
        <v>1</v>
      </c>
      <c r="M47" s="199">
        <v>647524.81499999994</v>
      </c>
      <c r="N47" s="173"/>
      <c r="O47" s="173"/>
      <c r="P47" s="173"/>
    </row>
    <row r="48" spans="3:21" x14ac:dyDescent="0.25">
      <c r="C48" s="12">
        <v>44662</v>
      </c>
      <c r="D48" s="382" t="s">
        <v>579</v>
      </c>
      <c r="E48" s="2" t="s">
        <v>68</v>
      </c>
      <c r="F48" s="404">
        <v>696150</v>
      </c>
      <c r="H48" s="130">
        <v>44693</v>
      </c>
      <c r="I48" s="131" t="s">
        <v>656</v>
      </c>
      <c r="J48" s="131" t="s">
        <v>657</v>
      </c>
      <c r="K48" s="132" t="s">
        <v>68</v>
      </c>
      <c r="L48" s="132">
        <v>12</v>
      </c>
      <c r="M48" s="133">
        <v>263144.7</v>
      </c>
      <c r="N48" s="170"/>
      <c r="O48" s="170"/>
      <c r="P48" s="170"/>
    </row>
    <row r="49" spans="1:16" x14ac:dyDescent="0.25">
      <c r="C49" s="12">
        <v>44667</v>
      </c>
      <c r="D49" s="329" t="s">
        <v>580</v>
      </c>
      <c r="E49" s="2" t="s">
        <v>68</v>
      </c>
      <c r="F49" s="86">
        <v>446250</v>
      </c>
      <c r="H49" s="12">
        <v>44693</v>
      </c>
      <c r="I49" s="1" t="s">
        <v>103</v>
      </c>
      <c r="J49" s="3" t="s">
        <v>104</v>
      </c>
      <c r="K49" s="2" t="s">
        <v>68</v>
      </c>
      <c r="L49" s="2">
        <v>8</v>
      </c>
      <c r="M49" s="14">
        <v>159423.79425000001</v>
      </c>
      <c r="N49" s="170"/>
      <c r="O49" s="170"/>
      <c r="P49" s="170"/>
    </row>
    <row r="50" spans="1:16" x14ac:dyDescent="0.25">
      <c r="C50" s="12">
        <v>44672</v>
      </c>
      <c r="D50" s="240" t="s">
        <v>581</v>
      </c>
      <c r="E50" s="2" t="s">
        <v>68</v>
      </c>
      <c r="F50" s="13">
        <v>89250</v>
      </c>
      <c r="H50" s="12">
        <v>44693</v>
      </c>
      <c r="I50" s="1" t="s">
        <v>23</v>
      </c>
      <c r="J50" s="1" t="s">
        <v>24</v>
      </c>
      <c r="K50" s="2" t="s">
        <v>68</v>
      </c>
      <c r="L50" s="2">
        <v>1</v>
      </c>
      <c r="M50" s="14">
        <v>6.2296500000000004</v>
      </c>
      <c r="N50" s="170"/>
      <c r="O50" s="170"/>
      <c r="P50" s="170"/>
    </row>
    <row r="51" spans="1:16" ht="15.75" thickBot="1" x14ac:dyDescent="0.3">
      <c r="C51" s="15">
        <v>44680</v>
      </c>
      <c r="D51" s="245" t="s">
        <v>582</v>
      </c>
      <c r="E51" s="17" t="s">
        <v>68</v>
      </c>
      <c r="F51" s="199">
        <v>874650</v>
      </c>
      <c r="H51" s="15">
        <v>44709</v>
      </c>
      <c r="I51" s="16" t="s">
        <v>390</v>
      </c>
      <c r="J51" s="430" t="s">
        <v>391</v>
      </c>
      <c r="K51" s="17" t="s">
        <v>68</v>
      </c>
      <c r="L51" s="17">
        <v>1</v>
      </c>
      <c r="M51" s="431">
        <v>328830.54014999996</v>
      </c>
      <c r="N51" s="170"/>
      <c r="O51" s="170"/>
      <c r="P51" s="170"/>
    </row>
    <row r="52" spans="1:16" ht="15.75" thickBot="1" x14ac:dyDescent="0.3">
      <c r="C52" s="185">
        <v>44682</v>
      </c>
      <c r="D52" s="246" t="s">
        <v>2136</v>
      </c>
      <c r="E52" s="186" t="s">
        <v>68</v>
      </c>
      <c r="F52" s="187">
        <v>624750</v>
      </c>
      <c r="H52" s="130">
        <v>44728</v>
      </c>
      <c r="I52" s="131" t="s">
        <v>801</v>
      </c>
      <c r="J52" s="131" t="s">
        <v>802</v>
      </c>
      <c r="K52" s="132" t="s">
        <v>68</v>
      </c>
      <c r="L52" s="132">
        <v>4</v>
      </c>
      <c r="M52" s="133">
        <v>348760.68</v>
      </c>
      <c r="N52" s="170"/>
      <c r="O52" s="170"/>
      <c r="P52" s="170"/>
    </row>
    <row r="53" spans="1:16" x14ac:dyDescent="0.25">
      <c r="C53" s="130">
        <v>44738</v>
      </c>
      <c r="D53" s="244" t="s">
        <v>793</v>
      </c>
      <c r="E53" s="132" t="s">
        <v>68</v>
      </c>
      <c r="F53" s="133">
        <v>1767150</v>
      </c>
      <c r="H53" s="12">
        <v>44713</v>
      </c>
      <c r="I53" s="1" t="s">
        <v>9</v>
      </c>
      <c r="J53" s="1" t="s">
        <v>735</v>
      </c>
      <c r="K53" s="2" t="s">
        <v>68</v>
      </c>
      <c r="L53" s="2">
        <v>20</v>
      </c>
      <c r="M53" s="14">
        <v>407231.07</v>
      </c>
      <c r="N53" s="170"/>
      <c r="O53" s="170"/>
      <c r="P53" s="170"/>
    </row>
    <row r="54" spans="1:16" x14ac:dyDescent="0.25">
      <c r="C54" s="12">
        <v>44720</v>
      </c>
      <c r="D54" s="350" t="s">
        <v>2115</v>
      </c>
      <c r="E54" s="2" t="s">
        <v>68</v>
      </c>
      <c r="F54" s="77">
        <v>2266950</v>
      </c>
      <c r="H54" s="12">
        <v>44713</v>
      </c>
      <c r="I54" s="1" t="s">
        <v>803</v>
      </c>
      <c r="J54" s="1" t="s">
        <v>804</v>
      </c>
      <c r="K54" s="2" t="s">
        <v>68</v>
      </c>
      <c r="L54" s="2">
        <v>1</v>
      </c>
      <c r="M54" s="14">
        <v>61582.5</v>
      </c>
      <c r="N54" s="170"/>
      <c r="O54" s="170"/>
      <c r="P54" s="170"/>
    </row>
    <row r="55" spans="1:16" ht="26.25" x14ac:dyDescent="0.25">
      <c r="C55" s="12">
        <v>44722</v>
      </c>
      <c r="D55" s="382" t="s">
        <v>2121</v>
      </c>
      <c r="E55" s="2" t="s">
        <v>68</v>
      </c>
      <c r="F55" s="397">
        <v>3877020</v>
      </c>
      <c r="H55" s="12">
        <v>44713</v>
      </c>
      <c r="I55" s="1" t="s">
        <v>805</v>
      </c>
      <c r="J55" s="1" t="s">
        <v>806</v>
      </c>
      <c r="K55" s="2" t="s">
        <v>68</v>
      </c>
      <c r="L55" s="2">
        <v>1</v>
      </c>
      <c r="M55" s="14">
        <v>49623</v>
      </c>
      <c r="N55" s="170"/>
      <c r="O55" s="170"/>
      <c r="P55" s="170"/>
    </row>
    <row r="56" spans="1:16" x14ac:dyDescent="0.25">
      <c r="C56" s="12">
        <v>44722</v>
      </c>
      <c r="D56" s="240" t="s">
        <v>794</v>
      </c>
      <c r="E56" s="2" t="s">
        <v>68</v>
      </c>
      <c r="F56" s="14">
        <v>367353</v>
      </c>
      <c r="H56" s="12">
        <v>44713</v>
      </c>
      <c r="I56" s="1" t="s">
        <v>136</v>
      </c>
      <c r="J56" s="1" t="s">
        <v>137</v>
      </c>
      <c r="K56" s="2" t="s">
        <v>68</v>
      </c>
      <c r="L56" s="2">
        <v>1</v>
      </c>
      <c r="M56" s="14">
        <v>36849.432899999993</v>
      </c>
      <c r="N56" s="170"/>
      <c r="O56" s="170"/>
      <c r="P56" s="170"/>
    </row>
    <row r="57" spans="1:16" x14ac:dyDescent="0.25">
      <c r="C57" s="12">
        <v>44722</v>
      </c>
      <c r="D57" s="350" t="s">
        <v>795</v>
      </c>
      <c r="E57" s="2" t="s">
        <v>68</v>
      </c>
      <c r="F57" s="77">
        <v>357000</v>
      </c>
      <c r="H57" s="12">
        <v>44713</v>
      </c>
      <c r="I57" s="1" t="s">
        <v>807</v>
      </c>
      <c r="J57" s="1" t="s">
        <v>808</v>
      </c>
      <c r="K57" s="2" t="s">
        <v>68</v>
      </c>
      <c r="L57" s="2">
        <v>1</v>
      </c>
      <c r="M57" s="14">
        <v>243409.95419999998</v>
      </c>
      <c r="N57" s="170"/>
      <c r="O57" s="170"/>
      <c r="P57" s="170"/>
    </row>
    <row r="58" spans="1:16" x14ac:dyDescent="0.25">
      <c r="C58" s="12">
        <v>44728</v>
      </c>
      <c r="D58" s="350" t="s">
        <v>2117</v>
      </c>
      <c r="E58" s="2" t="s">
        <v>68</v>
      </c>
      <c r="F58" s="77">
        <v>1231650</v>
      </c>
      <c r="H58" s="12">
        <v>44713</v>
      </c>
      <c r="I58" s="1" t="s">
        <v>23</v>
      </c>
      <c r="J58" s="1" t="s">
        <v>24</v>
      </c>
      <c r="K58" s="2" t="s">
        <v>68</v>
      </c>
      <c r="L58" s="2">
        <v>3.49</v>
      </c>
      <c r="M58" s="14">
        <v>16268.543550000002</v>
      </c>
      <c r="N58" s="170"/>
      <c r="O58" s="170"/>
      <c r="P58" s="170"/>
    </row>
    <row r="59" spans="1:16" ht="26.25" x14ac:dyDescent="0.25">
      <c r="C59" s="12">
        <v>44734</v>
      </c>
      <c r="D59" s="240" t="s">
        <v>2137</v>
      </c>
      <c r="E59" s="2" t="s">
        <v>68</v>
      </c>
      <c r="F59" s="14">
        <v>2391900</v>
      </c>
      <c r="H59" s="12">
        <v>44713</v>
      </c>
      <c r="I59" s="1" t="s">
        <v>103</v>
      </c>
      <c r="J59" s="1" t="s">
        <v>641</v>
      </c>
      <c r="K59" s="2" t="s">
        <v>68</v>
      </c>
      <c r="L59" s="2">
        <v>14</v>
      </c>
      <c r="M59" s="14">
        <v>252861.90000000002</v>
      </c>
      <c r="N59" s="170"/>
      <c r="O59" s="170"/>
      <c r="P59" s="170"/>
    </row>
    <row r="60" spans="1:16" x14ac:dyDescent="0.25">
      <c r="C60" s="12">
        <v>44734</v>
      </c>
      <c r="D60" s="240" t="s">
        <v>796</v>
      </c>
      <c r="E60" s="2" t="s">
        <v>68</v>
      </c>
      <c r="F60" s="14">
        <v>3065202</v>
      </c>
      <c r="H60" s="12">
        <v>44715</v>
      </c>
      <c r="I60" s="1" t="s">
        <v>738</v>
      </c>
      <c r="J60" s="1" t="s">
        <v>739</v>
      </c>
      <c r="K60" s="2" t="s">
        <v>68</v>
      </c>
      <c r="L60" s="2">
        <v>1</v>
      </c>
      <c r="M60" s="14">
        <v>94890.599999999991</v>
      </c>
      <c r="N60" s="170"/>
      <c r="O60" s="170"/>
      <c r="P60" s="170"/>
    </row>
    <row r="61" spans="1:16" x14ac:dyDescent="0.25">
      <c r="C61" s="12">
        <v>44734</v>
      </c>
      <c r="D61" s="240" t="s">
        <v>797</v>
      </c>
      <c r="E61" s="2" t="s">
        <v>68</v>
      </c>
      <c r="F61" s="14">
        <v>392700</v>
      </c>
      <c r="H61" s="12">
        <v>44728</v>
      </c>
      <c r="I61" s="1" t="s">
        <v>281</v>
      </c>
      <c r="J61" s="1" t="s">
        <v>282</v>
      </c>
      <c r="K61" s="2" t="s">
        <v>68</v>
      </c>
      <c r="L61" s="2">
        <v>1</v>
      </c>
      <c r="M61" s="14">
        <v>24490.646249999998</v>
      </c>
      <c r="N61" s="170"/>
      <c r="O61" s="170"/>
      <c r="P61" s="170"/>
    </row>
    <row r="62" spans="1:16" x14ac:dyDescent="0.25">
      <c r="C62" s="12">
        <v>44734</v>
      </c>
      <c r="D62" s="240" t="s">
        <v>798</v>
      </c>
      <c r="E62" s="2" t="s">
        <v>68</v>
      </c>
      <c r="F62" s="14">
        <v>267750</v>
      </c>
      <c r="H62" s="12">
        <v>44728</v>
      </c>
      <c r="I62" s="1" t="s">
        <v>809</v>
      </c>
      <c r="J62" s="1" t="s">
        <v>810</v>
      </c>
      <c r="K62" s="2" t="s">
        <v>68</v>
      </c>
      <c r="L62" s="2">
        <v>1</v>
      </c>
      <c r="M62" s="14">
        <v>2120.58</v>
      </c>
      <c r="N62" s="170"/>
      <c r="O62" s="170"/>
      <c r="P62" s="170"/>
    </row>
    <row r="63" spans="1:16" ht="15.75" thickBot="1" x14ac:dyDescent="0.3">
      <c r="A63" t="s">
        <v>1549</v>
      </c>
      <c r="C63" s="12">
        <v>44734</v>
      </c>
      <c r="D63" s="240" t="s">
        <v>799</v>
      </c>
      <c r="E63" s="2" t="s">
        <v>68</v>
      </c>
      <c r="F63" s="14">
        <v>135000</v>
      </c>
      <c r="H63" s="15">
        <v>44728</v>
      </c>
      <c r="I63" s="16" t="s">
        <v>811</v>
      </c>
      <c r="J63" s="16" t="s">
        <v>812</v>
      </c>
      <c r="K63" s="17" t="s">
        <v>68</v>
      </c>
      <c r="L63" s="17">
        <v>2</v>
      </c>
      <c r="M63" s="18">
        <v>76.183799999999991</v>
      </c>
      <c r="N63" s="170"/>
      <c r="O63" s="170"/>
      <c r="P63" s="170"/>
    </row>
    <row r="64" spans="1:16" ht="15.75" thickBot="1" x14ac:dyDescent="0.3">
      <c r="C64" s="15">
        <v>44738</v>
      </c>
      <c r="D64" s="245" t="s">
        <v>800</v>
      </c>
      <c r="E64" s="17" t="s">
        <v>68</v>
      </c>
      <c r="F64" s="18">
        <v>446250</v>
      </c>
      <c r="H64" s="130">
        <v>44745</v>
      </c>
      <c r="I64" s="131" t="s">
        <v>103</v>
      </c>
      <c r="J64" s="131" t="s">
        <v>641</v>
      </c>
      <c r="K64" s="132" t="s">
        <v>68</v>
      </c>
      <c r="L64" s="132">
        <v>14</v>
      </c>
      <c r="M64" s="133">
        <v>262390.65000000002</v>
      </c>
      <c r="N64" s="170"/>
      <c r="O64" s="170"/>
      <c r="P64" s="170"/>
    </row>
    <row r="65" spans="3:16" x14ac:dyDescent="0.25">
      <c r="C65" s="130">
        <v>44743</v>
      </c>
      <c r="D65" s="244" t="s">
        <v>907</v>
      </c>
      <c r="E65" s="132" t="s">
        <v>68</v>
      </c>
      <c r="F65" s="133">
        <v>357000</v>
      </c>
      <c r="H65" s="12">
        <v>44745</v>
      </c>
      <c r="I65" s="1" t="s">
        <v>801</v>
      </c>
      <c r="J65" s="1" t="s">
        <v>802</v>
      </c>
      <c r="K65" s="2" t="s">
        <v>68</v>
      </c>
      <c r="L65" s="2">
        <v>4</v>
      </c>
      <c r="M65" s="14">
        <v>348760.68</v>
      </c>
      <c r="N65" s="170"/>
      <c r="O65" s="170"/>
      <c r="P65" s="170"/>
    </row>
    <row r="66" spans="3:16" x14ac:dyDescent="0.25">
      <c r="C66" s="12">
        <v>44749</v>
      </c>
      <c r="D66" s="240" t="s">
        <v>2138</v>
      </c>
      <c r="E66" s="2" t="s">
        <v>68</v>
      </c>
      <c r="F66" s="14">
        <v>456960</v>
      </c>
      <c r="H66" s="12">
        <v>44750</v>
      </c>
      <c r="I66" s="1" t="s">
        <v>35</v>
      </c>
      <c r="J66" s="1" t="s">
        <v>36</v>
      </c>
      <c r="K66" s="2" t="s">
        <v>68</v>
      </c>
      <c r="L66" s="2">
        <v>1</v>
      </c>
      <c r="M66" s="14">
        <v>25518.66345</v>
      </c>
      <c r="N66" s="170"/>
      <c r="O66" s="170"/>
      <c r="P66" s="170"/>
    </row>
    <row r="67" spans="3:16" x14ac:dyDescent="0.25">
      <c r="C67" s="12">
        <v>44749</v>
      </c>
      <c r="D67" s="240" t="s">
        <v>908</v>
      </c>
      <c r="E67" s="2" t="s">
        <v>68</v>
      </c>
      <c r="F67" s="14">
        <v>169575</v>
      </c>
      <c r="H67" s="12">
        <v>44750</v>
      </c>
      <c r="I67" s="1" t="s">
        <v>281</v>
      </c>
      <c r="J67" s="1" t="s">
        <v>282</v>
      </c>
      <c r="K67" s="2" t="s">
        <v>68</v>
      </c>
      <c r="L67" s="2">
        <v>1</v>
      </c>
      <c r="M67" s="14">
        <v>24314.216849999997</v>
      </c>
      <c r="N67" s="170"/>
      <c r="O67" s="170"/>
      <c r="P67" s="170"/>
    </row>
    <row r="68" spans="3:16" x14ac:dyDescent="0.25">
      <c r="C68" s="12">
        <v>44754</v>
      </c>
      <c r="D68" s="240" t="s">
        <v>2139</v>
      </c>
      <c r="E68" s="2" t="s">
        <v>68</v>
      </c>
      <c r="F68" s="14">
        <v>1306620</v>
      </c>
      <c r="H68" s="12">
        <v>44751</v>
      </c>
      <c r="I68" s="1" t="s">
        <v>281</v>
      </c>
      <c r="J68" s="1" t="s">
        <v>282</v>
      </c>
      <c r="K68" s="2" t="s">
        <v>68</v>
      </c>
      <c r="L68" s="2">
        <v>1</v>
      </c>
      <c r="M68" s="14">
        <v>24314.216849999997</v>
      </c>
      <c r="N68" s="170"/>
      <c r="O68" s="170"/>
      <c r="P68" s="170"/>
    </row>
    <row r="69" spans="3:16" x14ac:dyDescent="0.25">
      <c r="C69" s="12">
        <v>44755</v>
      </c>
      <c r="D69" s="240" t="s">
        <v>2140</v>
      </c>
      <c r="E69" s="2" t="s">
        <v>68</v>
      </c>
      <c r="F69" s="14">
        <v>481950</v>
      </c>
      <c r="H69" s="12">
        <v>44753</v>
      </c>
      <c r="I69" s="1" t="s">
        <v>247</v>
      </c>
      <c r="J69" s="432" t="s">
        <v>756</v>
      </c>
      <c r="K69" s="2" t="s">
        <v>68</v>
      </c>
      <c r="L69" s="2">
        <v>1</v>
      </c>
      <c r="M69" s="433">
        <v>3551184</v>
      </c>
      <c r="N69" s="170"/>
      <c r="O69" s="170"/>
      <c r="P69" s="170"/>
    </row>
    <row r="70" spans="3:16" x14ac:dyDescent="0.25">
      <c r="C70" s="12">
        <v>44760</v>
      </c>
      <c r="D70" s="240" t="s">
        <v>909</v>
      </c>
      <c r="E70" s="2" t="s">
        <v>68</v>
      </c>
      <c r="F70" s="14">
        <v>44625</v>
      </c>
      <c r="H70" s="12">
        <v>44753</v>
      </c>
      <c r="I70" s="1" t="s">
        <v>452</v>
      </c>
      <c r="J70" s="1" t="s">
        <v>453</v>
      </c>
      <c r="K70" s="2" t="s">
        <v>68</v>
      </c>
      <c r="L70" s="2">
        <v>200</v>
      </c>
      <c r="M70" s="14">
        <v>357</v>
      </c>
      <c r="N70" s="170"/>
      <c r="O70" s="170"/>
      <c r="P70" s="170"/>
    </row>
    <row r="71" spans="3:16" x14ac:dyDescent="0.25">
      <c r="C71" s="12">
        <v>44760</v>
      </c>
      <c r="D71" s="240" t="s">
        <v>2141</v>
      </c>
      <c r="E71" s="2" t="s">
        <v>68</v>
      </c>
      <c r="F71" s="14">
        <v>171360</v>
      </c>
      <c r="H71" s="12">
        <v>44753</v>
      </c>
      <c r="I71" s="1" t="s">
        <v>456</v>
      </c>
      <c r="J71" s="1" t="s">
        <v>457</v>
      </c>
      <c r="K71" s="2" t="s">
        <v>68</v>
      </c>
      <c r="L71" s="2">
        <v>4</v>
      </c>
      <c r="M71" s="14">
        <v>1026.21435</v>
      </c>
      <c r="N71" s="170"/>
      <c r="O71" s="170"/>
      <c r="P71" s="170"/>
    </row>
    <row r="72" spans="3:16" x14ac:dyDescent="0.25">
      <c r="C72" s="12">
        <v>44761</v>
      </c>
      <c r="D72" s="240" t="s">
        <v>910</v>
      </c>
      <c r="E72" s="2" t="s">
        <v>68</v>
      </c>
      <c r="F72" s="14">
        <v>1980000.0044999996</v>
      </c>
      <c r="H72" s="12">
        <v>44753</v>
      </c>
      <c r="I72" s="1" t="s">
        <v>454</v>
      </c>
      <c r="J72" s="1" t="s">
        <v>455</v>
      </c>
      <c r="K72" s="2" t="s">
        <v>68</v>
      </c>
      <c r="L72" s="2">
        <v>4</v>
      </c>
      <c r="M72" s="14">
        <v>1312.1356499999999</v>
      </c>
      <c r="N72" s="170"/>
      <c r="O72" s="170"/>
      <c r="P72" s="170"/>
    </row>
    <row r="73" spans="3:16" x14ac:dyDescent="0.25">
      <c r="C73" s="12">
        <v>44763</v>
      </c>
      <c r="D73" s="240" t="s">
        <v>911</v>
      </c>
      <c r="E73" s="2" t="s">
        <v>68</v>
      </c>
      <c r="F73" s="14">
        <v>214200</v>
      </c>
      <c r="H73" s="12">
        <v>44753</v>
      </c>
      <c r="I73" s="1" t="s">
        <v>912</v>
      </c>
      <c r="J73" s="1" t="s">
        <v>913</v>
      </c>
      <c r="K73" s="2" t="s">
        <v>68</v>
      </c>
      <c r="L73" s="2">
        <v>2</v>
      </c>
      <c r="M73" s="14">
        <v>4726.7335499999999</v>
      </c>
      <c r="N73" s="170"/>
      <c r="O73" s="170"/>
      <c r="P73" s="170"/>
    </row>
    <row r="74" spans="3:16" x14ac:dyDescent="0.25">
      <c r="C74" s="12">
        <v>44769</v>
      </c>
      <c r="D74" s="240" t="s">
        <v>2142</v>
      </c>
      <c r="E74" s="2" t="s">
        <v>68</v>
      </c>
      <c r="F74" s="14">
        <v>232050</v>
      </c>
      <c r="H74" s="12">
        <v>44753</v>
      </c>
      <c r="I74" s="1" t="s">
        <v>914</v>
      </c>
      <c r="J74" s="1" t="s">
        <v>915</v>
      </c>
      <c r="K74" s="2" t="s">
        <v>68</v>
      </c>
      <c r="L74" s="2">
        <v>2</v>
      </c>
      <c r="M74" s="14">
        <v>6125.405999999999</v>
      </c>
      <c r="N74" s="170"/>
      <c r="O74" s="170"/>
      <c r="P74" s="170"/>
    </row>
    <row r="75" spans="3:16" x14ac:dyDescent="0.25">
      <c r="C75" s="12">
        <v>44768</v>
      </c>
      <c r="D75" s="351" t="s">
        <v>1021</v>
      </c>
      <c r="E75" s="2" t="s">
        <v>68</v>
      </c>
      <c r="F75" s="79">
        <v>2231250</v>
      </c>
      <c r="H75" s="12">
        <v>44753</v>
      </c>
      <c r="I75" s="1" t="s">
        <v>916</v>
      </c>
      <c r="J75" s="1" t="s">
        <v>917</v>
      </c>
      <c r="K75" s="2" t="s">
        <v>68</v>
      </c>
      <c r="L75" s="2">
        <v>2</v>
      </c>
      <c r="M75" s="14">
        <v>11943.113699999998</v>
      </c>
      <c r="N75" s="170"/>
      <c r="O75" s="170"/>
      <c r="P75" s="170"/>
    </row>
    <row r="76" spans="3:16" ht="35.25" customHeight="1" thickBot="1" x14ac:dyDescent="0.3">
      <c r="C76" s="15">
        <v>44768</v>
      </c>
      <c r="D76" s="352" t="s">
        <v>1022</v>
      </c>
      <c r="E76" s="17" t="s">
        <v>68</v>
      </c>
      <c r="F76" s="200">
        <v>4634249.13</v>
      </c>
      <c r="H76" s="12">
        <v>44756</v>
      </c>
      <c r="I76" s="1" t="s">
        <v>801</v>
      </c>
      <c r="J76" s="1" t="s">
        <v>802</v>
      </c>
      <c r="K76" s="2" t="s">
        <v>68</v>
      </c>
      <c r="L76" s="2">
        <v>2</v>
      </c>
      <c r="M76" s="14">
        <v>174380.34</v>
      </c>
      <c r="N76" s="170"/>
      <c r="O76" s="170"/>
      <c r="P76" s="170"/>
    </row>
    <row r="77" spans="3:16" x14ac:dyDescent="0.25">
      <c r="C77" s="130">
        <v>44776</v>
      </c>
      <c r="D77" s="353" t="s">
        <v>2143</v>
      </c>
      <c r="E77" s="132" t="s">
        <v>68</v>
      </c>
      <c r="F77" s="197">
        <v>1428000</v>
      </c>
      <c r="H77" s="12">
        <v>44758</v>
      </c>
      <c r="I77" s="1" t="s">
        <v>148</v>
      </c>
      <c r="J77" s="1" t="s">
        <v>149</v>
      </c>
      <c r="K77" s="2" t="s">
        <v>68</v>
      </c>
      <c r="L77" s="2">
        <v>1</v>
      </c>
      <c r="M77" s="14">
        <v>235798.5</v>
      </c>
      <c r="N77" s="170"/>
      <c r="O77" s="170"/>
      <c r="P77" s="170"/>
    </row>
    <row r="78" spans="3:16" x14ac:dyDescent="0.25">
      <c r="C78" s="12">
        <v>44777</v>
      </c>
      <c r="D78" s="351" t="s">
        <v>1023</v>
      </c>
      <c r="E78" s="2" t="s">
        <v>68</v>
      </c>
      <c r="F78" s="79">
        <v>803250</v>
      </c>
      <c r="H78" s="12">
        <v>44760</v>
      </c>
      <c r="I78" s="1" t="s">
        <v>918</v>
      </c>
      <c r="J78" s="1" t="s">
        <v>919</v>
      </c>
      <c r="K78" s="2" t="s">
        <v>68</v>
      </c>
      <c r="L78" s="2">
        <v>1</v>
      </c>
      <c r="M78" s="14">
        <v>99048.168449999997</v>
      </c>
      <c r="N78" s="170"/>
      <c r="O78" s="170"/>
      <c r="P78" s="170"/>
    </row>
    <row r="79" spans="3:16" x14ac:dyDescent="0.25">
      <c r="C79" s="12">
        <v>44777</v>
      </c>
      <c r="D79" s="351" t="s">
        <v>1024</v>
      </c>
      <c r="E79" s="2" t="s">
        <v>68</v>
      </c>
      <c r="F79" s="79">
        <v>944998.63500000001</v>
      </c>
      <c r="H79" s="12">
        <v>44760</v>
      </c>
      <c r="I79" s="1" t="s">
        <v>89</v>
      </c>
      <c r="J79" s="1" t="s">
        <v>90</v>
      </c>
      <c r="K79" s="2" t="s">
        <v>68</v>
      </c>
      <c r="L79" s="2">
        <v>1</v>
      </c>
      <c r="M79" s="14">
        <v>25730.471549999998</v>
      </c>
      <c r="N79" s="170"/>
      <c r="O79" s="170"/>
      <c r="P79" s="170"/>
    </row>
    <row r="80" spans="3:16" x14ac:dyDescent="0.25">
      <c r="C80" s="12">
        <v>44781</v>
      </c>
      <c r="D80" s="351" t="s">
        <v>1025</v>
      </c>
      <c r="E80" s="2" t="s">
        <v>68</v>
      </c>
      <c r="F80" s="79">
        <v>1444798.635</v>
      </c>
      <c r="H80" s="12">
        <v>44760</v>
      </c>
      <c r="I80" s="1" t="s">
        <v>920</v>
      </c>
      <c r="J80" s="1" t="s">
        <v>921</v>
      </c>
      <c r="K80" s="2" t="s">
        <v>68</v>
      </c>
      <c r="L80" s="2">
        <v>1</v>
      </c>
      <c r="M80" s="14">
        <v>114889.50795</v>
      </c>
      <c r="N80" s="170"/>
      <c r="O80" s="170"/>
      <c r="P80" s="170"/>
    </row>
    <row r="81" spans="3:16" x14ac:dyDescent="0.25">
      <c r="C81" s="12">
        <v>44781</v>
      </c>
      <c r="D81" s="240" t="s">
        <v>2144</v>
      </c>
      <c r="E81" s="2" t="s">
        <v>68</v>
      </c>
      <c r="F81" s="14">
        <v>213664.5</v>
      </c>
      <c r="H81" s="12">
        <v>44760</v>
      </c>
      <c r="I81" s="1" t="s">
        <v>922</v>
      </c>
      <c r="J81" s="1" t="s">
        <v>923</v>
      </c>
      <c r="K81" s="2" t="s">
        <v>68</v>
      </c>
      <c r="L81" s="2">
        <v>1</v>
      </c>
      <c r="M81" s="14">
        <v>10221.159900000001</v>
      </c>
      <c r="N81" s="170"/>
      <c r="O81" s="170"/>
      <c r="P81" s="170"/>
    </row>
    <row r="82" spans="3:16" ht="26.25" x14ac:dyDescent="0.25">
      <c r="C82" s="12">
        <v>44781</v>
      </c>
      <c r="D82" s="240" t="s">
        <v>2145</v>
      </c>
      <c r="E82" s="2" t="s">
        <v>68</v>
      </c>
      <c r="F82" s="14">
        <v>946050</v>
      </c>
      <c r="H82" s="12">
        <v>44760</v>
      </c>
      <c r="I82" s="1" t="s">
        <v>924</v>
      </c>
      <c r="J82" s="1" t="s">
        <v>925</v>
      </c>
      <c r="K82" s="2" t="s">
        <v>68</v>
      </c>
      <c r="L82" s="2">
        <v>1</v>
      </c>
      <c r="M82" s="14">
        <v>3256.9645500000001</v>
      </c>
      <c r="N82" s="170"/>
      <c r="O82" s="170"/>
      <c r="P82" s="170"/>
    </row>
    <row r="83" spans="3:16" x14ac:dyDescent="0.25">
      <c r="C83" s="12">
        <v>44782</v>
      </c>
      <c r="D83" s="240" t="s">
        <v>2146</v>
      </c>
      <c r="E83" s="2" t="s">
        <v>68</v>
      </c>
      <c r="F83" s="14">
        <v>428400</v>
      </c>
      <c r="H83" s="12">
        <v>44760</v>
      </c>
      <c r="I83" s="1" t="s">
        <v>107</v>
      </c>
      <c r="J83" s="1" t="s">
        <v>835</v>
      </c>
      <c r="K83" s="2" t="s">
        <v>68</v>
      </c>
      <c r="L83" s="2">
        <v>2</v>
      </c>
      <c r="M83" s="14">
        <v>188643.15000000002</v>
      </c>
      <c r="N83" s="170"/>
      <c r="O83" s="170"/>
      <c r="P83" s="170"/>
    </row>
    <row r="84" spans="3:16" ht="26.25" x14ac:dyDescent="0.25">
      <c r="C84" s="12">
        <v>44784</v>
      </c>
      <c r="D84" s="240" t="s">
        <v>2147</v>
      </c>
      <c r="E84" s="2" t="s">
        <v>68</v>
      </c>
      <c r="F84" s="14">
        <v>392700</v>
      </c>
      <c r="H84" s="12">
        <v>44769</v>
      </c>
      <c r="I84" s="1" t="s">
        <v>404</v>
      </c>
      <c r="J84" s="1" t="s">
        <v>405</v>
      </c>
      <c r="K84" s="2" t="s">
        <v>68</v>
      </c>
      <c r="L84" s="2">
        <v>1</v>
      </c>
      <c r="M84" s="14">
        <v>19933.273499999999</v>
      </c>
      <c r="N84" s="170"/>
      <c r="O84" s="170"/>
      <c r="P84" s="170"/>
    </row>
    <row r="85" spans="3:16" x14ac:dyDescent="0.25">
      <c r="C85" s="12">
        <v>44784</v>
      </c>
      <c r="D85" s="240" t="s">
        <v>2148</v>
      </c>
      <c r="E85" s="2" t="s">
        <v>68</v>
      </c>
      <c r="F85" s="14">
        <v>302557.5</v>
      </c>
      <c r="H85" s="12">
        <v>44769</v>
      </c>
      <c r="I85" s="1" t="s">
        <v>926</v>
      </c>
      <c r="J85" s="1" t="s">
        <v>927</v>
      </c>
      <c r="K85" s="2" t="s">
        <v>68</v>
      </c>
      <c r="L85" s="2">
        <v>1</v>
      </c>
      <c r="M85" s="14">
        <v>1820.2001999999998</v>
      </c>
      <c r="N85" s="170"/>
      <c r="O85" s="170"/>
      <c r="P85" s="170"/>
    </row>
    <row r="86" spans="3:16" x14ac:dyDescent="0.25">
      <c r="C86" s="12">
        <v>44784</v>
      </c>
      <c r="D86" s="240" t="s">
        <v>1026</v>
      </c>
      <c r="E86" s="2" t="s">
        <v>68</v>
      </c>
      <c r="F86" s="14">
        <v>571200</v>
      </c>
      <c r="H86" s="12">
        <v>44769</v>
      </c>
      <c r="I86" s="1" t="s">
        <v>585</v>
      </c>
      <c r="J86" s="1" t="s">
        <v>928</v>
      </c>
      <c r="K86" s="2" t="s">
        <v>68</v>
      </c>
      <c r="L86" s="2">
        <v>1</v>
      </c>
      <c r="M86" s="14">
        <v>647526.6</v>
      </c>
      <c r="N86" s="170"/>
      <c r="O86" s="170"/>
      <c r="P86" s="170"/>
    </row>
    <row r="87" spans="3:16" x14ac:dyDescent="0.25">
      <c r="C87" s="12">
        <v>44786</v>
      </c>
      <c r="D87" s="240" t="s">
        <v>1027</v>
      </c>
      <c r="E87" s="2" t="s">
        <v>68</v>
      </c>
      <c r="F87" s="14">
        <v>76755</v>
      </c>
      <c r="H87" s="12">
        <v>44771</v>
      </c>
      <c r="I87" s="1" t="s">
        <v>101</v>
      </c>
      <c r="J87" s="1" t="s">
        <v>929</v>
      </c>
      <c r="K87" s="2" t="s">
        <v>68</v>
      </c>
      <c r="L87" s="2">
        <v>4</v>
      </c>
      <c r="M87" s="14">
        <v>84595.845000000001</v>
      </c>
      <c r="N87" s="170"/>
      <c r="O87" s="170"/>
      <c r="P87" s="170"/>
    </row>
    <row r="88" spans="3:16" x14ac:dyDescent="0.25">
      <c r="C88" s="12">
        <v>44786</v>
      </c>
      <c r="D88" s="240" t="s">
        <v>1028</v>
      </c>
      <c r="E88" s="2" t="s">
        <v>68</v>
      </c>
      <c r="F88" s="14">
        <v>89250</v>
      </c>
      <c r="H88" s="12">
        <v>44769</v>
      </c>
      <c r="I88" s="1" t="s">
        <v>933</v>
      </c>
      <c r="J88" s="1" t="s">
        <v>934</v>
      </c>
      <c r="K88" s="2" t="s">
        <v>68</v>
      </c>
      <c r="L88" s="2">
        <v>1</v>
      </c>
      <c r="M88" s="14">
        <v>651974.28450000007</v>
      </c>
      <c r="N88" s="170"/>
      <c r="O88" s="170"/>
      <c r="P88" s="170"/>
    </row>
    <row r="89" spans="3:16" ht="15.75" thickBot="1" x14ac:dyDescent="0.3">
      <c r="C89" s="12">
        <v>44790</v>
      </c>
      <c r="D89" s="240" t="s">
        <v>2149</v>
      </c>
      <c r="E89" s="2" t="s">
        <v>68</v>
      </c>
      <c r="F89" s="14">
        <v>392700</v>
      </c>
      <c r="H89" s="15">
        <v>44769</v>
      </c>
      <c r="I89" s="16" t="s">
        <v>935</v>
      </c>
      <c r="J89" s="16" t="s">
        <v>936</v>
      </c>
      <c r="K89" s="17" t="s">
        <v>68</v>
      </c>
      <c r="L89" s="17">
        <v>8</v>
      </c>
      <c r="M89" s="18">
        <v>310305.66735</v>
      </c>
      <c r="N89" s="170"/>
      <c r="O89" s="170"/>
      <c r="P89" s="170"/>
    </row>
    <row r="90" spans="3:16" x14ac:dyDescent="0.25">
      <c r="C90" s="12">
        <v>44796</v>
      </c>
      <c r="D90" s="382" t="s">
        <v>2124</v>
      </c>
      <c r="E90" s="2" t="s">
        <v>68</v>
      </c>
      <c r="F90" s="397">
        <v>2001877.5</v>
      </c>
      <c r="H90" s="130">
        <v>44774</v>
      </c>
      <c r="I90" s="131" t="s">
        <v>107</v>
      </c>
      <c r="J90" s="131" t="s">
        <v>835</v>
      </c>
      <c r="K90" s="132" t="s">
        <v>68</v>
      </c>
      <c r="L90" s="132">
        <v>2</v>
      </c>
      <c r="M90" s="133">
        <v>188693.89499999999</v>
      </c>
      <c r="N90" s="170"/>
      <c r="O90" s="170"/>
      <c r="P90" s="170"/>
    </row>
    <row r="91" spans="3:16" ht="27" thickBot="1" x14ac:dyDescent="0.3">
      <c r="C91" s="15">
        <v>44796</v>
      </c>
      <c r="D91" s="245" t="s">
        <v>2150</v>
      </c>
      <c r="E91" s="17" t="s">
        <v>68</v>
      </c>
      <c r="F91" s="18">
        <v>2338350</v>
      </c>
      <c r="H91" s="12">
        <v>44774</v>
      </c>
      <c r="I91" s="1" t="s">
        <v>107</v>
      </c>
      <c r="J91" s="1" t="s">
        <v>835</v>
      </c>
      <c r="K91" s="2" t="s">
        <v>68</v>
      </c>
      <c r="L91" s="2">
        <v>2</v>
      </c>
      <c r="M91" s="14">
        <v>188693.89499999999</v>
      </c>
      <c r="N91" s="170"/>
      <c r="O91" s="170"/>
      <c r="P91" s="170"/>
    </row>
    <row r="92" spans="3:16" x14ac:dyDescent="0.25">
      <c r="C92" s="130">
        <v>44809</v>
      </c>
      <c r="D92" s="244" t="s">
        <v>2151</v>
      </c>
      <c r="E92" s="132" t="s">
        <v>68</v>
      </c>
      <c r="F92" s="133">
        <v>357000</v>
      </c>
      <c r="H92" s="12">
        <v>44777</v>
      </c>
      <c r="I92" s="1" t="s">
        <v>526</v>
      </c>
      <c r="J92" s="1" t="s">
        <v>527</v>
      </c>
      <c r="K92" s="2" t="s">
        <v>68</v>
      </c>
      <c r="L92" s="2">
        <v>1</v>
      </c>
      <c r="M92" s="14">
        <v>3272.07</v>
      </c>
      <c r="N92" s="170"/>
      <c r="O92" s="170"/>
      <c r="P92" s="170"/>
    </row>
    <row r="93" spans="3:16" x14ac:dyDescent="0.25">
      <c r="C93" s="12">
        <v>44810</v>
      </c>
      <c r="D93" s="240" t="s">
        <v>2152</v>
      </c>
      <c r="E93" s="2" t="s">
        <v>68</v>
      </c>
      <c r="F93" s="14">
        <v>392700</v>
      </c>
      <c r="H93" s="12">
        <v>44777</v>
      </c>
      <c r="I93" s="1" t="s">
        <v>390</v>
      </c>
      <c r="J93" s="432" t="s">
        <v>840</v>
      </c>
      <c r="K93" s="2" t="s">
        <v>68</v>
      </c>
      <c r="L93" s="2">
        <v>1</v>
      </c>
      <c r="M93" s="433">
        <v>276606.96000000002</v>
      </c>
      <c r="N93" s="170"/>
      <c r="O93" s="170"/>
      <c r="P93" s="170"/>
    </row>
    <row r="94" spans="3:16" x14ac:dyDescent="0.25">
      <c r="C94" s="12">
        <v>44817</v>
      </c>
      <c r="D94" s="240" t="s">
        <v>1180</v>
      </c>
      <c r="E94" s="2" t="s">
        <v>68</v>
      </c>
      <c r="F94" s="14">
        <v>124950</v>
      </c>
      <c r="H94" s="12">
        <v>44781</v>
      </c>
      <c r="I94" s="1" t="s">
        <v>390</v>
      </c>
      <c r="J94" s="432" t="s">
        <v>840</v>
      </c>
      <c r="K94" s="2" t="s">
        <v>68</v>
      </c>
      <c r="L94" s="2">
        <v>1</v>
      </c>
      <c r="M94" s="433">
        <v>276606.96000000002</v>
      </c>
      <c r="N94" s="170"/>
      <c r="O94" s="170"/>
      <c r="P94" s="170"/>
    </row>
    <row r="95" spans="3:16" x14ac:dyDescent="0.25">
      <c r="C95" s="12">
        <v>44828</v>
      </c>
      <c r="D95" s="240" t="s">
        <v>2153</v>
      </c>
      <c r="E95" s="2" t="s">
        <v>68</v>
      </c>
      <c r="F95" s="14">
        <v>285600</v>
      </c>
      <c r="H95" s="12">
        <v>44781</v>
      </c>
      <c r="I95" s="1" t="s">
        <v>390</v>
      </c>
      <c r="J95" s="432" t="s">
        <v>840</v>
      </c>
      <c r="K95" s="2" t="s">
        <v>68</v>
      </c>
      <c r="L95" s="2">
        <v>1</v>
      </c>
      <c r="M95" s="433">
        <v>276606.96000000002</v>
      </c>
      <c r="N95" s="170"/>
      <c r="O95" s="170"/>
      <c r="P95" s="170"/>
    </row>
    <row r="96" spans="3:16" x14ac:dyDescent="0.25">
      <c r="C96" s="12">
        <v>44829</v>
      </c>
      <c r="D96" s="240" t="s">
        <v>2154</v>
      </c>
      <c r="E96" s="2" t="s">
        <v>68</v>
      </c>
      <c r="F96" s="14">
        <v>107100</v>
      </c>
      <c r="H96" s="12">
        <v>44782</v>
      </c>
      <c r="I96" s="1" t="s">
        <v>52</v>
      </c>
      <c r="J96" s="1" t="s">
        <v>53</v>
      </c>
      <c r="K96" s="2" t="s">
        <v>68</v>
      </c>
      <c r="L96" s="2">
        <v>2</v>
      </c>
      <c r="M96" s="14">
        <v>2409.3150000000001</v>
      </c>
      <c r="N96" s="170"/>
      <c r="O96" s="170"/>
      <c r="P96" s="170"/>
    </row>
    <row r="97" spans="3:16" x14ac:dyDescent="0.25">
      <c r="C97" s="12">
        <v>44830</v>
      </c>
      <c r="D97" s="240" t="s">
        <v>1181</v>
      </c>
      <c r="E97" s="2" t="s">
        <v>68</v>
      </c>
      <c r="F97" s="14">
        <v>160650</v>
      </c>
      <c r="H97" s="12">
        <v>44782</v>
      </c>
      <c r="I97" s="1" t="s">
        <v>351</v>
      </c>
      <c r="J97" s="1" t="s">
        <v>352</v>
      </c>
      <c r="K97" s="2" t="s">
        <v>68</v>
      </c>
      <c r="L97" s="2">
        <v>2</v>
      </c>
      <c r="M97" s="14">
        <v>42913.695</v>
      </c>
      <c r="N97" s="170"/>
      <c r="O97" s="170"/>
      <c r="P97" s="170"/>
    </row>
    <row r="98" spans="3:16" ht="15.75" thickBot="1" x14ac:dyDescent="0.3">
      <c r="C98" s="15">
        <v>44831</v>
      </c>
      <c r="D98" s="245" t="s">
        <v>1182</v>
      </c>
      <c r="E98" s="17" t="s">
        <v>68</v>
      </c>
      <c r="F98" s="18">
        <v>300000</v>
      </c>
      <c r="H98" s="12">
        <v>44724</v>
      </c>
      <c r="I98" s="1" t="s">
        <v>107</v>
      </c>
      <c r="J98" s="3" t="s">
        <v>835</v>
      </c>
      <c r="K98" s="2" t="s">
        <v>68</v>
      </c>
      <c r="L98" s="2">
        <v>2</v>
      </c>
      <c r="M98" s="14">
        <v>188716.13999999998</v>
      </c>
      <c r="N98" s="170"/>
      <c r="O98" s="170"/>
      <c r="P98" s="170"/>
    </row>
    <row r="99" spans="3:16" x14ac:dyDescent="0.25">
      <c r="C99" s="177">
        <v>44854</v>
      </c>
      <c r="D99" s="247" t="s">
        <v>1374</v>
      </c>
      <c r="E99" s="179" t="s">
        <v>68</v>
      </c>
      <c r="F99" s="180">
        <v>303450</v>
      </c>
      <c r="H99" s="12">
        <v>44790</v>
      </c>
      <c r="I99" s="1" t="s">
        <v>101</v>
      </c>
      <c r="J99" s="1" t="s">
        <v>929</v>
      </c>
      <c r="K99" s="2" t="s">
        <v>68</v>
      </c>
      <c r="L99" s="2">
        <v>6</v>
      </c>
      <c r="M99" s="14">
        <v>126893.77500000001</v>
      </c>
      <c r="N99" s="170"/>
      <c r="O99" s="170"/>
      <c r="P99" s="170"/>
    </row>
    <row r="100" spans="3:16" x14ac:dyDescent="0.25">
      <c r="C100" s="25">
        <v>44854</v>
      </c>
      <c r="D100" s="354" t="s">
        <v>1375</v>
      </c>
      <c r="E100" s="23" t="s">
        <v>68</v>
      </c>
      <c r="F100" s="80">
        <v>803250</v>
      </c>
      <c r="H100" s="12">
        <v>44791</v>
      </c>
      <c r="I100" s="1" t="s">
        <v>101</v>
      </c>
      <c r="J100" s="1" t="s">
        <v>929</v>
      </c>
      <c r="K100" s="2" t="s">
        <v>68</v>
      </c>
      <c r="L100" s="2">
        <v>6</v>
      </c>
      <c r="M100" s="14">
        <v>126893.77500000001</v>
      </c>
      <c r="N100" s="170"/>
      <c r="O100" s="170"/>
      <c r="P100" s="170"/>
    </row>
    <row r="101" spans="3:16" x14ac:dyDescent="0.25">
      <c r="C101" s="25">
        <v>44854</v>
      </c>
      <c r="D101" s="354" t="s">
        <v>1376</v>
      </c>
      <c r="E101" s="23" t="s">
        <v>68</v>
      </c>
      <c r="F101" s="80">
        <v>3603915</v>
      </c>
      <c r="H101" s="12">
        <v>44791</v>
      </c>
      <c r="I101" s="1" t="s">
        <v>1029</v>
      </c>
      <c r="J101" s="1" t="s">
        <v>1030</v>
      </c>
      <c r="K101" s="2" t="s">
        <v>68</v>
      </c>
      <c r="L101" s="2">
        <v>1</v>
      </c>
      <c r="M101" s="14">
        <v>497.90999999999997</v>
      </c>
      <c r="N101" s="170"/>
      <c r="O101" s="170"/>
      <c r="P101" s="170"/>
    </row>
    <row r="102" spans="3:16" x14ac:dyDescent="0.25">
      <c r="C102" s="25">
        <v>44854</v>
      </c>
      <c r="D102" s="22" t="s">
        <v>1377</v>
      </c>
      <c r="E102" s="23" t="s">
        <v>68</v>
      </c>
      <c r="F102" s="26">
        <v>583695</v>
      </c>
      <c r="H102" s="12">
        <v>44791</v>
      </c>
      <c r="I102" s="1" t="s">
        <v>225</v>
      </c>
      <c r="J102" s="1" t="s">
        <v>226</v>
      </c>
      <c r="K102" s="2" t="s">
        <v>68</v>
      </c>
      <c r="L102" s="2">
        <v>1</v>
      </c>
      <c r="M102" s="14">
        <v>141.01500000000001</v>
      </c>
      <c r="N102" s="170"/>
      <c r="O102" s="170"/>
      <c r="P102" s="170"/>
    </row>
    <row r="103" spans="3:16" x14ac:dyDescent="0.25">
      <c r="C103" s="25">
        <v>44855</v>
      </c>
      <c r="D103" s="22" t="s">
        <v>2155</v>
      </c>
      <c r="E103" s="23" t="s">
        <v>68</v>
      </c>
      <c r="F103" s="26">
        <v>249900</v>
      </c>
      <c r="H103" s="12">
        <v>44791</v>
      </c>
      <c r="I103" s="1" t="s">
        <v>1031</v>
      </c>
      <c r="J103" s="1" t="s">
        <v>1032</v>
      </c>
      <c r="K103" s="2" t="s">
        <v>68</v>
      </c>
      <c r="L103" s="2">
        <v>1</v>
      </c>
      <c r="M103" s="14">
        <v>292.125</v>
      </c>
      <c r="N103" s="170"/>
      <c r="O103" s="170"/>
      <c r="P103" s="170"/>
    </row>
    <row r="104" spans="3:16" x14ac:dyDescent="0.25">
      <c r="C104" s="25">
        <v>44842</v>
      </c>
      <c r="D104" s="22" t="s">
        <v>1378</v>
      </c>
      <c r="E104" s="23" t="s">
        <v>68</v>
      </c>
      <c r="F104" s="26">
        <f>330000.00075/4</f>
        <v>82500.000187500002</v>
      </c>
      <c r="H104" s="12">
        <v>44791</v>
      </c>
      <c r="I104" s="1" t="s">
        <v>1033</v>
      </c>
      <c r="J104" s="1" t="s">
        <v>1034</v>
      </c>
      <c r="K104" s="2" t="s">
        <v>68</v>
      </c>
      <c r="L104" s="2">
        <v>1</v>
      </c>
      <c r="M104" s="14">
        <v>3036.1349999999998</v>
      </c>
      <c r="N104" s="170"/>
      <c r="O104" s="170"/>
      <c r="P104" s="170"/>
    </row>
    <row r="105" spans="3:16" ht="15.75" thickBot="1" x14ac:dyDescent="0.3">
      <c r="C105" s="27">
        <v>44844</v>
      </c>
      <c r="D105" s="190" t="s">
        <v>2156</v>
      </c>
      <c r="E105" s="29" t="s">
        <v>68</v>
      </c>
      <c r="F105" s="30">
        <v>267750</v>
      </c>
      <c r="H105" s="12">
        <v>44791</v>
      </c>
      <c r="I105" s="1" t="s">
        <v>1035</v>
      </c>
      <c r="J105" s="1" t="s">
        <v>1036</v>
      </c>
      <c r="K105" s="2" t="s">
        <v>68</v>
      </c>
      <c r="L105" s="2">
        <v>1</v>
      </c>
      <c r="M105" s="14">
        <v>1346.82</v>
      </c>
      <c r="N105" s="170"/>
      <c r="O105" s="170"/>
      <c r="P105" s="170"/>
    </row>
    <row r="106" spans="3:16" x14ac:dyDescent="0.25">
      <c r="C106" s="138">
        <v>44866</v>
      </c>
      <c r="D106" s="248" t="s">
        <v>2157</v>
      </c>
      <c r="E106" s="140" t="s">
        <v>68</v>
      </c>
      <c r="F106" s="141">
        <v>4346475</v>
      </c>
      <c r="H106" s="12">
        <v>44791</v>
      </c>
      <c r="I106" s="1" t="s">
        <v>1037</v>
      </c>
      <c r="J106" s="432" t="s">
        <v>1038</v>
      </c>
      <c r="K106" s="2" t="s">
        <v>68</v>
      </c>
      <c r="L106" s="2">
        <v>55</v>
      </c>
      <c r="M106" s="433">
        <v>24337.5</v>
      </c>
      <c r="N106" s="170"/>
      <c r="O106" s="170"/>
      <c r="P106" s="170"/>
    </row>
    <row r="107" spans="3:16" x14ac:dyDescent="0.25">
      <c r="C107" s="12">
        <v>44866</v>
      </c>
      <c r="D107" s="240" t="s">
        <v>1615</v>
      </c>
      <c r="E107" s="2" t="s">
        <v>68</v>
      </c>
      <c r="F107" s="14">
        <v>357000</v>
      </c>
      <c r="H107" s="12">
        <v>44791</v>
      </c>
      <c r="I107" s="1" t="s">
        <v>1039</v>
      </c>
      <c r="J107" s="1" t="s">
        <v>1040</v>
      </c>
      <c r="K107" s="2" t="s">
        <v>68</v>
      </c>
      <c r="L107" s="2">
        <v>2</v>
      </c>
      <c r="M107" s="14">
        <v>8930.8649999999998</v>
      </c>
      <c r="N107" s="170"/>
      <c r="O107" s="170"/>
      <c r="P107" s="170"/>
    </row>
    <row r="108" spans="3:16" x14ac:dyDescent="0.25">
      <c r="C108" s="12">
        <v>44866</v>
      </c>
      <c r="D108" s="240" t="s">
        <v>1616</v>
      </c>
      <c r="E108" s="2" t="s">
        <v>68</v>
      </c>
      <c r="F108" s="14">
        <v>1499400</v>
      </c>
      <c r="H108" s="12">
        <v>44791</v>
      </c>
      <c r="I108" s="1" t="s">
        <v>1041</v>
      </c>
      <c r="J108" s="1" t="s">
        <v>1042</v>
      </c>
      <c r="K108" s="2" t="s">
        <v>68</v>
      </c>
      <c r="L108" s="2">
        <v>2</v>
      </c>
      <c r="M108" s="14">
        <v>8282.25</v>
      </c>
      <c r="N108" s="170"/>
      <c r="O108" s="170"/>
      <c r="P108" s="170"/>
    </row>
    <row r="109" spans="3:16" x14ac:dyDescent="0.25">
      <c r="C109" s="12">
        <v>44867</v>
      </c>
      <c r="D109" s="240" t="s">
        <v>1617</v>
      </c>
      <c r="E109" s="2" t="s">
        <v>68</v>
      </c>
      <c r="F109" s="14">
        <v>105315</v>
      </c>
      <c r="H109" s="12">
        <v>44791</v>
      </c>
      <c r="I109" s="1" t="s">
        <v>1043</v>
      </c>
      <c r="J109" s="1" t="s">
        <v>1044</v>
      </c>
      <c r="K109" s="2" t="s">
        <v>68</v>
      </c>
      <c r="L109" s="2">
        <v>65</v>
      </c>
      <c r="M109" s="14">
        <v>2676.105</v>
      </c>
      <c r="N109" s="170"/>
      <c r="O109" s="170"/>
      <c r="P109" s="170"/>
    </row>
    <row r="110" spans="3:16" x14ac:dyDescent="0.25">
      <c r="C110" s="12">
        <v>44867</v>
      </c>
      <c r="D110" s="240" t="s">
        <v>2158</v>
      </c>
      <c r="E110" s="2" t="s">
        <v>68</v>
      </c>
      <c r="F110" s="14">
        <v>240975</v>
      </c>
      <c r="H110" s="12">
        <v>44793</v>
      </c>
      <c r="I110" s="1" t="s">
        <v>107</v>
      </c>
      <c r="J110" s="1" t="s">
        <v>835</v>
      </c>
      <c r="K110" s="2" t="s">
        <v>68</v>
      </c>
      <c r="L110" s="2">
        <v>1</v>
      </c>
      <c r="M110" s="14">
        <v>94358.069999999992</v>
      </c>
      <c r="N110" s="170"/>
      <c r="O110" s="170"/>
      <c r="P110" s="170"/>
    </row>
    <row r="111" spans="3:16" x14ac:dyDescent="0.25">
      <c r="C111" s="12">
        <v>44872</v>
      </c>
      <c r="D111" s="240" t="s">
        <v>1618</v>
      </c>
      <c r="E111" s="2" t="s">
        <v>68</v>
      </c>
      <c r="F111" s="14">
        <v>232050</v>
      </c>
      <c r="H111" s="12">
        <v>44795</v>
      </c>
      <c r="I111" s="1" t="s">
        <v>390</v>
      </c>
      <c r="J111" s="432" t="s">
        <v>840</v>
      </c>
      <c r="K111" s="2" t="s">
        <v>68</v>
      </c>
      <c r="L111" s="2">
        <v>1</v>
      </c>
      <c r="M111" s="433">
        <v>285602.11499999999</v>
      </c>
      <c r="N111" s="170"/>
      <c r="O111" s="170"/>
      <c r="P111" s="170"/>
    </row>
    <row r="112" spans="3:16" ht="15.75" thickBot="1" x14ac:dyDescent="0.3">
      <c r="C112" s="12">
        <v>44873</v>
      </c>
      <c r="D112" s="240" t="s">
        <v>1619</v>
      </c>
      <c r="E112" s="2" t="s">
        <v>68</v>
      </c>
      <c r="F112" s="14">
        <v>160650</v>
      </c>
      <c r="H112" s="15">
        <v>44796</v>
      </c>
      <c r="I112" s="16" t="s">
        <v>390</v>
      </c>
      <c r="J112" s="430" t="s">
        <v>840</v>
      </c>
      <c r="K112" s="17" t="s">
        <v>68</v>
      </c>
      <c r="L112" s="17">
        <v>1</v>
      </c>
      <c r="M112" s="431">
        <v>285602.11499999999</v>
      </c>
      <c r="N112" s="170"/>
      <c r="O112" s="170"/>
      <c r="P112" s="170"/>
    </row>
    <row r="113" spans="3:16" x14ac:dyDescent="0.25">
      <c r="C113" s="12">
        <v>44873</v>
      </c>
      <c r="D113" s="240" t="s">
        <v>1620</v>
      </c>
      <c r="E113" s="2" t="s">
        <v>68</v>
      </c>
      <c r="F113" s="14">
        <v>177607.5</v>
      </c>
      <c r="H113" s="130">
        <v>44817</v>
      </c>
      <c r="I113" s="131" t="s">
        <v>390</v>
      </c>
      <c r="J113" s="434" t="s">
        <v>840</v>
      </c>
      <c r="K113" s="132" t="s">
        <v>68</v>
      </c>
      <c r="L113" s="132">
        <v>1</v>
      </c>
      <c r="M113" s="435">
        <v>339866.51684999996</v>
      </c>
      <c r="N113" s="170"/>
      <c r="O113" s="170"/>
      <c r="P113" s="170"/>
    </row>
    <row r="114" spans="3:16" x14ac:dyDescent="0.25">
      <c r="C114" s="12">
        <v>44873</v>
      </c>
      <c r="D114" s="240" t="s">
        <v>2159</v>
      </c>
      <c r="E114" s="2" t="s">
        <v>68</v>
      </c>
      <c r="F114" s="14">
        <v>124950</v>
      </c>
      <c r="H114" s="12">
        <v>44817</v>
      </c>
      <c r="I114" s="1" t="s">
        <v>1183</v>
      </c>
      <c r="J114" s="1" t="s">
        <v>1184</v>
      </c>
      <c r="K114" s="2" t="s">
        <v>68</v>
      </c>
      <c r="L114" s="2">
        <v>1</v>
      </c>
      <c r="M114" s="14">
        <v>2039999.9948999998</v>
      </c>
      <c r="N114" s="170"/>
      <c r="O114" s="170"/>
      <c r="P114" s="170"/>
    </row>
    <row r="115" spans="3:16" x14ac:dyDescent="0.25">
      <c r="C115" s="12">
        <v>44874</v>
      </c>
      <c r="D115" s="240" t="s">
        <v>2160</v>
      </c>
      <c r="E115" s="2" t="s">
        <v>68</v>
      </c>
      <c r="F115" s="14">
        <v>428400</v>
      </c>
      <c r="H115" s="12">
        <v>44821</v>
      </c>
      <c r="I115" s="1" t="s">
        <v>402</v>
      </c>
      <c r="J115" s="1" t="s">
        <v>1185</v>
      </c>
      <c r="K115" s="2" t="s">
        <v>68</v>
      </c>
      <c r="L115" s="2">
        <v>2</v>
      </c>
      <c r="M115" s="14">
        <v>1036736.8357499999</v>
      </c>
      <c r="N115" s="170"/>
      <c r="O115" s="170"/>
      <c r="P115" s="170"/>
    </row>
    <row r="116" spans="3:16" x14ac:dyDescent="0.25">
      <c r="C116" s="12">
        <v>44874</v>
      </c>
      <c r="D116" s="240" t="s">
        <v>2161</v>
      </c>
      <c r="E116" s="2" t="s">
        <v>68</v>
      </c>
      <c r="F116" s="14">
        <v>357000</v>
      </c>
      <c r="H116" s="12">
        <v>44821</v>
      </c>
      <c r="I116" s="1" t="s">
        <v>390</v>
      </c>
      <c r="J116" s="432" t="s">
        <v>840</v>
      </c>
      <c r="K116" s="2" t="s">
        <v>68</v>
      </c>
      <c r="L116" s="2">
        <v>5</v>
      </c>
      <c r="M116" s="433">
        <v>1744938.76305</v>
      </c>
      <c r="N116" s="170"/>
      <c r="O116" s="170"/>
      <c r="P116" s="170"/>
    </row>
    <row r="117" spans="3:16" x14ac:dyDescent="0.25">
      <c r="C117" s="12">
        <v>44875</v>
      </c>
      <c r="D117" s="240" t="s">
        <v>1621</v>
      </c>
      <c r="E117" s="2" t="s">
        <v>68</v>
      </c>
      <c r="F117" s="14">
        <v>1071000</v>
      </c>
      <c r="H117" s="12">
        <v>44822</v>
      </c>
      <c r="I117" s="1" t="s">
        <v>752</v>
      </c>
      <c r="J117" s="1" t="s">
        <v>753</v>
      </c>
      <c r="K117" s="2" t="s">
        <v>68</v>
      </c>
      <c r="L117" s="2">
        <v>1</v>
      </c>
      <c r="M117" s="14">
        <v>481125.32999999996</v>
      </c>
      <c r="N117" s="170"/>
      <c r="O117" s="170"/>
      <c r="P117" s="170"/>
    </row>
    <row r="118" spans="3:16" x14ac:dyDescent="0.25">
      <c r="C118" s="12">
        <v>44876</v>
      </c>
      <c r="D118" s="240" t="s">
        <v>1622</v>
      </c>
      <c r="E118" s="2" t="s">
        <v>68</v>
      </c>
      <c r="F118" s="14">
        <v>267750</v>
      </c>
      <c r="H118" s="12">
        <v>44822</v>
      </c>
      <c r="I118" s="1" t="s">
        <v>402</v>
      </c>
      <c r="J118" s="1" t="s">
        <v>1185</v>
      </c>
      <c r="K118" s="2" t="s">
        <v>68</v>
      </c>
      <c r="L118" s="2">
        <v>1</v>
      </c>
      <c r="M118" s="14">
        <v>518368.42679999996</v>
      </c>
      <c r="N118" s="170"/>
      <c r="O118" s="170"/>
      <c r="P118" s="170"/>
    </row>
    <row r="119" spans="3:16" x14ac:dyDescent="0.25">
      <c r="C119" s="12">
        <v>44876</v>
      </c>
      <c r="D119" s="240" t="s">
        <v>2162</v>
      </c>
      <c r="E119" s="2" t="s">
        <v>68</v>
      </c>
      <c r="F119" s="14">
        <v>535500</v>
      </c>
      <c r="H119" s="12">
        <v>44822</v>
      </c>
      <c r="I119" s="1" t="s">
        <v>402</v>
      </c>
      <c r="J119" s="1" t="s">
        <v>1185</v>
      </c>
      <c r="K119" s="2" t="s">
        <v>68</v>
      </c>
      <c r="L119" s="2">
        <v>1</v>
      </c>
      <c r="M119" s="14">
        <v>518368.42679999996</v>
      </c>
      <c r="N119" s="170"/>
      <c r="O119" s="170"/>
      <c r="P119" s="170"/>
    </row>
    <row r="120" spans="3:16" x14ac:dyDescent="0.25">
      <c r="C120" s="12">
        <v>44877</v>
      </c>
      <c r="D120" s="240" t="s">
        <v>1623</v>
      </c>
      <c r="E120" s="2" t="s">
        <v>68</v>
      </c>
      <c r="F120" s="14">
        <v>214200</v>
      </c>
      <c r="H120" s="12">
        <v>44827</v>
      </c>
      <c r="I120" s="1" t="s">
        <v>390</v>
      </c>
      <c r="J120" s="432" t="s">
        <v>840</v>
      </c>
      <c r="K120" s="2" t="s">
        <v>68</v>
      </c>
      <c r="L120" s="2">
        <v>1</v>
      </c>
      <c r="M120" s="433">
        <v>378523.79774999997</v>
      </c>
      <c r="N120" s="170"/>
      <c r="O120" s="170"/>
      <c r="P120" s="170"/>
    </row>
    <row r="121" spans="3:16" x14ac:dyDescent="0.25">
      <c r="C121" s="12">
        <v>44880</v>
      </c>
      <c r="D121" s="240" t="s">
        <v>1380</v>
      </c>
      <c r="E121" s="2" t="s">
        <v>68</v>
      </c>
      <c r="F121" s="14">
        <v>2970000.0067500002</v>
      </c>
      <c r="H121" s="12">
        <v>44827</v>
      </c>
      <c r="I121" s="1" t="s">
        <v>1177</v>
      </c>
      <c r="J121" s="1" t="s">
        <v>1178</v>
      </c>
      <c r="K121" s="2" t="s">
        <v>68</v>
      </c>
      <c r="L121" s="2">
        <v>3.49</v>
      </c>
      <c r="M121" s="14">
        <v>15129.32085</v>
      </c>
      <c r="N121" s="170"/>
      <c r="O121" s="170"/>
      <c r="P121" s="170"/>
    </row>
    <row r="122" spans="3:16" x14ac:dyDescent="0.25">
      <c r="C122" s="12">
        <v>44880</v>
      </c>
      <c r="D122" s="240" t="s">
        <v>2163</v>
      </c>
      <c r="E122" s="2" t="s">
        <v>68</v>
      </c>
      <c r="F122" s="14">
        <v>249900</v>
      </c>
      <c r="H122" s="12">
        <v>44827</v>
      </c>
      <c r="I122" s="1" t="s">
        <v>9</v>
      </c>
      <c r="J122" s="1" t="s">
        <v>735</v>
      </c>
      <c r="K122" s="2" t="s">
        <v>68</v>
      </c>
      <c r="L122" s="2">
        <v>2</v>
      </c>
      <c r="M122" s="14">
        <v>48876.298800000004</v>
      </c>
      <c r="N122" s="170"/>
      <c r="O122" s="170"/>
      <c r="P122" s="170"/>
    </row>
    <row r="123" spans="3:16" x14ac:dyDescent="0.25">
      <c r="C123" s="12">
        <v>44882</v>
      </c>
      <c r="D123" s="350" t="s">
        <v>2119</v>
      </c>
      <c r="E123" s="2" t="s">
        <v>68</v>
      </c>
      <c r="F123" s="77">
        <v>1767150</v>
      </c>
      <c r="H123" s="12">
        <v>44827</v>
      </c>
      <c r="I123" s="1" t="s">
        <v>103</v>
      </c>
      <c r="J123" s="1" t="s">
        <v>641</v>
      </c>
      <c r="K123" s="2" t="s">
        <v>68</v>
      </c>
      <c r="L123" s="2">
        <v>8</v>
      </c>
      <c r="M123" s="14">
        <v>182763.91874999998</v>
      </c>
      <c r="N123" s="170"/>
      <c r="O123" s="170"/>
      <c r="P123" s="170"/>
    </row>
    <row r="124" spans="3:16" x14ac:dyDescent="0.25">
      <c r="C124" s="12">
        <v>44889</v>
      </c>
      <c r="D124" s="240" t="s">
        <v>2164</v>
      </c>
      <c r="E124" s="2" t="s">
        <v>68</v>
      </c>
      <c r="F124" s="14">
        <v>249900</v>
      </c>
      <c r="H124" s="12">
        <v>44827</v>
      </c>
      <c r="I124" s="1" t="s">
        <v>107</v>
      </c>
      <c r="J124" s="1" t="s">
        <v>835</v>
      </c>
      <c r="K124" s="2" t="s">
        <v>68</v>
      </c>
      <c r="L124" s="2">
        <v>2</v>
      </c>
      <c r="M124" s="14">
        <v>224572.20659999998</v>
      </c>
      <c r="N124" s="170"/>
      <c r="O124" s="170"/>
      <c r="P124" s="170"/>
    </row>
    <row r="125" spans="3:16" x14ac:dyDescent="0.25">
      <c r="C125" s="12">
        <v>44890</v>
      </c>
      <c r="D125" s="240" t="s">
        <v>1624</v>
      </c>
      <c r="E125" s="2" t="s">
        <v>68</v>
      </c>
      <c r="F125" s="14">
        <v>285600</v>
      </c>
      <c r="H125" s="12">
        <v>44827</v>
      </c>
      <c r="I125" s="1" t="s">
        <v>1186</v>
      </c>
      <c r="J125" s="1" t="s">
        <v>1187</v>
      </c>
      <c r="K125" s="2" t="s">
        <v>68</v>
      </c>
      <c r="L125" s="2">
        <v>1</v>
      </c>
      <c r="M125" s="14">
        <v>314638.14794999996</v>
      </c>
      <c r="N125" s="170"/>
      <c r="O125" s="170"/>
      <c r="P125" s="170"/>
    </row>
    <row r="126" spans="3:16" ht="15.75" thickBot="1" x14ac:dyDescent="0.3">
      <c r="C126" s="15">
        <v>44890</v>
      </c>
      <c r="D126" s="355" t="s">
        <v>2122</v>
      </c>
      <c r="E126" s="17" t="s">
        <v>68</v>
      </c>
      <c r="F126" s="135">
        <v>321300</v>
      </c>
      <c r="H126" s="12">
        <v>44827</v>
      </c>
      <c r="I126" s="1" t="s">
        <v>1188</v>
      </c>
      <c r="J126" s="1" t="s">
        <v>1189</v>
      </c>
      <c r="K126" s="2" t="s">
        <v>68</v>
      </c>
      <c r="L126" s="2">
        <v>1</v>
      </c>
      <c r="M126" s="14">
        <v>246882.10049999997</v>
      </c>
      <c r="N126" s="170"/>
      <c r="O126" s="170"/>
      <c r="P126" s="170"/>
    </row>
    <row r="127" spans="3:16" x14ac:dyDescent="0.25">
      <c r="C127" s="130">
        <v>44898</v>
      </c>
      <c r="D127" s="244" t="s">
        <v>1804</v>
      </c>
      <c r="E127" s="132" t="s">
        <v>68</v>
      </c>
      <c r="F127" s="133">
        <v>214200</v>
      </c>
      <c r="H127" s="12">
        <v>44827</v>
      </c>
      <c r="I127" s="1" t="s">
        <v>1006</v>
      </c>
      <c r="J127" s="1" t="s">
        <v>1007</v>
      </c>
      <c r="K127" s="2" t="s">
        <v>68</v>
      </c>
      <c r="L127" s="2">
        <v>1</v>
      </c>
      <c r="M127" s="14">
        <v>13938.47595</v>
      </c>
      <c r="N127" s="170"/>
      <c r="O127" s="170"/>
      <c r="P127" s="170"/>
    </row>
    <row r="128" spans="3:16" x14ac:dyDescent="0.25">
      <c r="C128" s="12">
        <v>44899</v>
      </c>
      <c r="D128" s="350" t="s">
        <v>2125</v>
      </c>
      <c r="E128" s="2" t="s">
        <v>68</v>
      </c>
      <c r="F128" s="77">
        <v>1634292.0216000001</v>
      </c>
      <c r="H128" s="12">
        <v>44827</v>
      </c>
      <c r="I128" s="1" t="s">
        <v>1004</v>
      </c>
      <c r="J128" s="1" t="s">
        <v>1005</v>
      </c>
      <c r="K128" s="2" t="s">
        <v>68</v>
      </c>
      <c r="L128" s="2">
        <v>1</v>
      </c>
      <c r="M128" s="14">
        <v>1042.3686</v>
      </c>
      <c r="N128" s="170"/>
      <c r="O128" s="170"/>
      <c r="P128" s="170"/>
    </row>
    <row r="129" spans="3:16" x14ac:dyDescent="0.25">
      <c r="C129" s="12">
        <v>44901</v>
      </c>
      <c r="D129" s="240" t="s">
        <v>1805</v>
      </c>
      <c r="E129" s="2" t="s">
        <v>68</v>
      </c>
      <c r="F129" s="14">
        <v>178500</v>
      </c>
      <c r="H129" s="12">
        <v>44827</v>
      </c>
      <c r="I129" s="1" t="s">
        <v>601</v>
      </c>
      <c r="J129" s="1" t="s">
        <v>602</v>
      </c>
      <c r="K129" s="2" t="s">
        <v>68</v>
      </c>
      <c r="L129" s="2">
        <v>2</v>
      </c>
      <c r="M129" s="14">
        <v>26805.719849999998</v>
      </c>
      <c r="N129" s="170"/>
      <c r="O129" s="170"/>
      <c r="P129" s="170"/>
    </row>
    <row r="130" spans="3:16" x14ac:dyDescent="0.25">
      <c r="C130" s="12">
        <v>44905</v>
      </c>
      <c r="D130" s="240" t="s">
        <v>1806</v>
      </c>
      <c r="E130" s="2" t="s">
        <v>68</v>
      </c>
      <c r="F130" s="14">
        <v>374850</v>
      </c>
      <c r="H130" s="12">
        <v>44827</v>
      </c>
      <c r="I130" s="1" t="s">
        <v>599</v>
      </c>
      <c r="J130" s="1" t="s">
        <v>600</v>
      </c>
      <c r="K130" s="2" t="s">
        <v>68</v>
      </c>
      <c r="L130" s="2">
        <v>2</v>
      </c>
      <c r="M130" s="14">
        <v>62079.800999999992</v>
      </c>
      <c r="N130" s="170"/>
      <c r="O130" s="170"/>
      <c r="P130" s="170"/>
    </row>
    <row r="131" spans="3:16" ht="15.75" thickBot="1" x14ac:dyDescent="0.3">
      <c r="C131" s="12">
        <v>44905</v>
      </c>
      <c r="D131" s="240" t="s">
        <v>1977</v>
      </c>
      <c r="E131" s="2" t="s">
        <v>68</v>
      </c>
      <c r="F131" s="14">
        <v>89250</v>
      </c>
      <c r="H131" s="15">
        <v>44831</v>
      </c>
      <c r="I131" s="16" t="s">
        <v>935</v>
      </c>
      <c r="J131" s="16" t="s">
        <v>936</v>
      </c>
      <c r="K131" s="17" t="s">
        <v>68</v>
      </c>
      <c r="L131" s="17">
        <v>8</v>
      </c>
      <c r="M131" s="18">
        <v>321125.48055000004</v>
      </c>
      <c r="N131" s="170"/>
      <c r="O131" s="170"/>
      <c r="P131" s="170"/>
    </row>
    <row r="132" spans="3:16" x14ac:dyDescent="0.25">
      <c r="C132" s="12">
        <v>44906</v>
      </c>
      <c r="D132" s="240" t="s">
        <v>1807</v>
      </c>
      <c r="E132" s="2" t="s">
        <v>68</v>
      </c>
      <c r="F132" s="14">
        <v>371280</v>
      </c>
      <c r="H132" s="130">
        <v>44835</v>
      </c>
      <c r="I132" s="131" t="s">
        <v>390</v>
      </c>
      <c r="J132" s="434" t="s">
        <v>840</v>
      </c>
      <c r="K132" s="132" t="s">
        <v>68</v>
      </c>
      <c r="L132" s="132">
        <v>1</v>
      </c>
      <c r="M132" s="435">
        <v>374513.24190000002</v>
      </c>
      <c r="N132" s="170"/>
      <c r="O132" s="170"/>
      <c r="P132" s="170"/>
    </row>
    <row r="133" spans="3:16" ht="15.75" thickBot="1" x14ac:dyDescent="0.3">
      <c r="C133" s="12">
        <v>44906</v>
      </c>
      <c r="D133" s="240" t="s">
        <v>1808</v>
      </c>
      <c r="E133" s="2" t="s">
        <v>68</v>
      </c>
      <c r="F133" s="14">
        <v>428400</v>
      </c>
      <c r="H133" s="15">
        <v>44840</v>
      </c>
      <c r="I133" s="16" t="s">
        <v>390</v>
      </c>
      <c r="J133" s="430" t="s">
        <v>1347</v>
      </c>
      <c r="K133" s="17" t="s">
        <v>68</v>
      </c>
      <c r="L133" s="17">
        <v>3</v>
      </c>
      <c r="M133" s="431">
        <v>1123539.7257000001</v>
      </c>
      <c r="N133" s="170"/>
      <c r="O133" s="170"/>
      <c r="P133" s="170"/>
    </row>
    <row r="134" spans="3:16" x14ac:dyDescent="0.25">
      <c r="C134" s="12">
        <v>44907</v>
      </c>
      <c r="D134" s="240" t="s">
        <v>2165</v>
      </c>
      <c r="E134" s="2" t="s">
        <v>68</v>
      </c>
      <c r="F134" s="14">
        <v>267750</v>
      </c>
      <c r="H134" s="138">
        <v>44866</v>
      </c>
      <c r="I134" s="139" t="s">
        <v>281</v>
      </c>
      <c r="J134" s="139" t="s">
        <v>282</v>
      </c>
      <c r="K134" s="140" t="s">
        <v>68</v>
      </c>
      <c r="L134" s="140">
        <v>1</v>
      </c>
      <c r="M134" s="141">
        <v>28101.326400000002</v>
      </c>
      <c r="N134" s="170"/>
      <c r="O134" s="170"/>
      <c r="P134" s="170"/>
    </row>
    <row r="135" spans="3:16" ht="26.25" x14ac:dyDescent="0.25">
      <c r="C135" s="12">
        <v>44912</v>
      </c>
      <c r="D135" s="329" t="s">
        <v>1978</v>
      </c>
      <c r="E135" s="2" t="s">
        <v>68</v>
      </c>
      <c r="F135" s="43">
        <v>11099999.991149999</v>
      </c>
      <c r="H135" s="12">
        <v>44866</v>
      </c>
      <c r="I135" s="1" t="s">
        <v>1625</v>
      </c>
      <c r="J135" s="1" t="s">
        <v>1626</v>
      </c>
      <c r="K135" s="2" t="s">
        <v>68</v>
      </c>
      <c r="L135" s="2">
        <v>2</v>
      </c>
      <c r="M135" s="14">
        <v>2311.0395000000003</v>
      </c>
      <c r="N135" s="170"/>
      <c r="O135" s="170"/>
      <c r="P135" s="170"/>
    </row>
    <row r="136" spans="3:16" x14ac:dyDescent="0.25">
      <c r="C136" s="12">
        <v>44912</v>
      </c>
      <c r="D136" s="329" t="s">
        <v>1809</v>
      </c>
      <c r="E136" s="2" t="s">
        <v>68</v>
      </c>
      <c r="F136" s="43">
        <v>1799999.9797499997</v>
      </c>
      <c r="H136" s="12">
        <v>44866</v>
      </c>
      <c r="I136" s="1" t="s">
        <v>811</v>
      </c>
      <c r="J136" s="1" t="s">
        <v>812</v>
      </c>
      <c r="K136" s="2" t="s">
        <v>68</v>
      </c>
      <c r="L136" s="2">
        <v>2</v>
      </c>
      <c r="M136" s="14">
        <v>141.76469999999998</v>
      </c>
      <c r="N136" s="170"/>
      <c r="O136" s="170"/>
      <c r="P136" s="170"/>
    </row>
    <row r="137" spans="3:16" x14ac:dyDescent="0.25">
      <c r="C137" s="12">
        <v>44912</v>
      </c>
      <c r="D137" s="350" t="s">
        <v>1810</v>
      </c>
      <c r="E137" s="2" t="s">
        <v>68</v>
      </c>
      <c r="F137" s="77">
        <v>224999.99969999999</v>
      </c>
      <c r="H137" s="12">
        <v>44866</v>
      </c>
      <c r="I137" s="1" t="s">
        <v>101</v>
      </c>
      <c r="J137" s="1" t="s">
        <v>1627</v>
      </c>
      <c r="K137" s="2" t="s">
        <v>68</v>
      </c>
      <c r="L137" s="2">
        <v>4</v>
      </c>
      <c r="M137" s="14">
        <v>105326.40614999998</v>
      </c>
      <c r="N137" s="170"/>
      <c r="O137" s="170"/>
      <c r="P137" s="170"/>
    </row>
    <row r="138" spans="3:16" x14ac:dyDescent="0.25">
      <c r="C138" s="12">
        <v>44912</v>
      </c>
      <c r="D138" s="329" t="s">
        <v>1811</v>
      </c>
      <c r="E138" s="2" t="s">
        <v>68</v>
      </c>
      <c r="F138" s="43">
        <v>5100000.0050999997</v>
      </c>
      <c r="H138" s="12">
        <v>44868</v>
      </c>
      <c r="I138" s="1" t="s">
        <v>101</v>
      </c>
      <c r="J138" s="1" t="s">
        <v>1627</v>
      </c>
      <c r="K138" s="2" t="s">
        <v>68</v>
      </c>
      <c r="L138" s="2">
        <v>4</v>
      </c>
      <c r="M138" s="14">
        <v>105326.40614999998</v>
      </c>
      <c r="N138" s="170"/>
      <c r="O138" s="170"/>
      <c r="P138" s="170"/>
    </row>
    <row r="139" spans="3:16" x14ac:dyDescent="0.25">
      <c r="C139" s="12">
        <v>44913</v>
      </c>
      <c r="D139" s="240" t="s">
        <v>1979</v>
      </c>
      <c r="E139" s="2" t="s">
        <v>68</v>
      </c>
      <c r="F139" s="14">
        <v>479999.99459999992</v>
      </c>
      <c r="H139" s="12">
        <v>44870</v>
      </c>
      <c r="I139" s="1" t="s">
        <v>933</v>
      </c>
      <c r="J139" s="1" t="s">
        <v>934</v>
      </c>
      <c r="K139" s="2" t="s">
        <v>68</v>
      </c>
      <c r="L139" s="2">
        <v>1</v>
      </c>
      <c r="M139" s="14">
        <v>681202.1422499998</v>
      </c>
      <c r="N139" s="170"/>
      <c r="O139" s="170"/>
      <c r="P139" s="170"/>
    </row>
    <row r="140" spans="3:16" ht="15.75" thickBot="1" x14ac:dyDescent="0.3">
      <c r="C140" s="15">
        <v>44914</v>
      </c>
      <c r="D140" s="245" t="s">
        <v>1812</v>
      </c>
      <c r="E140" s="17" t="s">
        <v>68</v>
      </c>
      <c r="F140" s="18">
        <v>606900</v>
      </c>
      <c r="H140" s="12">
        <v>44873</v>
      </c>
      <c r="I140" s="1" t="s">
        <v>101</v>
      </c>
      <c r="J140" s="1" t="s">
        <v>1627</v>
      </c>
      <c r="K140" s="2" t="s">
        <v>68</v>
      </c>
      <c r="L140" s="2">
        <v>4</v>
      </c>
      <c r="M140" s="14">
        <v>105283.99454999999</v>
      </c>
      <c r="N140" s="170"/>
      <c r="O140" s="170"/>
      <c r="P140" s="170"/>
    </row>
    <row r="141" spans="3:16" x14ac:dyDescent="0.25">
      <c r="H141" s="12">
        <v>44875</v>
      </c>
      <c r="I141" s="1" t="s">
        <v>801</v>
      </c>
      <c r="J141" s="1" t="s">
        <v>1318</v>
      </c>
      <c r="K141" s="2" t="s">
        <v>68</v>
      </c>
      <c r="L141" s="2">
        <v>4</v>
      </c>
      <c r="M141" s="14">
        <v>451370.70089999994</v>
      </c>
      <c r="N141" s="170"/>
      <c r="O141" s="170"/>
      <c r="P141" s="170"/>
    </row>
    <row r="142" spans="3:16" x14ac:dyDescent="0.25">
      <c r="H142" s="12">
        <v>44876</v>
      </c>
      <c r="I142" s="1" t="s">
        <v>281</v>
      </c>
      <c r="J142" s="1" t="s">
        <v>282</v>
      </c>
      <c r="K142" s="2" t="s">
        <v>68</v>
      </c>
      <c r="L142" s="2">
        <v>1</v>
      </c>
      <c r="M142" s="14">
        <v>28506.182250000002</v>
      </c>
      <c r="N142" s="170"/>
      <c r="O142" s="170"/>
      <c r="P142" s="170"/>
    </row>
    <row r="143" spans="3:16" x14ac:dyDescent="0.25">
      <c r="H143" s="12">
        <v>44880</v>
      </c>
      <c r="I143" s="1" t="s">
        <v>390</v>
      </c>
      <c r="J143" s="432" t="s">
        <v>1347</v>
      </c>
      <c r="K143" s="2" t="s">
        <v>68</v>
      </c>
      <c r="L143" s="2">
        <v>1</v>
      </c>
      <c r="M143" s="433">
        <v>410060.51729999995</v>
      </c>
      <c r="N143" s="170"/>
      <c r="O143" s="170"/>
      <c r="P143" s="170"/>
    </row>
    <row r="144" spans="3:16" x14ac:dyDescent="0.25">
      <c r="H144" s="12">
        <v>44886</v>
      </c>
      <c r="I144" s="1" t="s">
        <v>390</v>
      </c>
      <c r="J144" s="432" t="s">
        <v>1347</v>
      </c>
      <c r="K144" s="2" t="s">
        <v>68</v>
      </c>
      <c r="L144" s="2">
        <v>1</v>
      </c>
      <c r="M144" s="433">
        <v>427466.07014999999</v>
      </c>
      <c r="N144" s="170"/>
      <c r="O144" s="170"/>
      <c r="P144" s="170"/>
    </row>
    <row r="145" spans="8:16" x14ac:dyDescent="0.25">
      <c r="H145" s="12">
        <v>44890</v>
      </c>
      <c r="I145" s="1" t="s">
        <v>390</v>
      </c>
      <c r="J145" s="432" t="s">
        <v>1347</v>
      </c>
      <c r="K145" s="2" t="s">
        <v>68</v>
      </c>
      <c r="L145" s="2">
        <v>1</v>
      </c>
      <c r="M145" s="433">
        <v>427466.07014999999</v>
      </c>
      <c r="N145" s="170"/>
      <c r="O145" s="170"/>
      <c r="P145" s="170"/>
    </row>
    <row r="146" spans="8:16" x14ac:dyDescent="0.25">
      <c r="H146" s="12">
        <v>44891</v>
      </c>
      <c r="I146" s="1" t="s">
        <v>107</v>
      </c>
      <c r="J146" s="1" t="s">
        <v>1327</v>
      </c>
      <c r="K146" s="2" t="s">
        <v>68</v>
      </c>
      <c r="L146" s="2">
        <v>2</v>
      </c>
      <c r="M146" s="14">
        <v>273979.72139999998</v>
      </c>
      <c r="N146" s="170"/>
      <c r="O146" s="170"/>
      <c r="P146" s="170"/>
    </row>
    <row r="147" spans="8:16" x14ac:dyDescent="0.25">
      <c r="H147" s="12">
        <v>44891</v>
      </c>
      <c r="I147" s="1" t="s">
        <v>390</v>
      </c>
      <c r="J147" s="432" t="s">
        <v>1347</v>
      </c>
      <c r="K147" s="2" t="s">
        <v>68</v>
      </c>
      <c r="L147" s="2">
        <v>3</v>
      </c>
      <c r="M147" s="433">
        <v>1283043.8092500002</v>
      </c>
      <c r="N147" s="170"/>
      <c r="O147" s="170"/>
      <c r="P147" s="170"/>
    </row>
    <row r="148" spans="8:16" ht="15.75" thickBot="1" x14ac:dyDescent="0.3">
      <c r="H148" s="15">
        <v>44894</v>
      </c>
      <c r="I148" s="16" t="s">
        <v>281</v>
      </c>
      <c r="J148" s="16" t="s">
        <v>282</v>
      </c>
      <c r="K148" s="17" t="s">
        <v>68</v>
      </c>
      <c r="L148" s="17">
        <v>1</v>
      </c>
      <c r="M148" s="18">
        <v>28452.453749999997</v>
      </c>
      <c r="N148" s="170"/>
      <c r="O148" s="170"/>
      <c r="P148" s="170"/>
    </row>
    <row r="149" spans="8:16" x14ac:dyDescent="0.25">
      <c r="H149" s="130">
        <v>44899</v>
      </c>
      <c r="I149" s="131" t="s">
        <v>107</v>
      </c>
      <c r="J149" s="131" t="s">
        <v>1327</v>
      </c>
      <c r="K149" s="132" t="s">
        <v>68</v>
      </c>
      <c r="L149" s="132">
        <v>2</v>
      </c>
      <c r="M149" s="133">
        <v>273979.72139999998</v>
      </c>
    </row>
    <row r="150" spans="8:16" x14ac:dyDescent="0.25">
      <c r="H150" s="12">
        <v>44902</v>
      </c>
      <c r="I150" s="1" t="s">
        <v>390</v>
      </c>
      <c r="J150" s="432" t="s">
        <v>1347</v>
      </c>
      <c r="K150" s="2" t="s">
        <v>68</v>
      </c>
      <c r="L150" s="2">
        <v>6</v>
      </c>
      <c r="M150" s="433">
        <v>2600298.44655</v>
      </c>
    </row>
    <row r="151" spans="8:16" x14ac:dyDescent="0.25">
      <c r="H151" s="12">
        <v>44906</v>
      </c>
      <c r="I151" s="1" t="s">
        <v>390</v>
      </c>
      <c r="J151" s="432" t="s">
        <v>1347</v>
      </c>
      <c r="K151" s="2" t="s">
        <v>68</v>
      </c>
      <c r="L151" s="2">
        <v>2</v>
      </c>
      <c r="M151" s="433">
        <v>866829.79004999995</v>
      </c>
    </row>
    <row r="152" spans="8:16" x14ac:dyDescent="0.25">
      <c r="H152" s="12">
        <v>44908</v>
      </c>
      <c r="I152" s="1" t="s">
        <v>390</v>
      </c>
      <c r="J152" s="432" t="s">
        <v>1347</v>
      </c>
      <c r="K152" s="2" t="s">
        <v>68</v>
      </c>
      <c r="L152" s="2">
        <v>4</v>
      </c>
      <c r="M152" s="433">
        <v>1733659.5800999999</v>
      </c>
    </row>
    <row r="153" spans="8:16" x14ac:dyDescent="0.25">
      <c r="H153" s="12">
        <v>44914</v>
      </c>
      <c r="I153" s="1" t="s">
        <v>390</v>
      </c>
      <c r="J153" s="432" t="s">
        <v>1347</v>
      </c>
      <c r="K153" s="2" t="s">
        <v>68</v>
      </c>
      <c r="L153" s="2">
        <v>1</v>
      </c>
      <c r="M153" s="433">
        <v>434455.96950000006</v>
      </c>
    </row>
    <row r="154" spans="8:16" ht="15.75" thickBot="1" x14ac:dyDescent="0.3">
      <c r="H154" s="15">
        <v>44918</v>
      </c>
      <c r="I154" s="16" t="s">
        <v>390</v>
      </c>
      <c r="J154" s="430" t="s">
        <v>1347</v>
      </c>
      <c r="K154" s="17" t="s">
        <v>68</v>
      </c>
      <c r="L154" s="17">
        <v>2</v>
      </c>
      <c r="M154" s="431">
        <v>868947.26414999994</v>
      </c>
    </row>
  </sheetData>
  <autoFilter ref="H6:M154" xr:uid="{2B472B48-05AC-47CF-878A-DAC7C56C8E5A}"/>
  <mergeCells count="2">
    <mergeCell ref="C4:F5"/>
    <mergeCell ref="H4:M5"/>
  </mergeCells>
  <hyperlinks>
    <hyperlink ref="A1" location="GENERAL!A1" display="GENERAL" xr:uid="{A1C6F2F7-3F31-4E6E-B03A-D629391678C8}"/>
    <hyperlink ref="A2" location="'PARETO '!A1" display="PARETO" xr:uid="{C9205711-EE7D-4971-B0A8-D4C06903C2AB}"/>
    <hyperlink ref="A3" location="'ANALISIS COMPACTADORES'!A1" display="ANALISIS COMPACTADORES" xr:uid="{422E745C-D72A-4FC0-99EF-83BD8CD6B485}"/>
    <hyperlink ref="A4" location="'COSTO POR MES'!A1" display="COSTO POR MES" xr:uid="{12A09B33-9A15-4C3D-A1FC-7FD05683CFC1}"/>
  </hyperlinks>
  <pageMargins left="0.70866141732283472" right="0.70866141732283472" top="0.74803149606299213" bottom="0.74803149606299213" header="0.31496062992125984" footer="0.31496062992125984"/>
  <pageSetup paperSize="8" scale="41" orientation="portrait" horizontalDpi="360" verticalDpi="360" r:id="rId1"/>
  <colBreaks count="2" manualBreakCount="2">
    <brk id="2" max="1048575" man="1"/>
    <brk id="13" max="156" man="1"/>
  </colBreaks>
  <ignoredErrors>
    <ignoredError sqref="P5:P7 P9:P15"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C130D-7022-4D58-9C85-7B31999C1589}">
  <dimension ref="A1:Z272"/>
  <sheetViews>
    <sheetView view="pageBreakPreview" zoomScale="90" zoomScaleNormal="25" zoomScaleSheetLayoutView="90" workbookViewId="0"/>
  </sheetViews>
  <sheetFormatPr baseColWidth="10" defaultRowHeight="15" x14ac:dyDescent="0.25"/>
  <cols>
    <col min="1" max="1" width="25.7109375" bestFit="1" customWidth="1"/>
    <col min="2" max="2" width="4.140625" customWidth="1"/>
    <col min="4" max="4" width="156.28515625" customWidth="1"/>
    <col min="5" max="5" width="8.140625" bestFit="1" customWidth="1"/>
    <col min="6" max="6" width="18.42578125" bestFit="1" customWidth="1"/>
    <col min="9" max="9" width="10" bestFit="1" customWidth="1"/>
    <col min="10" max="10" width="116.140625" bestFit="1" customWidth="1"/>
    <col min="11" max="11" width="7.42578125" bestFit="1" customWidth="1"/>
    <col min="12" max="12" width="7.85546875" bestFit="1" customWidth="1"/>
    <col min="13" max="13" width="16.42578125" bestFit="1" customWidth="1"/>
    <col min="14" max="14" width="16.42578125" customWidth="1"/>
    <col min="15" max="15" width="16.42578125" hidden="1" customWidth="1"/>
    <col min="16" max="16" width="17.140625" hidden="1" customWidth="1"/>
    <col min="17" max="17" width="0" hidden="1" customWidth="1"/>
    <col min="18" max="18" width="20" hidden="1" customWidth="1"/>
    <col min="19" max="19" width="29.7109375" hidden="1" customWidth="1"/>
    <col min="20" max="20" width="16.5703125" hidden="1" customWidth="1"/>
    <col min="21" max="21" width="15.5703125" hidden="1" customWidth="1"/>
    <col min="22" max="22" width="0" hidden="1" customWidth="1"/>
    <col min="23" max="23" width="20.28515625" hidden="1" customWidth="1"/>
    <col min="24" max="24" width="30" hidden="1" customWidth="1"/>
    <col min="25" max="25" width="16.85546875" hidden="1" customWidth="1"/>
    <col min="26" max="26" width="13.85546875" hidden="1" customWidth="1"/>
  </cols>
  <sheetData>
    <row r="1" spans="1:26" ht="15.75" thickBot="1" x14ac:dyDescent="0.3">
      <c r="A1" s="117" t="s">
        <v>1557</v>
      </c>
      <c r="F1" s="242">
        <f>+F2+M2</f>
        <v>148109009.25753754</v>
      </c>
      <c r="S1" s="83" t="s">
        <v>1551</v>
      </c>
      <c r="X1" s="83" t="s">
        <v>1549</v>
      </c>
    </row>
    <row r="2" spans="1:26" ht="15.75" thickBot="1" x14ac:dyDescent="0.3">
      <c r="A2" s="117" t="s">
        <v>1559</v>
      </c>
      <c r="E2" s="92" t="s">
        <v>1302</v>
      </c>
      <c r="F2" s="93">
        <f>SUM(F7:F151)</f>
        <v>100793736.1759875</v>
      </c>
      <c r="L2" s="92" t="s">
        <v>1302</v>
      </c>
      <c r="M2" s="93">
        <f>SUM(M7:M270)</f>
        <v>47315273.081550039</v>
      </c>
      <c r="N2" s="169"/>
      <c r="O2" s="169"/>
      <c r="P2" s="169"/>
      <c r="R2" s="104" t="s">
        <v>1555</v>
      </c>
      <c r="S2" s="105">
        <f>SUM(U4:U15,U31)</f>
        <v>22547616.148049999</v>
      </c>
      <c r="T2" s="106" t="s">
        <v>1556</v>
      </c>
      <c r="U2" s="107">
        <f>SUM(U17:U18)</f>
        <v>3837750</v>
      </c>
      <c r="W2" s="104" t="s">
        <v>1555</v>
      </c>
      <c r="X2" s="105">
        <f>SUM(Z4:Z6,U20:U29,U32)</f>
        <v>15806073.7467</v>
      </c>
      <c r="Y2" s="106" t="s">
        <v>1556</v>
      </c>
      <c r="Z2" s="109">
        <v>0</v>
      </c>
    </row>
    <row r="3" spans="1:26" ht="15.75" thickBot="1" x14ac:dyDescent="0.3">
      <c r="A3" s="117" t="s">
        <v>1560</v>
      </c>
    </row>
    <row r="4" spans="1:26" ht="15.75" thickBot="1" x14ac:dyDescent="0.3">
      <c r="A4" s="117" t="s">
        <v>1768</v>
      </c>
      <c r="C4" s="507" t="s">
        <v>587</v>
      </c>
      <c r="D4" s="508"/>
      <c r="E4" s="508"/>
      <c r="F4" s="509"/>
      <c r="H4" s="507" t="s">
        <v>0</v>
      </c>
      <c r="I4" s="508"/>
      <c r="J4" s="508"/>
      <c r="K4" s="508"/>
      <c r="L4" s="508"/>
      <c r="M4" s="509"/>
      <c r="N4" s="171"/>
      <c r="O4" s="167" t="s">
        <v>1754</v>
      </c>
      <c r="P4" s="168" t="s">
        <v>1302</v>
      </c>
      <c r="R4" s="12">
        <v>44575</v>
      </c>
      <c r="S4" s="76" t="s">
        <v>2169</v>
      </c>
      <c r="T4" s="2" t="s">
        <v>81</v>
      </c>
      <c r="U4" s="77">
        <v>624750</v>
      </c>
      <c r="W4" s="12">
        <v>44763</v>
      </c>
      <c r="X4" s="76" t="s">
        <v>2180</v>
      </c>
      <c r="Y4" s="2" t="s">
        <v>81</v>
      </c>
      <c r="Z4" s="77">
        <v>214200</v>
      </c>
    </row>
    <row r="5" spans="1:26" x14ac:dyDescent="0.25">
      <c r="C5" s="510"/>
      <c r="D5" s="511"/>
      <c r="E5" s="511"/>
      <c r="F5" s="512"/>
      <c r="H5" s="510"/>
      <c r="I5" s="511"/>
      <c r="J5" s="511"/>
      <c r="K5" s="511"/>
      <c r="L5" s="511"/>
      <c r="M5" s="512"/>
      <c r="N5" s="171"/>
      <c r="O5" s="166" t="s">
        <v>1755</v>
      </c>
      <c r="P5" s="156">
        <f>SUM(F7:F19,M7:M23)</f>
        <v>15379396.351199999</v>
      </c>
      <c r="R5" s="12">
        <v>44583</v>
      </c>
      <c r="S5" s="76" t="s">
        <v>2171</v>
      </c>
      <c r="T5" s="2" t="s">
        <v>81</v>
      </c>
      <c r="U5" s="77">
        <v>2142000</v>
      </c>
      <c r="W5" s="12">
        <v>44863</v>
      </c>
      <c r="X5" s="76" t="s">
        <v>2206</v>
      </c>
      <c r="Y5" s="2" t="s">
        <v>81</v>
      </c>
      <c r="Z5" s="77">
        <v>481950</v>
      </c>
    </row>
    <row r="6" spans="1:26" ht="15.75" thickBot="1" x14ac:dyDescent="0.3">
      <c r="C6" s="127" t="s">
        <v>1</v>
      </c>
      <c r="D6" s="128" t="s">
        <v>626</v>
      </c>
      <c r="E6" s="128" t="s">
        <v>2</v>
      </c>
      <c r="F6" s="129" t="s">
        <v>1307</v>
      </c>
      <c r="H6" s="127" t="s">
        <v>1</v>
      </c>
      <c r="I6" s="128" t="s">
        <v>1298</v>
      </c>
      <c r="J6" s="128" t="s">
        <v>626</v>
      </c>
      <c r="K6" s="128" t="s">
        <v>2</v>
      </c>
      <c r="L6" s="128" t="s">
        <v>1299</v>
      </c>
      <c r="M6" s="150" t="s">
        <v>1307</v>
      </c>
      <c r="N6" s="172"/>
      <c r="O6" s="164" t="s">
        <v>1756</v>
      </c>
      <c r="P6" s="152">
        <f>SUM(F20:F30,M24:M36)</f>
        <v>16121269.197599996</v>
      </c>
      <c r="R6" s="12">
        <v>44610</v>
      </c>
      <c r="S6" s="76" t="s">
        <v>343</v>
      </c>
      <c r="T6" s="2" t="s">
        <v>81</v>
      </c>
      <c r="U6" s="77">
        <v>4972500.00765</v>
      </c>
      <c r="W6" s="12">
        <v>44863</v>
      </c>
      <c r="X6" s="76" t="s">
        <v>1628</v>
      </c>
      <c r="Y6" s="2" t="s">
        <v>81</v>
      </c>
      <c r="Z6" s="77">
        <v>2391900</v>
      </c>
    </row>
    <row r="7" spans="1:26" ht="17.25" x14ac:dyDescent="0.4">
      <c r="A7" t="s">
        <v>1551</v>
      </c>
      <c r="C7" s="177">
        <v>44564</v>
      </c>
      <c r="D7" s="247" t="s">
        <v>2166</v>
      </c>
      <c r="E7" s="179" t="s">
        <v>81</v>
      </c>
      <c r="F7" s="180">
        <v>35700</v>
      </c>
      <c r="G7" s="295"/>
      <c r="H7" s="177">
        <v>44564</v>
      </c>
      <c r="I7" s="178" t="s">
        <v>89</v>
      </c>
      <c r="J7" s="178" t="s">
        <v>90</v>
      </c>
      <c r="K7" s="179" t="s">
        <v>81</v>
      </c>
      <c r="L7" s="179">
        <v>1</v>
      </c>
      <c r="M7" s="180">
        <v>25718.172900000001</v>
      </c>
      <c r="N7" s="170"/>
      <c r="O7" s="164" t="s">
        <v>1757</v>
      </c>
      <c r="P7" s="152">
        <f>SUM(F31:F50,M37:M54)</f>
        <v>13785437.636249997</v>
      </c>
      <c r="R7" s="12">
        <v>44613</v>
      </c>
      <c r="S7" s="76" t="s">
        <v>344</v>
      </c>
      <c r="T7" s="2" t="s">
        <v>81</v>
      </c>
      <c r="U7" s="77">
        <v>2142000</v>
      </c>
      <c r="Z7" s="82"/>
    </row>
    <row r="8" spans="1:26" x14ac:dyDescent="0.25">
      <c r="C8" s="25">
        <v>44568</v>
      </c>
      <c r="D8" s="22" t="s">
        <v>2167</v>
      </c>
      <c r="E8" s="23" t="s">
        <v>81</v>
      </c>
      <c r="F8" s="26">
        <v>214200</v>
      </c>
      <c r="G8" s="295"/>
      <c r="H8" s="25">
        <v>44565</v>
      </c>
      <c r="I8" s="24" t="s">
        <v>73</v>
      </c>
      <c r="J8" s="24" t="s">
        <v>74</v>
      </c>
      <c r="K8" s="23" t="s">
        <v>81</v>
      </c>
      <c r="L8" s="23">
        <v>1</v>
      </c>
      <c r="M8" s="26">
        <v>464100</v>
      </c>
      <c r="N8" s="170"/>
      <c r="O8" s="164" t="s">
        <v>1758</v>
      </c>
      <c r="P8" s="152">
        <f>SUM(F51:F59,M55:M60)</f>
        <v>3609974.4859499997</v>
      </c>
      <c r="R8" s="12">
        <v>44627</v>
      </c>
      <c r="S8" s="76" t="s">
        <v>462</v>
      </c>
      <c r="T8" s="2" t="s">
        <v>81</v>
      </c>
      <c r="U8" s="77">
        <v>267750</v>
      </c>
    </row>
    <row r="9" spans="1:26" x14ac:dyDescent="0.25">
      <c r="C9" s="25">
        <v>44572</v>
      </c>
      <c r="D9" s="22" t="s">
        <v>82</v>
      </c>
      <c r="E9" s="23" t="s">
        <v>81</v>
      </c>
      <c r="F9" s="26">
        <v>1138830</v>
      </c>
      <c r="G9" s="295"/>
      <c r="H9" s="25">
        <v>44565</v>
      </c>
      <c r="I9" s="24" t="s">
        <v>91</v>
      </c>
      <c r="J9" s="24" t="s">
        <v>92</v>
      </c>
      <c r="K9" s="23" t="s">
        <v>81</v>
      </c>
      <c r="L9" s="23">
        <v>1</v>
      </c>
      <c r="M9" s="26">
        <v>3626.9415000000004</v>
      </c>
      <c r="N9" s="170"/>
      <c r="O9" s="164" t="s">
        <v>1759</v>
      </c>
      <c r="P9" s="152">
        <f>SUM(F60:F61,M61:M71)</f>
        <v>1082242.59045</v>
      </c>
      <c r="R9" s="12">
        <v>44627</v>
      </c>
      <c r="S9" s="76" t="s">
        <v>463</v>
      </c>
      <c r="T9" s="2" t="s">
        <v>81</v>
      </c>
      <c r="U9" s="77">
        <v>1949998.26</v>
      </c>
    </row>
    <row r="10" spans="1:26" x14ac:dyDescent="0.25">
      <c r="C10" s="25">
        <v>44572</v>
      </c>
      <c r="D10" s="22" t="s">
        <v>2168</v>
      </c>
      <c r="E10" s="23" t="s">
        <v>81</v>
      </c>
      <c r="F10" s="26">
        <v>571200</v>
      </c>
      <c r="G10" s="295"/>
      <c r="H10" s="25">
        <v>44566</v>
      </c>
      <c r="I10" s="24" t="s">
        <v>93</v>
      </c>
      <c r="J10" s="24" t="s">
        <v>94</v>
      </c>
      <c r="K10" s="23" t="s">
        <v>81</v>
      </c>
      <c r="L10" s="23">
        <v>1</v>
      </c>
      <c r="M10" s="26">
        <v>273046.61264999997</v>
      </c>
      <c r="N10" s="170"/>
      <c r="O10" s="164" t="s">
        <v>1760</v>
      </c>
      <c r="P10" s="152">
        <f>SUM(F62:F69,M72:M76)</f>
        <v>2189484.8199</v>
      </c>
      <c r="R10" s="12">
        <v>44627</v>
      </c>
      <c r="S10" s="76" t="s">
        <v>464</v>
      </c>
      <c r="T10" s="2" t="s">
        <v>81</v>
      </c>
      <c r="U10" s="77">
        <v>1071000</v>
      </c>
    </row>
    <row r="11" spans="1:26" x14ac:dyDescent="0.25">
      <c r="C11" s="25">
        <v>44574</v>
      </c>
      <c r="D11" s="22" t="s">
        <v>83</v>
      </c>
      <c r="E11" s="23" t="s">
        <v>81</v>
      </c>
      <c r="F11" s="26">
        <v>85680</v>
      </c>
      <c r="G11" s="295"/>
      <c r="H11" s="25">
        <v>44572</v>
      </c>
      <c r="I11" s="24" t="s">
        <v>62</v>
      </c>
      <c r="J11" s="24" t="s">
        <v>63</v>
      </c>
      <c r="K11" s="23" t="s">
        <v>81</v>
      </c>
      <c r="L11" s="23">
        <v>20</v>
      </c>
      <c r="M11" s="26">
        <v>235092.49680000002</v>
      </c>
      <c r="N11" s="170"/>
      <c r="O11" s="164" t="s">
        <v>1761</v>
      </c>
      <c r="P11" s="152">
        <f>SUM(F70:F79,M77:M97)</f>
        <v>6789561.4060499985</v>
      </c>
      <c r="R11" s="12">
        <v>44627</v>
      </c>
      <c r="S11" s="76" t="s">
        <v>465</v>
      </c>
      <c r="T11" s="2" t="s">
        <v>81</v>
      </c>
      <c r="U11" s="77">
        <v>1662000.0053999999</v>
      </c>
    </row>
    <row r="12" spans="1:26" x14ac:dyDescent="0.25">
      <c r="C12" s="25">
        <v>44574</v>
      </c>
      <c r="D12" s="22" t="s">
        <v>84</v>
      </c>
      <c r="E12" s="23" t="s">
        <v>81</v>
      </c>
      <c r="F12" s="26">
        <v>53550</v>
      </c>
      <c r="G12" s="295"/>
      <c r="H12" s="25">
        <v>44572</v>
      </c>
      <c r="I12" s="24" t="s">
        <v>95</v>
      </c>
      <c r="J12" s="24" t="s">
        <v>96</v>
      </c>
      <c r="K12" s="23" t="s">
        <v>81</v>
      </c>
      <c r="L12" s="23">
        <v>2</v>
      </c>
      <c r="M12" s="26">
        <v>869998.28999999992</v>
      </c>
      <c r="N12" s="170"/>
      <c r="O12" s="164" t="s">
        <v>1762</v>
      </c>
      <c r="P12" s="152">
        <f>SUM(F80:F88,M98:M117)</f>
        <v>10130804.990250001</v>
      </c>
      <c r="R12" s="12">
        <v>44627</v>
      </c>
      <c r="S12" s="76" t="s">
        <v>466</v>
      </c>
      <c r="T12" s="2" t="s">
        <v>81</v>
      </c>
      <c r="U12" s="77">
        <v>2284800</v>
      </c>
    </row>
    <row r="13" spans="1:26" x14ac:dyDescent="0.25">
      <c r="C13" s="25">
        <v>44575</v>
      </c>
      <c r="D13" s="357" t="s">
        <v>2169</v>
      </c>
      <c r="E13" s="23" t="s">
        <v>81</v>
      </c>
      <c r="F13" s="361">
        <v>624750</v>
      </c>
      <c r="G13" s="295"/>
      <c r="H13" s="25">
        <v>44572</v>
      </c>
      <c r="I13" s="24" t="s">
        <v>97</v>
      </c>
      <c r="J13" s="24" t="s">
        <v>98</v>
      </c>
      <c r="K13" s="23" t="s">
        <v>81</v>
      </c>
      <c r="L13" s="23">
        <v>1</v>
      </c>
      <c r="M13" s="26">
        <v>360000.58499999996</v>
      </c>
      <c r="N13" s="170"/>
      <c r="O13" s="164" t="s">
        <v>1763</v>
      </c>
      <c r="P13" s="152">
        <f>SUM(F89:F112,M118:M176)</f>
        <v>32167764.495300006</v>
      </c>
      <c r="R13" s="12">
        <v>44664</v>
      </c>
      <c r="S13" s="76" t="s">
        <v>590</v>
      </c>
      <c r="T13" s="2" t="s">
        <v>81</v>
      </c>
      <c r="U13" s="87">
        <v>446250</v>
      </c>
    </row>
    <row r="14" spans="1:26" x14ac:dyDescent="0.25">
      <c r="C14" s="25">
        <v>44578</v>
      </c>
      <c r="D14" s="22" t="s">
        <v>85</v>
      </c>
      <c r="E14" s="23" t="s">
        <v>81</v>
      </c>
      <c r="F14" s="26">
        <v>89250</v>
      </c>
      <c r="G14" s="295"/>
      <c r="H14" s="25">
        <v>44575</v>
      </c>
      <c r="I14" s="24" t="s">
        <v>77</v>
      </c>
      <c r="J14" s="24" t="s">
        <v>78</v>
      </c>
      <c r="K14" s="23" t="s">
        <v>81</v>
      </c>
      <c r="L14" s="23">
        <v>2</v>
      </c>
      <c r="M14" s="26">
        <v>240000.38999999998</v>
      </c>
      <c r="N14" s="170"/>
      <c r="O14" s="164" t="s">
        <v>1764</v>
      </c>
      <c r="P14" s="152">
        <f>SUM(F113:F137,M177:M207)</f>
        <v>20059869.158437505</v>
      </c>
      <c r="R14" s="12">
        <v>44664</v>
      </c>
      <c r="S14" s="76" t="s">
        <v>2170</v>
      </c>
      <c r="T14" s="2" t="s">
        <v>81</v>
      </c>
      <c r="U14" s="87">
        <v>624750</v>
      </c>
    </row>
    <row r="15" spans="1:26" x14ac:dyDescent="0.25">
      <c r="C15" s="25">
        <v>44578</v>
      </c>
      <c r="D15" s="22" t="s">
        <v>86</v>
      </c>
      <c r="E15" s="23" t="s">
        <v>81</v>
      </c>
      <c r="F15" s="26">
        <v>892500</v>
      </c>
      <c r="G15" s="295"/>
      <c r="H15" s="25">
        <v>44575</v>
      </c>
      <c r="I15" s="24" t="s">
        <v>97</v>
      </c>
      <c r="J15" s="24" t="s">
        <v>98</v>
      </c>
      <c r="K15" s="23" t="s">
        <v>81</v>
      </c>
      <c r="L15" s="23">
        <v>2</v>
      </c>
      <c r="M15" s="26">
        <v>749999.88</v>
      </c>
      <c r="N15" s="170"/>
      <c r="O15" s="164" t="s">
        <v>1765</v>
      </c>
      <c r="P15" s="152">
        <f>SUM(F138:F146,M208:M216)</f>
        <v>7473182.2808999997</v>
      </c>
      <c r="R15" s="25">
        <v>44662</v>
      </c>
      <c r="S15" s="407" t="s">
        <v>1983</v>
      </c>
      <c r="T15" s="23" t="s">
        <v>81</v>
      </c>
      <c r="U15" s="406">
        <v>696150</v>
      </c>
    </row>
    <row r="16" spans="1:26" ht="15.75" thickBot="1" x14ac:dyDescent="0.3">
      <c r="C16" s="25">
        <v>44583</v>
      </c>
      <c r="D16" s="357" t="s">
        <v>2171</v>
      </c>
      <c r="E16" s="23" t="s">
        <v>81</v>
      </c>
      <c r="F16" s="361">
        <v>2142000</v>
      </c>
      <c r="G16" s="295"/>
      <c r="H16" s="25">
        <v>44575</v>
      </c>
      <c r="I16" s="24" t="s">
        <v>77</v>
      </c>
      <c r="J16" s="24" t="s">
        <v>78</v>
      </c>
      <c r="K16" s="23" t="s">
        <v>81</v>
      </c>
      <c r="L16" s="23">
        <v>2</v>
      </c>
      <c r="M16" s="26">
        <v>240000.38999999998</v>
      </c>
      <c r="N16" s="170"/>
      <c r="O16" s="188" t="s">
        <v>1766</v>
      </c>
      <c r="P16" s="189">
        <f>+SUM(F147:F151,M217:M270)</f>
        <v>19320021.845249996</v>
      </c>
    </row>
    <row r="17" spans="3:21" ht="15.75" thickBot="1" x14ac:dyDescent="0.3">
      <c r="C17" s="25">
        <v>44585</v>
      </c>
      <c r="D17" s="22" t="s">
        <v>2172</v>
      </c>
      <c r="E17" s="23" t="s">
        <v>81</v>
      </c>
      <c r="F17" s="26">
        <v>89250</v>
      </c>
      <c r="G17" s="295"/>
      <c r="H17" s="25">
        <v>44582</v>
      </c>
      <c r="I17" s="24" t="s">
        <v>99</v>
      </c>
      <c r="J17" s="436" t="s">
        <v>100</v>
      </c>
      <c r="K17" s="23" t="s">
        <v>81</v>
      </c>
      <c r="L17" s="23">
        <v>1</v>
      </c>
      <c r="M17" s="437">
        <v>3663667.875</v>
      </c>
      <c r="N17" s="170"/>
      <c r="O17" s="194" t="s">
        <v>1302</v>
      </c>
      <c r="P17" s="195">
        <f>SUM(P5:P16)</f>
        <v>148109009.25753748</v>
      </c>
      <c r="R17" s="12">
        <v>44594</v>
      </c>
      <c r="S17" s="42" t="s">
        <v>336</v>
      </c>
      <c r="T17" s="2" t="s">
        <v>81</v>
      </c>
      <c r="U17" s="43">
        <v>3391500</v>
      </c>
    </row>
    <row r="18" spans="3:21" x14ac:dyDescent="0.25">
      <c r="C18" s="25">
        <v>44585</v>
      </c>
      <c r="D18" s="22" t="s">
        <v>87</v>
      </c>
      <c r="E18" s="23" t="s">
        <v>81</v>
      </c>
      <c r="F18" s="26">
        <v>1329825</v>
      </c>
      <c r="G18" s="295"/>
      <c r="H18" s="25">
        <v>44582</v>
      </c>
      <c r="I18" s="24" t="s">
        <v>101</v>
      </c>
      <c r="J18" s="24" t="s">
        <v>102</v>
      </c>
      <c r="K18" s="23" t="s">
        <v>81</v>
      </c>
      <c r="L18" s="23">
        <v>12</v>
      </c>
      <c r="M18" s="26">
        <v>254739.33134999996</v>
      </c>
      <c r="N18" s="170"/>
      <c r="O18" s="170"/>
      <c r="P18" s="170"/>
      <c r="R18" s="12">
        <v>44667</v>
      </c>
      <c r="S18" s="42" t="s">
        <v>591</v>
      </c>
      <c r="T18" s="2" t="s">
        <v>81</v>
      </c>
      <c r="U18" s="86">
        <v>446250</v>
      </c>
    </row>
    <row r="19" spans="3:21" ht="15.75" thickBot="1" x14ac:dyDescent="0.3">
      <c r="C19" s="27">
        <v>44590</v>
      </c>
      <c r="D19" s="190" t="s">
        <v>88</v>
      </c>
      <c r="E19" s="29" t="s">
        <v>81</v>
      </c>
      <c r="F19" s="30">
        <v>89250</v>
      </c>
      <c r="G19" s="295"/>
      <c r="H19" s="25">
        <v>44582</v>
      </c>
      <c r="I19" s="24" t="s">
        <v>103</v>
      </c>
      <c r="J19" s="24" t="s">
        <v>104</v>
      </c>
      <c r="K19" s="23" t="s">
        <v>81</v>
      </c>
      <c r="L19" s="23">
        <v>4</v>
      </c>
      <c r="M19" s="26">
        <v>75344.439449999991</v>
      </c>
      <c r="N19" s="170"/>
      <c r="O19" s="170"/>
      <c r="P19" s="170"/>
    </row>
    <row r="20" spans="3:21" x14ac:dyDescent="0.25">
      <c r="C20" s="177">
        <v>44593</v>
      </c>
      <c r="D20" s="247" t="s">
        <v>335</v>
      </c>
      <c r="E20" s="179" t="s">
        <v>81</v>
      </c>
      <c r="F20" s="180">
        <v>35700</v>
      </c>
      <c r="G20" s="295"/>
      <c r="H20" s="25">
        <v>44582</v>
      </c>
      <c r="I20" s="24" t="s">
        <v>9</v>
      </c>
      <c r="J20" s="24" t="s">
        <v>10</v>
      </c>
      <c r="K20" s="23" t="s">
        <v>81</v>
      </c>
      <c r="L20" s="23">
        <v>2</v>
      </c>
      <c r="M20" s="26">
        <v>43848.649949999992</v>
      </c>
      <c r="N20" s="170"/>
      <c r="O20" s="170"/>
      <c r="P20" s="25">
        <v>44782</v>
      </c>
      <c r="Q20" s="24" t="s">
        <v>390</v>
      </c>
      <c r="R20" s="436" t="s">
        <v>840</v>
      </c>
      <c r="S20" s="23" t="s">
        <v>81</v>
      </c>
      <c r="T20" s="23">
        <v>3</v>
      </c>
      <c r="U20" s="437">
        <v>829820.89500000002</v>
      </c>
    </row>
    <row r="21" spans="3:21" x14ac:dyDescent="0.25">
      <c r="C21" s="25">
        <v>44594</v>
      </c>
      <c r="D21" s="40" t="s">
        <v>336</v>
      </c>
      <c r="E21" s="23" t="s">
        <v>81</v>
      </c>
      <c r="F21" s="41">
        <v>3391500</v>
      </c>
      <c r="G21" s="295"/>
      <c r="H21" s="25">
        <v>44583</v>
      </c>
      <c r="I21" s="24" t="s">
        <v>105</v>
      </c>
      <c r="J21" s="24" t="s">
        <v>106</v>
      </c>
      <c r="K21" s="23" t="s">
        <v>81</v>
      </c>
      <c r="L21" s="23">
        <v>1</v>
      </c>
      <c r="M21" s="26">
        <v>5845.9821000000002</v>
      </c>
      <c r="N21" s="170"/>
      <c r="O21" s="170"/>
      <c r="P21" s="25">
        <v>44827</v>
      </c>
      <c r="Q21" s="24" t="s">
        <v>390</v>
      </c>
      <c r="R21" s="436" t="s">
        <v>840</v>
      </c>
      <c r="S21" s="23" t="s">
        <v>81</v>
      </c>
      <c r="T21" s="23">
        <v>1</v>
      </c>
      <c r="U21" s="437">
        <v>378523.79774999997</v>
      </c>
    </row>
    <row r="22" spans="3:21" x14ac:dyDescent="0.25">
      <c r="C22" s="25">
        <v>44594</v>
      </c>
      <c r="D22" s="22" t="s">
        <v>337</v>
      </c>
      <c r="E22" s="23" t="s">
        <v>81</v>
      </c>
      <c r="F22" s="26">
        <v>35700</v>
      </c>
      <c r="G22" s="295"/>
      <c r="H22" s="25">
        <v>44586</v>
      </c>
      <c r="I22" s="24" t="s">
        <v>107</v>
      </c>
      <c r="J22" s="24" t="s">
        <v>108</v>
      </c>
      <c r="K22" s="23" t="s">
        <v>81</v>
      </c>
      <c r="L22" s="23">
        <v>2</v>
      </c>
      <c r="M22" s="26">
        <v>204221.31449999998</v>
      </c>
      <c r="N22" s="170"/>
      <c r="O22" s="170"/>
      <c r="P22" s="25">
        <v>44855</v>
      </c>
      <c r="Q22" s="24" t="s">
        <v>390</v>
      </c>
      <c r="R22" s="436" t="s">
        <v>1347</v>
      </c>
      <c r="S22" s="23" t="s">
        <v>81</v>
      </c>
      <c r="T22" s="23">
        <v>1</v>
      </c>
      <c r="U22" s="437">
        <v>410066.96114999999</v>
      </c>
    </row>
    <row r="23" spans="3:21" ht="15.75" thickBot="1" x14ac:dyDescent="0.3">
      <c r="C23" s="25">
        <v>44594</v>
      </c>
      <c r="D23" s="22" t="s">
        <v>338</v>
      </c>
      <c r="E23" s="23" t="s">
        <v>81</v>
      </c>
      <c r="F23" s="26">
        <v>71400</v>
      </c>
      <c r="G23" s="295"/>
      <c r="H23" s="27">
        <v>44592</v>
      </c>
      <c r="I23" s="28" t="s">
        <v>109</v>
      </c>
      <c r="J23" s="28" t="s">
        <v>110</v>
      </c>
      <c r="K23" s="29" t="s">
        <v>81</v>
      </c>
      <c r="L23" s="29">
        <v>10</v>
      </c>
      <c r="M23" s="30">
        <v>314160</v>
      </c>
      <c r="N23" s="170"/>
      <c r="O23" s="170"/>
      <c r="P23" s="25">
        <v>44870</v>
      </c>
      <c r="Q23" s="24" t="s">
        <v>390</v>
      </c>
      <c r="R23" s="436" t="s">
        <v>1347</v>
      </c>
      <c r="S23" s="23" t="s">
        <v>81</v>
      </c>
      <c r="T23" s="23">
        <v>1</v>
      </c>
      <c r="U23" s="437">
        <v>410060.51729999995</v>
      </c>
    </row>
    <row r="24" spans="3:21" x14ac:dyDescent="0.25">
      <c r="C24" s="25">
        <v>44599</v>
      </c>
      <c r="D24" s="22" t="s">
        <v>339</v>
      </c>
      <c r="E24" s="23" t="s">
        <v>81</v>
      </c>
      <c r="F24" s="26">
        <v>89250</v>
      </c>
      <c r="G24" s="295"/>
      <c r="H24" s="177">
        <v>44595</v>
      </c>
      <c r="I24" s="178" t="s">
        <v>23</v>
      </c>
      <c r="J24" s="178" t="s">
        <v>24</v>
      </c>
      <c r="K24" s="179" t="s">
        <v>81</v>
      </c>
      <c r="L24" s="179">
        <v>3.49</v>
      </c>
      <c r="M24" s="180">
        <v>21.901949999999999</v>
      </c>
      <c r="N24" s="170"/>
      <c r="O24" s="170"/>
      <c r="P24" s="25">
        <v>44871</v>
      </c>
      <c r="Q24" s="24" t="s">
        <v>390</v>
      </c>
      <c r="R24" s="436" t="s">
        <v>1347</v>
      </c>
      <c r="S24" s="23" t="s">
        <v>81</v>
      </c>
      <c r="T24" s="23">
        <v>1</v>
      </c>
      <c r="U24" s="437">
        <v>410060.51729999995</v>
      </c>
    </row>
    <row r="25" spans="3:21" x14ac:dyDescent="0.25">
      <c r="C25" s="25">
        <v>44600</v>
      </c>
      <c r="D25" s="22" t="s">
        <v>340</v>
      </c>
      <c r="E25" s="23" t="s">
        <v>81</v>
      </c>
      <c r="F25" s="26">
        <v>124950</v>
      </c>
      <c r="G25" s="295"/>
      <c r="H25" s="25">
        <v>44601</v>
      </c>
      <c r="I25" s="24" t="s">
        <v>325</v>
      </c>
      <c r="J25" s="24" t="s">
        <v>326</v>
      </c>
      <c r="K25" s="23" t="s">
        <v>81</v>
      </c>
      <c r="L25" s="23">
        <v>1</v>
      </c>
      <c r="M25" s="26">
        <v>3204000.03</v>
      </c>
      <c r="N25" s="170"/>
      <c r="O25" s="170"/>
      <c r="P25" s="25">
        <v>44876</v>
      </c>
      <c r="Q25" s="24" t="s">
        <v>390</v>
      </c>
      <c r="R25" s="436" t="s">
        <v>1347</v>
      </c>
      <c r="S25" s="23" t="s">
        <v>81</v>
      </c>
      <c r="T25" s="23">
        <v>2</v>
      </c>
      <c r="U25" s="437">
        <v>820121.0345999999</v>
      </c>
    </row>
    <row r="26" spans="3:21" x14ac:dyDescent="0.25">
      <c r="C26" s="25">
        <v>44602</v>
      </c>
      <c r="D26" s="22" t="s">
        <v>341</v>
      </c>
      <c r="E26" s="23" t="s">
        <v>81</v>
      </c>
      <c r="F26" s="26">
        <v>803250</v>
      </c>
      <c r="G26" s="295"/>
      <c r="H26" s="25">
        <v>44610</v>
      </c>
      <c r="I26" s="24" t="s">
        <v>327</v>
      </c>
      <c r="J26" s="24" t="s">
        <v>328</v>
      </c>
      <c r="K26" s="23" t="s">
        <v>81</v>
      </c>
      <c r="L26" s="23">
        <v>2</v>
      </c>
      <c r="M26" s="26">
        <v>39754.627499999995</v>
      </c>
      <c r="N26" s="170"/>
      <c r="O26" s="170"/>
      <c r="P26" s="25">
        <v>44880</v>
      </c>
      <c r="Q26" s="24" t="s">
        <v>390</v>
      </c>
      <c r="R26" s="436" t="s">
        <v>1347</v>
      </c>
      <c r="S26" s="23" t="s">
        <v>81</v>
      </c>
      <c r="T26" s="23">
        <v>2</v>
      </c>
      <c r="U26" s="437">
        <v>820121.0345999999</v>
      </c>
    </row>
    <row r="27" spans="3:21" ht="15.75" thickBot="1" x14ac:dyDescent="0.3">
      <c r="C27" s="25">
        <v>44603</v>
      </c>
      <c r="D27" s="22" t="s">
        <v>342</v>
      </c>
      <c r="E27" s="23" t="s">
        <v>81</v>
      </c>
      <c r="F27" s="26">
        <v>178500</v>
      </c>
      <c r="G27" s="295"/>
      <c r="H27" s="25">
        <v>44610</v>
      </c>
      <c r="I27" s="24" t="s">
        <v>52</v>
      </c>
      <c r="J27" s="24" t="s">
        <v>53</v>
      </c>
      <c r="K27" s="23" t="s">
        <v>81</v>
      </c>
      <c r="L27" s="23">
        <v>2</v>
      </c>
      <c r="M27" s="26">
        <v>2740.20705</v>
      </c>
      <c r="N27" s="170"/>
      <c r="O27" s="170"/>
      <c r="P27" s="27">
        <v>44891</v>
      </c>
      <c r="Q27" s="28" t="s">
        <v>390</v>
      </c>
      <c r="R27" s="438" t="s">
        <v>1347</v>
      </c>
      <c r="S27" s="29" t="s">
        <v>81</v>
      </c>
      <c r="T27" s="29">
        <v>3</v>
      </c>
      <c r="U27" s="439">
        <v>1283043.8092500002</v>
      </c>
    </row>
    <row r="28" spans="3:21" x14ac:dyDescent="0.25">
      <c r="C28" s="25">
        <v>44610</v>
      </c>
      <c r="D28" s="357" t="s">
        <v>343</v>
      </c>
      <c r="E28" s="23" t="s">
        <v>81</v>
      </c>
      <c r="F28" s="361">
        <v>4972500.00765</v>
      </c>
      <c r="G28" s="295"/>
      <c r="H28" s="25">
        <v>44610</v>
      </c>
      <c r="I28" s="24" t="s">
        <v>9</v>
      </c>
      <c r="J28" s="24" t="s">
        <v>10</v>
      </c>
      <c r="K28" s="23" t="s">
        <v>81</v>
      </c>
      <c r="L28" s="23">
        <v>20</v>
      </c>
      <c r="M28" s="26">
        <v>443972.39354999998</v>
      </c>
      <c r="N28" s="170"/>
      <c r="O28" s="170"/>
      <c r="P28" s="25">
        <v>44918</v>
      </c>
      <c r="Q28" s="24" t="s">
        <v>390</v>
      </c>
      <c r="R28" s="436" t="s">
        <v>1347</v>
      </c>
      <c r="S28" s="23" t="s">
        <v>81</v>
      </c>
      <c r="T28" s="23">
        <v>2</v>
      </c>
      <c r="U28" s="437">
        <v>868947.26414999994</v>
      </c>
    </row>
    <row r="29" spans="3:21" ht="15.75" thickBot="1" x14ac:dyDescent="0.3">
      <c r="C29" s="25">
        <v>44613</v>
      </c>
      <c r="D29" s="357" t="s">
        <v>344</v>
      </c>
      <c r="E29" s="23" t="s">
        <v>81</v>
      </c>
      <c r="F29" s="361">
        <v>2142000</v>
      </c>
      <c r="G29" s="295"/>
      <c r="H29" s="25">
        <v>44610</v>
      </c>
      <c r="I29" s="24" t="s">
        <v>23</v>
      </c>
      <c r="J29" s="24" t="s">
        <v>24</v>
      </c>
      <c r="K29" s="23" t="s">
        <v>81</v>
      </c>
      <c r="L29" s="23">
        <v>3.49</v>
      </c>
      <c r="M29" s="26">
        <v>6.30105</v>
      </c>
      <c r="N29" s="170"/>
      <c r="O29" s="170"/>
      <c r="P29" s="27">
        <v>44921</v>
      </c>
      <c r="Q29" s="28" t="s">
        <v>390</v>
      </c>
      <c r="R29" s="438" t="s">
        <v>1347</v>
      </c>
      <c r="S29" s="29" t="s">
        <v>81</v>
      </c>
      <c r="T29" s="29">
        <v>7</v>
      </c>
      <c r="U29" s="439">
        <v>3041315.4155999995</v>
      </c>
    </row>
    <row r="30" spans="3:21" ht="15.75" thickBot="1" x14ac:dyDescent="0.3">
      <c r="C30" s="27">
        <v>44615</v>
      </c>
      <c r="D30" s="190" t="s">
        <v>345</v>
      </c>
      <c r="E30" s="29" t="s">
        <v>81</v>
      </c>
      <c r="F30" s="30">
        <v>142800</v>
      </c>
      <c r="G30" s="295"/>
      <c r="H30" s="25">
        <v>44610</v>
      </c>
      <c r="I30" s="24" t="s">
        <v>136</v>
      </c>
      <c r="J30" s="24" t="s">
        <v>137</v>
      </c>
      <c r="K30" s="23" t="s">
        <v>81</v>
      </c>
      <c r="L30" s="23">
        <v>1</v>
      </c>
      <c r="M30" s="26">
        <v>34599.458250000003</v>
      </c>
      <c r="N30" s="170"/>
      <c r="O30" s="170"/>
      <c r="P30" s="170"/>
    </row>
    <row r="31" spans="3:21" x14ac:dyDescent="0.25">
      <c r="C31" s="177">
        <v>44627</v>
      </c>
      <c r="D31" s="359" t="s">
        <v>462</v>
      </c>
      <c r="E31" s="179" t="s">
        <v>81</v>
      </c>
      <c r="F31" s="362">
        <v>267750</v>
      </c>
      <c r="G31" s="295"/>
      <c r="H31" s="25">
        <v>44610</v>
      </c>
      <c r="I31" s="24" t="s">
        <v>329</v>
      </c>
      <c r="J31" s="24" t="s">
        <v>330</v>
      </c>
      <c r="K31" s="23" t="s">
        <v>81</v>
      </c>
      <c r="L31" s="23">
        <v>1</v>
      </c>
      <c r="M31" s="26">
        <v>47427.896249999998</v>
      </c>
      <c r="N31" s="170"/>
      <c r="O31" s="170"/>
      <c r="P31" s="25">
        <v>44582</v>
      </c>
      <c r="Q31" s="24" t="s">
        <v>99</v>
      </c>
      <c r="R31" s="436" t="s">
        <v>100</v>
      </c>
      <c r="S31" s="23" t="s">
        <v>81</v>
      </c>
      <c r="T31" s="23">
        <v>1</v>
      </c>
      <c r="U31" s="437">
        <v>3663667.875</v>
      </c>
    </row>
    <row r="32" spans="3:21" x14ac:dyDescent="0.25">
      <c r="C32" s="25">
        <v>44627</v>
      </c>
      <c r="D32" s="357" t="s">
        <v>463</v>
      </c>
      <c r="E32" s="23" t="s">
        <v>81</v>
      </c>
      <c r="F32" s="361">
        <v>1949998.26</v>
      </c>
      <c r="G32" s="295"/>
      <c r="H32" s="25">
        <v>44610</v>
      </c>
      <c r="I32" s="24" t="s">
        <v>331</v>
      </c>
      <c r="J32" s="24" t="s">
        <v>332</v>
      </c>
      <c r="K32" s="23" t="s">
        <v>81</v>
      </c>
      <c r="L32" s="23">
        <v>1</v>
      </c>
      <c r="M32" s="26">
        <v>98605.684799999988</v>
      </c>
      <c r="N32" s="170"/>
      <c r="O32" s="170"/>
      <c r="P32" s="25">
        <v>44861</v>
      </c>
      <c r="Q32" s="24" t="s">
        <v>836</v>
      </c>
      <c r="R32" s="436" t="s">
        <v>837</v>
      </c>
      <c r="S32" s="23" t="s">
        <v>81</v>
      </c>
      <c r="T32" s="23">
        <v>1</v>
      </c>
      <c r="U32" s="437">
        <v>3445942.5</v>
      </c>
    </row>
    <row r="33" spans="3:16" x14ac:dyDescent="0.25">
      <c r="C33" s="25">
        <v>44627</v>
      </c>
      <c r="D33" s="357" t="s">
        <v>464</v>
      </c>
      <c r="E33" s="23" t="s">
        <v>81</v>
      </c>
      <c r="F33" s="361">
        <v>1071000</v>
      </c>
      <c r="G33" s="295"/>
      <c r="H33" s="25">
        <v>44615</v>
      </c>
      <c r="I33" s="24" t="s">
        <v>333</v>
      </c>
      <c r="J33" s="24" t="s">
        <v>334</v>
      </c>
      <c r="K33" s="23" t="s">
        <v>81</v>
      </c>
      <c r="L33" s="23">
        <v>1</v>
      </c>
      <c r="M33" s="26">
        <v>75560.69219999999</v>
      </c>
      <c r="N33" s="170"/>
      <c r="O33" s="170"/>
      <c r="P33" s="170"/>
    </row>
    <row r="34" spans="3:16" x14ac:dyDescent="0.25">
      <c r="C34" s="25">
        <v>44627</v>
      </c>
      <c r="D34" s="357" t="s">
        <v>465</v>
      </c>
      <c r="E34" s="23" t="s">
        <v>81</v>
      </c>
      <c r="F34" s="361">
        <v>1662000.0053999999</v>
      </c>
      <c r="G34" s="295"/>
      <c r="H34" s="25">
        <v>44615</v>
      </c>
      <c r="I34" s="24" t="s">
        <v>107</v>
      </c>
      <c r="J34" s="24" t="s">
        <v>108</v>
      </c>
      <c r="K34" s="23" t="s">
        <v>81</v>
      </c>
      <c r="L34" s="23">
        <v>1</v>
      </c>
      <c r="M34" s="26">
        <v>102110.65724999999</v>
      </c>
      <c r="N34" s="170"/>
      <c r="O34" s="170"/>
      <c r="P34" s="170"/>
    </row>
    <row r="35" spans="3:16" x14ac:dyDescent="0.25">
      <c r="C35" s="25">
        <v>44627</v>
      </c>
      <c r="D35" s="357" t="s">
        <v>466</v>
      </c>
      <c r="E35" s="23" t="s">
        <v>81</v>
      </c>
      <c r="F35" s="361">
        <v>2284800</v>
      </c>
      <c r="G35" s="295"/>
      <c r="H35" s="25">
        <v>44615</v>
      </c>
      <c r="I35" s="24" t="s">
        <v>101</v>
      </c>
      <c r="J35" s="24" t="s">
        <v>102</v>
      </c>
      <c r="K35" s="23" t="s">
        <v>81</v>
      </c>
      <c r="L35" s="23">
        <v>4</v>
      </c>
      <c r="M35" s="26">
        <v>84913.110450000007</v>
      </c>
      <c r="N35" s="170"/>
      <c r="O35" s="170"/>
      <c r="P35" s="170"/>
    </row>
    <row r="36" spans="3:16" ht="15.75" thickBot="1" x14ac:dyDescent="0.3">
      <c r="C36" s="25">
        <v>44627</v>
      </c>
      <c r="D36" s="22" t="s">
        <v>467</v>
      </c>
      <c r="E36" s="23" t="s">
        <v>81</v>
      </c>
      <c r="F36" s="26">
        <v>1338750</v>
      </c>
      <c r="G36" s="295"/>
      <c r="H36" s="27">
        <v>44615</v>
      </c>
      <c r="I36" s="28" t="s">
        <v>23</v>
      </c>
      <c r="J36" s="28" t="s">
        <v>24</v>
      </c>
      <c r="K36" s="29" t="s">
        <v>81</v>
      </c>
      <c r="L36" s="29">
        <v>3.49</v>
      </c>
      <c r="M36" s="30">
        <v>6.2296500000000004</v>
      </c>
      <c r="N36" s="170"/>
      <c r="O36" s="170"/>
      <c r="P36" s="170"/>
    </row>
    <row r="37" spans="3:16" x14ac:dyDescent="0.25">
      <c r="C37" s="25">
        <v>44627</v>
      </c>
      <c r="D37" s="22" t="s">
        <v>468</v>
      </c>
      <c r="E37" s="23" t="s">
        <v>81</v>
      </c>
      <c r="F37" s="26">
        <v>267750</v>
      </c>
      <c r="G37" s="295"/>
      <c r="H37" s="177">
        <v>44623</v>
      </c>
      <c r="I37" s="178" t="s">
        <v>150</v>
      </c>
      <c r="J37" s="178" t="s">
        <v>481</v>
      </c>
      <c r="K37" s="179" t="s">
        <v>81</v>
      </c>
      <c r="L37" s="179">
        <v>1</v>
      </c>
      <c r="M37" s="180">
        <v>119765.02124999999</v>
      </c>
      <c r="N37" s="170"/>
      <c r="O37" s="170"/>
      <c r="P37" s="170"/>
    </row>
    <row r="38" spans="3:16" x14ac:dyDescent="0.25">
      <c r="C38" s="25">
        <v>44628</v>
      </c>
      <c r="D38" s="22" t="s">
        <v>469</v>
      </c>
      <c r="E38" s="23" t="s">
        <v>81</v>
      </c>
      <c r="F38" s="26">
        <v>124950</v>
      </c>
      <c r="G38" s="295"/>
      <c r="H38" s="25">
        <v>44624</v>
      </c>
      <c r="I38" s="24" t="s">
        <v>482</v>
      </c>
      <c r="J38" s="24" t="s">
        <v>483</v>
      </c>
      <c r="K38" s="23" t="s">
        <v>81</v>
      </c>
      <c r="L38" s="23">
        <v>6</v>
      </c>
      <c r="M38" s="26">
        <v>3427.03935</v>
      </c>
      <c r="N38" s="170"/>
      <c r="O38" s="170"/>
      <c r="P38" s="170"/>
    </row>
    <row r="39" spans="3:16" x14ac:dyDescent="0.25">
      <c r="C39" s="25">
        <v>44629</v>
      </c>
      <c r="D39" s="22" t="s">
        <v>470</v>
      </c>
      <c r="E39" s="23" t="s">
        <v>81</v>
      </c>
      <c r="F39" s="26">
        <v>357000</v>
      </c>
      <c r="G39" s="295"/>
      <c r="H39" s="25">
        <v>44628</v>
      </c>
      <c r="I39" s="24" t="s">
        <v>484</v>
      </c>
      <c r="J39" s="24" t="s">
        <v>485</v>
      </c>
      <c r="K39" s="23" t="s">
        <v>81</v>
      </c>
      <c r="L39" s="23">
        <v>4</v>
      </c>
      <c r="M39" s="26">
        <v>5337.7390499999992</v>
      </c>
      <c r="N39" s="170"/>
      <c r="O39" s="170"/>
      <c r="P39" s="170"/>
    </row>
    <row r="40" spans="3:16" x14ac:dyDescent="0.25">
      <c r="C40" s="25">
        <v>44630</v>
      </c>
      <c r="D40" s="22" t="s">
        <v>471</v>
      </c>
      <c r="E40" s="23" t="s">
        <v>81</v>
      </c>
      <c r="F40" s="26">
        <v>160650</v>
      </c>
      <c r="G40" s="295"/>
      <c r="H40" s="25">
        <v>44628</v>
      </c>
      <c r="I40" s="24" t="s">
        <v>404</v>
      </c>
      <c r="J40" s="24" t="s">
        <v>405</v>
      </c>
      <c r="K40" s="23" t="s">
        <v>81</v>
      </c>
      <c r="L40" s="23">
        <v>1</v>
      </c>
      <c r="M40" s="26">
        <v>18490.636499999997</v>
      </c>
      <c r="N40" s="170"/>
      <c r="O40" s="170"/>
      <c r="P40" s="170"/>
    </row>
    <row r="41" spans="3:16" x14ac:dyDescent="0.25">
      <c r="C41" s="25">
        <v>44635</v>
      </c>
      <c r="D41" s="22" t="s">
        <v>472</v>
      </c>
      <c r="E41" s="23" t="s">
        <v>81</v>
      </c>
      <c r="F41" s="26">
        <v>110670</v>
      </c>
      <c r="G41" s="295"/>
      <c r="H41" s="25">
        <v>44628</v>
      </c>
      <c r="I41" s="24" t="s">
        <v>486</v>
      </c>
      <c r="J41" s="363" t="s">
        <v>487</v>
      </c>
      <c r="K41" s="23" t="s">
        <v>81</v>
      </c>
      <c r="L41" s="23">
        <v>6</v>
      </c>
      <c r="M41" s="26">
        <v>5755.6253999999999</v>
      </c>
      <c r="N41" s="170"/>
      <c r="O41" s="170"/>
      <c r="P41" s="170"/>
    </row>
    <row r="42" spans="3:16" x14ac:dyDescent="0.25">
      <c r="C42" s="25">
        <v>44635</v>
      </c>
      <c r="D42" s="22" t="s">
        <v>473</v>
      </c>
      <c r="E42" s="23" t="s">
        <v>81</v>
      </c>
      <c r="F42" s="26">
        <v>124950</v>
      </c>
      <c r="G42" s="295"/>
      <c r="H42" s="25">
        <v>44628</v>
      </c>
      <c r="I42" s="24" t="s">
        <v>488</v>
      </c>
      <c r="J42" s="24" t="s">
        <v>489</v>
      </c>
      <c r="K42" s="23" t="s">
        <v>81</v>
      </c>
      <c r="L42" s="23">
        <v>2</v>
      </c>
      <c r="M42" s="26">
        <v>19019.853299999999</v>
      </c>
      <c r="N42" s="170"/>
      <c r="O42" s="170"/>
      <c r="P42" s="170"/>
    </row>
    <row r="43" spans="3:16" x14ac:dyDescent="0.25">
      <c r="C43" s="25">
        <v>44635</v>
      </c>
      <c r="D43" s="22" t="s">
        <v>474</v>
      </c>
      <c r="E43" s="23" t="s">
        <v>81</v>
      </c>
      <c r="F43" s="26">
        <v>178500</v>
      </c>
      <c r="G43" s="295"/>
      <c r="H43" s="25">
        <v>44628</v>
      </c>
      <c r="I43" s="24" t="s">
        <v>490</v>
      </c>
      <c r="J43" s="24" t="s">
        <v>491</v>
      </c>
      <c r="K43" s="23" t="s">
        <v>81</v>
      </c>
      <c r="L43" s="23">
        <v>100</v>
      </c>
      <c r="M43" s="26">
        <v>16605.230249999997</v>
      </c>
      <c r="N43" s="170"/>
      <c r="O43" s="170"/>
      <c r="P43" s="170"/>
    </row>
    <row r="44" spans="3:16" x14ac:dyDescent="0.25">
      <c r="C44" s="25">
        <v>44636</v>
      </c>
      <c r="D44" s="22" t="s">
        <v>475</v>
      </c>
      <c r="E44" s="23" t="s">
        <v>81</v>
      </c>
      <c r="F44" s="26">
        <v>107100</v>
      </c>
      <c r="G44" s="295"/>
      <c r="H44" s="25">
        <v>44630</v>
      </c>
      <c r="I44" s="24" t="s">
        <v>62</v>
      </c>
      <c r="J44" s="24" t="s">
        <v>63</v>
      </c>
      <c r="K44" s="23" t="s">
        <v>81</v>
      </c>
      <c r="L44" s="23">
        <v>4</v>
      </c>
      <c r="M44" s="26">
        <v>47018.506500000003</v>
      </c>
      <c r="N44" s="170"/>
      <c r="O44" s="170"/>
      <c r="P44" s="170"/>
    </row>
    <row r="45" spans="3:16" x14ac:dyDescent="0.25">
      <c r="C45" s="25">
        <v>44644</v>
      </c>
      <c r="D45" s="22" t="s">
        <v>476</v>
      </c>
      <c r="E45" s="23" t="s">
        <v>81</v>
      </c>
      <c r="F45" s="26">
        <v>535500</v>
      </c>
      <c r="G45" s="295"/>
      <c r="H45" s="25">
        <v>44630</v>
      </c>
      <c r="I45" s="24" t="s">
        <v>103</v>
      </c>
      <c r="J45" s="24" t="s">
        <v>104</v>
      </c>
      <c r="K45" s="23" t="s">
        <v>81</v>
      </c>
      <c r="L45" s="23">
        <v>3</v>
      </c>
      <c r="M45" s="26">
        <v>59783.934000000001</v>
      </c>
      <c r="N45" s="170"/>
      <c r="O45" s="170"/>
      <c r="P45" s="170"/>
    </row>
    <row r="46" spans="3:16" x14ac:dyDescent="0.25">
      <c r="C46" s="25">
        <v>44644</v>
      </c>
      <c r="D46" s="22" t="s">
        <v>477</v>
      </c>
      <c r="E46" s="23" t="s">
        <v>81</v>
      </c>
      <c r="F46" s="26">
        <v>1274999.99235</v>
      </c>
      <c r="G46" s="295"/>
      <c r="H46" s="25">
        <v>44630</v>
      </c>
      <c r="I46" s="24" t="s">
        <v>23</v>
      </c>
      <c r="J46" s="24" t="s">
        <v>24</v>
      </c>
      <c r="K46" s="23" t="s">
        <v>81</v>
      </c>
      <c r="L46" s="23">
        <v>3.49</v>
      </c>
      <c r="M46" s="26">
        <v>6.2296500000000004</v>
      </c>
      <c r="N46" s="170"/>
      <c r="O46" s="170"/>
      <c r="P46" s="170"/>
    </row>
    <row r="47" spans="3:16" x14ac:dyDescent="0.25">
      <c r="C47" s="25">
        <v>44645</v>
      </c>
      <c r="D47" s="22" t="s">
        <v>478</v>
      </c>
      <c r="E47" s="23" t="s">
        <v>81</v>
      </c>
      <c r="F47" s="26">
        <v>369495</v>
      </c>
      <c r="G47" s="295"/>
      <c r="H47" s="25">
        <v>44636</v>
      </c>
      <c r="I47" s="24" t="s">
        <v>23</v>
      </c>
      <c r="J47" s="24" t="s">
        <v>24</v>
      </c>
      <c r="K47" s="23" t="s">
        <v>81</v>
      </c>
      <c r="L47" s="23">
        <v>3.49</v>
      </c>
      <c r="M47" s="26">
        <v>6.2296500000000004</v>
      </c>
      <c r="N47" s="170"/>
      <c r="O47" s="170"/>
      <c r="P47" s="170"/>
    </row>
    <row r="48" spans="3:16" x14ac:dyDescent="0.25">
      <c r="C48" s="25">
        <v>44644</v>
      </c>
      <c r="D48" s="22" t="s">
        <v>1982</v>
      </c>
      <c r="E48" s="23" t="s">
        <v>81</v>
      </c>
      <c r="F48" s="26">
        <v>178500</v>
      </c>
      <c r="G48" s="295"/>
      <c r="H48" s="25">
        <v>44644</v>
      </c>
      <c r="I48" s="24" t="s">
        <v>492</v>
      </c>
      <c r="J48" s="24" t="s">
        <v>493</v>
      </c>
      <c r="K48" s="23" t="s">
        <v>81</v>
      </c>
      <c r="L48" s="23">
        <v>1</v>
      </c>
      <c r="M48" s="26">
        <v>175634.12895000001</v>
      </c>
      <c r="N48" s="170"/>
      <c r="O48" s="170"/>
      <c r="P48" s="170"/>
    </row>
    <row r="49" spans="3:16" x14ac:dyDescent="0.25">
      <c r="C49" s="25">
        <v>44645</v>
      </c>
      <c r="D49" s="22" t="s">
        <v>479</v>
      </c>
      <c r="E49" s="23" t="s">
        <v>81</v>
      </c>
      <c r="F49" s="26">
        <v>624750</v>
      </c>
      <c r="G49" s="295"/>
      <c r="H49" s="25">
        <v>44644</v>
      </c>
      <c r="I49" s="24" t="s">
        <v>404</v>
      </c>
      <c r="J49" s="24" t="s">
        <v>405</v>
      </c>
      <c r="K49" s="23" t="s">
        <v>81</v>
      </c>
      <c r="L49" s="23">
        <v>1</v>
      </c>
      <c r="M49" s="26">
        <v>19530.613199999996</v>
      </c>
      <c r="N49" s="170"/>
      <c r="O49" s="170"/>
      <c r="P49" s="170"/>
    </row>
    <row r="50" spans="3:16" ht="15.75" thickBot="1" x14ac:dyDescent="0.3">
      <c r="C50" s="27">
        <v>44649</v>
      </c>
      <c r="D50" s="190" t="s">
        <v>480</v>
      </c>
      <c r="E50" s="29" t="s">
        <v>81</v>
      </c>
      <c r="F50" s="30">
        <v>53550</v>
      </c>
      <c r="G50" s="295"/>
      <c r="H50" s="25">
        <v>44644</v>
      </c>
      <c r="I50" s="24" t="s">
        <v>9</v>
      </c>
      <c r="J50" s="24" t="s">
        <v>10</v>
      </c>
      <c r="K50" s="23" t="s">
        <v>81</v>
      </c>
      <c r="L50" s="23">
        <v>4</v>
      </c>
      <c r="M50" s="26">
        <v>88946.532149999999</v>
      </c>
      <c r="N50" s="170"/>
      <c r="O50" s="170"/>
      <c r="P50" s="170"/>
    </row>
    <row r="51" spans="3:16" x14ac:dyDescent="0.25">
      <c r="C51" s="177">
        <v>44653</v>
      </c>
      <c r="D51" s="247" t="s">
        <v>2173</v>
      </c>
      <c r="E51" s="179" t="s">
        <v>81</v>
      </c>
      <c r="F51" s="303">
        <v>214200</v>
      </c>
      <c r="G51" s="295"/>
      <c r="H51" s="25">
        <v>44644</v>
      </c>
      <c r="I51" s="24" t="s">
        <v>494</v>
      </c>
      <c r="J51" s="24" t="s">
        <v>495</v>
      </c>
      <c r="K51" s="23" t="s">
        <v>81</v>
      </c>
      <c r="L51" s="23">
        <v>4</v>
      </c>
      <c r="M51" s="26">
        <v>4126.5630000000001</v>
      </c>
      <c r="N51" s="170"/>
      <c r="O51" s="170"/>
      <c r="P51" s="170"/>
    </row>
    <row r="52" spans="3:16" x14ac:dyDescent="0.25">
      <c r="C52" s="25">
        <v>44658</v>
      </c>
      <c r="D52" s="22" t="s">
        <v>588</v>
      </c>
      <c r="E52" s="23" t="s">
        <v>81</v>
      </c>
      <c r="F52" s="304">
        <v>35700</v>
      </c>
      <c r="G52" s="295"/>
      <c r="H52" s="25">
        <v>44651</v>
      </c>
      <c r="I52" s="24" t="s">
        <v>351</v>
      </c>
      <c r="J52" s="24" t="s">
        <v>352</v>
      </c>
      <c r="K52" s="23" t="s">
        <v>81</v>
      </c>
      <c r="L52" s="23">
        <v>1</v>
      </c>
      <c r="M52" s="26">
        <v>25533.657449999999</v>
      </c>
      <c r="N52" s="170"/>
      <c r="O52" s="170"/>
      <c r="P52" s="170"/>
    </row>
    <row r="53" spans="3:16" x14ac:dyDescent="0.25">
      <c r="C53" s="25">
        <v>44659</v>
      </c>
      <c r="D53" s="22" t="s">
        <v>589</v>
      </c>
      <c r="E53" s="23" t="s">
        <v>81</v>
      </c>
      <c r="F53" s="304">
        <v>303450</v>
      </c>
      <c r="G53" s="295"/>
      <c r="H53" s="25">
        <v>44651</v>
      </c>
      <c r="I53" s="24" t="s">
        <v>52</v>
      </c>
      <c r="J53" s="24" t="s">
        <v>53</v>
      </c>
      <c r="K53" s="23" t="s">
        <v>81</v>
      </c>
      <c r="L53" s="23">
        <v>1</v>
      </c>
      <c r="M53" s="26">
        <v>1370.1124499999999</v>
      </c>
      <c r="N53" s="170"/>
      <c r="O53" s="170"/>
      <c r="P53" s="170"/>
    </row>
    <row r="54" spans="3:16" ht="15.75" thickBot="1" x14ac:dyDescent="0.3">
      <c r="C54" s="25">
        <v>44662</v>
      </c>
      <c r="D54" s="405" t="s">
        <v>1983</v>
      </c>
      <c r="E54" s="23" t="s">
        <v>81</v>
      </c>
      <c r="F54" s="406">
        <v>696150</v>
      </c>
      <c r="G54" s="295"/>
      <c r="H54" s="27">
        <v>44651</v>
      </c>
      <c r="I54" s="28" t="s">
        <v>496</v>
      </c>
      <c r="J54" s="28" t="s">
        <v>497</v>
      </c>
      <c r="K54" s="29" t="s">
        <v>81</v>
      </c>
      <c r="L54" s="29">
        <v>1</v>
      </c>
      <c r="M54" s="30">
        <v>132416.72639999999</v>
      </c>
      <c r="N54" s="170"/>
      <c r="O54" s="170"/>
      <c r="P54" s="170"/>
    </row>
    <row r="55" spans="3:16" x14ac:dyDescent="0.25">
      <c r="C55" s="25">
        <v>44664</v>
      </c>
      <c r="D55" s="357" t="s">
        <v>590</v>
      </c>
      <c r="E55" s="23" t="s">
        <v>81</v>
      </c>
      <c r="F55" s="364">
        <v>446250</v>
      </c>
      <c r="G55" s="295"/>
      <c r="H55" s="177">
        <v>44659</v>
      </c>
      <c r="I55" s="178" t="s">
        <v>319</v>
      </c>
      <c r="J55" s="178" t="s">
        <v>320</v>
      </c>
      <c r="K55" s="179" t="s">
        <v>81</v>
      </c>
      <c r="L55" s="179">
        <v>2</v>
      </c>
      <c r="M55" s="303">
        <v>107934.36255000001</v>
      </c>
      <c r="N55" s="173"/>
      <c r="O55" s="173"/>
      <c r="P55" s="173"/>
    </row>
    <row r="56" spans="3:16" x14ac:dyDescent="0.25">
      <c r="C56" s="25">
        <v>44664</v>
      </c>
      <c r="D56" s="357" t="s">
        <v>2170</v>
      </c>
      <c r="E56" s="23" t="s">
        <v>81</v>
      </c>
      <c r="F56" s="364">
        <v>624750</v>
      </c>
      <c r="G56" s="295"/>
      <c r="H56" s="25">
        <v>44659</v>
      </c>
      <c r="I56" s="24" t="s">
        <v>169</v>
      </c>
      <c r="J56" s="24" t="s">
        <v>170</v>
      </c>
      <c r="K56" s="23" t="s">
        <v>81</v>
      </c>
      <c r="L56" s="23">
        <v>1</v>
      </c>
      <c r="M56" s="304">
        <v>78493.215149999989</v>
      </c>
      <c r="N56" s="173"/>
      <c r="O56" s="173"/>
      <c r="P56" s="173"/>
    </row>
    <row r="57" spans="3:16" x14ac:dyDescent="0.25">
      <c r="C57" s="25">
        <v>44667</v>
      </c>
      <c r="D57" s="358" t="s">
        <v>591</v>
      </c>
      <c r="E57" s="23" t="s">
        <v>81</v>
      </c>
      <c r="F57" s="365">
        <v>446250</v>
      </c>
      <c r="G57" s="295"/>
      <c r="H57" s="25">
        <v>44659</v>
      </c>
      <c r="I57" s="24" t="s">
        <v>281</v>
      </c>
      <c r="J57" s="24" t="s">
        <v>282</v>
      </c>
      <c r="K57" s="23" t="s">
        <v>81</v>
      </c>
      <c r="L57" s="23">
        <v>2</v>
      </c>
      <c r="M57" s="304">
        <v>49132.8033</v>
      </c>
      <c r="N57" s="173"/>
      <c r="O57" s="173"/>
      <c r="P57" s="173"/>
    </row>
    <row r="58" spans="3:16" x14ac:dyDescent="0.25">
      <c r="C58" s="25">
        <v>44669</v>
      </c>
      <c r="D58" s="22" t="s">
        <v>2174</v>
      </c>
      <c r="E58" s="23" t="s">
        <v>81</v>
      </c>
      <c r="F58" s="304">
        <v>71400</v>
      </c>
      <c r="G58" s="295"/>
      <c r="H58" s="25">
        <v>44659</v>
      </c>
      <c r="I58" s="24" t="s">
        <v>592</v>
      </c>
      <c r="J58" s="24" t="s">
        <v>593</v>
      </c>
      <c r="K58" s="23" t="s">
        <v>81</v>
      </c>
      <c r="L58" s="23">
        <v>1</v>
      </c>
      <c r="M58" s="304">
        <v>342588.48119999998</v>
      </c>
      <c r="N58" s="173"/>
      <c r="O58" s="173"/>
      <c r="P58" s="173"/>
    </row>
    <row r="59" spans="3:16" ht="15.75" thickBot="1" x14ac:dyDescent="0.3">
      <c r="C59" s="27">
        <v>44677</v>
      </c>
      <c r="D59" s="190" t="s">
        <v>2175</v>
      </c>
      <c r="E59" s="29" t="s">
        <v>81</v>
      </c>
      <c r="F59" s="309">
        <v>133875</v>
      </c>
      <c r="G59" s="295"/>
      <c r="H59" s="25">
        <v>44677</v>
      </c>
      <c r="I59" s="24" t="s">
        <v>62</v>
      </c>
      <c r="J59" s="24" t="s">
        <v>63</v>
      </c>
      <c r="K59" s="23" t="s">
        <v>81</v>
      </c>
      <c r="L59" s="23">
        <v>5</v>
      </c>
      <c r="M59" s="304">
        <v>59795.839949999994</v>
      </c>
      <c r="N59" s="173"/>
      <c r="O59" s="173"/>
      <c r="P59" s="173"/>
    </row>
    <row r="60" spans="3:16" ht="15.75" thickBot="1" x14ac:dyDescent="0.3">
      <c r="C60" s="177">
        <v>44682</v>
      </c>
      <c r="D60" s="247" t="s">
        <v>658</v>
      </c>
      <c r="E60" s="179" t="s">
        <v>81</v>
      </c>
      <c r="F60" s="180">
        <v>35700</v>
      </c>
      <c r="G60" s="295"/>
      <c r="H60" s="27">
        <v>44678</v>
      </c>
      <c r="I60" s="28" t="s">
        <v>23</v>
      </c>
      <c r="J60" s="28" t="s">
        <v>24</v>
      </c>
      <c r="K60" s="29" t="s">
        <v>81</v>
      </c>
      <c r="L60" s="29">
        <v>2.68</v>
      </c>
      <c r="M60" s="309">
        <v>4.7838000000000003</v>
      </c>
      <c r="N60" s="173"/>
      <c r="O60" s="173"/>
      <c r="P60" s="173"/>
    </row>
    <row r="61" spans="3:16" ht="15.75" thickBot="1" x14ac:dyDescent="0.3">
      <c r="C61" s="27">
        <v>44684</v>
      </c>
      <c r="D61" s="190" t="s">
        <v>659</v>
      </c>
      <c r="E61" s="29" t="s">
        <v>81</v>
      </c>
      <c r="F61" s="30">
        <v>89250</v>
      </c>
      <c r="G61" s="295"/>
      <c r="H61" s="177">
        <v>44685</v>
      </c>
      <c r="I61" s="178" t="s">
        <v>652</v>
      </c>
      <c r="J61" s="178" t="s">
        <v>653</v>
      </c>
      <c r="K61" s="179" t="s">
        <v>81</v>
      </c>
      <c r="L61" s="179">
        <v>2</v>
      </c>
      <c r="M61" s="180">
        <v>35045.369099999996</v>
      </c>
      <c r="N61" s="170"/>
      <c r="O61" s="170"/>
      <c r="P61" s="170"/>
    </row>
    <row r="62" spans="3:16" x14ac:dyDescent="0.25">
      <c r="C62" s="177">
        <v>44714</v>
      </c>
      <c r="D62" s="247" t="s">
        <v>813</v>
      </c>
      <c r="E62" s="179" t="s">
        <v>81</v>
      </c>
      <c r="F62" s="180">
        <v>98175</v>
      </c>
      <c r="G62" s="295"/>
      <c r="H62" s="25">
        <v>44685</v>
      </c>
      <c r="I62" s="24" t="s">
        <v>23</v>
      </c>
      <c r="J62" s="24" t="s">
        <v>24</v>
      </c>
      <c r="K62" s="23" t="s">
        <v>81</v>
      </c>
      <c r="L62" s="23">
        <v>3.49</v>
      </c>
      <c r="M62" s="26">
        <v>6.2296500000000004</v>
      </c>
      <c r="N62" s="170"/>
      <c r="O62" s="170"/>
      <c r="P62" s="170"/>
    </row>
    <row r="63" spans="3:16" x14ac:dyDescent="0.25">
      <c r="C63" s="25">
        <v>44714</v>
      </c>
      <c r="D63" s="22" t="s">
        <v>814</v>
      </c>
      <c r="E63" s="23" t="s">
        <v>81</v>
      </c>
      <c r="F63" s="26">
        <v>357000</v>
      </c>
      <c r="G63" s="295"/>
      <c r="H63" s="25">
        <v>44698</v>
      </c>
      <c r="I63" s="24" t="s">
        <v>23</v>
      </c>
      <c r="J63" s="24" t="s">
        <v>24</v>
      </c>
      <c r="K63" s="23" t="s">
        <v>81</v>
      </c>
      <c r="L63" s="23">
        <v>3.49</v>
      </c>
      <c r="M63" s="26">
        <v>6.2296500000000004</v>
      </c>
      <c r="N63" s="170"/>
      <c r="O63" s="170"/>
      <c r="P63" s="170"/>
    </row>
    <row r="64" spans="3:16" x14ac:dyDescent="0.25">
      <c r="C64" s="25">
        <v>44716</v>
      </c>
      <c r="D64" s="22" t="s">
        <v>815</v>
      </c>
      <c r="E64" s="23" t="s">
        <v>81</v>
      </c>
      <c r="F64" s="26">
        <v>89250</v>
      </c>
      <c r="G64" s="295"/>
      <c r="H64" s="25">
        <v>44699</v>
      </c>
      <c r="I64" s="24" t="s">
        <v>107</v>
      </c>
      <c r="J64" s="24" t="s">
        <v>643</v>
      </c>
      <c r="K64" s="23" t="s">
        <v>81</v>
      </c>
      <c r="L64" s="23">
        <v>1</v>
      </c>
      <c r="M64" s="26">
        <v>111617.35304999999</v>
      </c>
      <c r="N64" s="170"/>
      <c r="O64" s="170"/>
      <c r="P64" s="170"/>
    </row>
    <row r="65" spans="1:16" x14ac:dyDescent="0.25">
      <c r="C65" s="25">
        <v>44730</v>
      </c>
      <c r="D65" s="22" t="s">
        <v>816</v>
      </c>
      <c r="E65" s="23" t="s">
        <v>81</v>
      </c>
      <c r="F65" s="26">
        <v>428400</v>
      </c>
      <c r="G65" s="295"/>
      <c r="H65" s="25">
        <v>44708</v>
      </c>
      <c r="I65" s="24" t="s">
        <v>9</v>
      </c>
      <c r="J65" s="24" t="s">
        <v>10</v>
      </c>
      <c r="K65" s="23" t="s">
        <v>81</v>
      </c>
      <c r="L65" s="23">
        <v>20</v>
      </c>
      <c r="M65" s="26">
        <v>484604.97330000001</v>
      </c>
      <c r="N65" s="170"/>
      <c r="O65" s="170"/>
      <c r="P65" s="170"/>
    </row>
    <row r="66" spans="1:16" x14ac:dyDescent="0.25">
      <c r="C66" s="25">
        <v>44734</v>
      </c>
      <c r="D66" s="22" t="s">
        <v>817</v>
      </c>
      <c r="E66" s="23" t="s">
        <v>81</v>
      </c>
      <c r="F66" s="26">
        <v>71400</v>
      </c>
      <c r="G66" s="295"/>
      <c r="H66" s="25">
        <v>44708</v>
      </c>
      <c r="I66" s="24" t="s">
        <v>329</v>
      </c>
      <c r="J66" s="24" t="s">
        <v>330</v>
      </c>
      <c r="K66" s="23" t="s">
        <v>81</v>
      </c>
      <c r="L66" s="23">
        <v>1</v>
      </c>
      <c r="M66" s="26">
        <v>51453.160499999991</v>
      </c>
      <c r="N66" s="170"/>
      <c r="O66" s="170"/>
      <c r="P66" s="170"/>
    </row>
    <row r="67" spans="1:16" x14ac:dyDescent="0.25">
      <c r="C67" s="25">
        <v>44734</v>
      </c>
      <c r="D67" s="22" t="s">
        <v>818</v>
      </c>
      <c r="E67" s="23" t="s">
        <v>81</v>
      </c>
      <c r="F67" s="26">
        <v>108885</v>
      </c>
      <c r="G67" s="295"/>
      <c r="H67" s="25">
        <v>44708</v>
      </c>
      <c r="I67" s="24" t="s">
        <v>458</v>
      </c>
      <c r="J67" s="24" t="s">
        <v>459</v>
      </c>
      <c r="K67" s="23" t="s">
        <v>81</v>
      </c>
      <c r="L67" s="23">
        <v>1</v>
      </c>
      <c r="M67" s="26">
        <v>52067.254050000003</v>
      </c>
      <c r="N67" s="170"/>
      <c r="O67" s="170"/>
      <c r="P67" s="170"/>
    </row>
    <row r="68" spans="1:16" x14ac:dyDescent="0.25">
      <c r="C68" s="25">
        <v>44734</v>
      </c>
      <c r="D68" s="22" t="s">
        <v>819</v>
      </c>
      <c r="E68" s="23" t="s">
        <v>81</v>
      </c>
      <c r="F68" s="26">
        <v>178500</v>
      </c>
      <c r="G68" s="295"/>
      <c r="H68" s="25">
        <v>44708</v>
      </c>
      <c r="I68" s="24" t="s">
        <v>136</v>
      </c>
      <c r="J68" s="24" t="s">
        <v>137</v>
      </c>
      <c r="K68" s="23" t="s">
        <v>81</v>
      </c>
      <c r="L68" s="23">
        <v>1</v>
      </c>
      <c r="M68" s="26">
        <v>36849.432899999993</v>
      </c>
      <c r="N68" s="170"/>
      <c r="O68" s="170"/>
      <c r="P68" s="170"/>
    </row>
    <row r="69" spans="1:16" ht="15.75" thickBot="1" x14ac:dyDescent="0.3">
      <c r="C69" s="27">
        <v>44736</v>
      </c>
      <c r="D69" s="190" t="s">
        <v>820</v>
      </c>
      <c r="E69" s="29" t="s">
        <v>81</v>
      </c>
      <c r="F69" s="30">
        <v>428400</v>
      </c>
      <c r="G69" s="295"/>
      <c r="H69" s="25">
        <v>44708</v>
      </c>
      <c r="I69" s="24" t="s">
        <v>460</v>
      </c>
      <c r="J69" s="24" t="s">
        <v>461</v>
      </c>
      <c r="K69" s="23" t="s">
        <v>81</v>
      </c>
      <c r="L69" s="23">
        <v>1</v>
      </c>
      <c r="M69" s="26">
        <v>60150.8586</v>
      </c>
      <c r="N69" s="170"/>
      <c r="O69" s="170"/>
      <c r="P69" s="170"/>
    </row>
    <row r="70" spans="1:16" x14ac:dyDescent="0.25">
      <c r="A70" t="s">
        <v>1549</v>
      </c>
      <c r="C70" s="177">
        <v>44743</v>
      </c>
      <c r="D70" s="247" t="s">
        <v>2176</v>
      </c>
      <c r="E70" s="179" t="s">
        <v>81</v>
      </c>
      <c r="F70" s="180">
        <v>2116117.5</v>
      </c>
      <c r="G70" s="295"/>
      <c r="H70" s="25">
        <v>44708</v>
      </c>
      <c r="I70" s="24" t="s">
        <v>132</v>
      </c>
      <c r="J70" s="24" t="s">
        <v>133</v>
      </c>
      <c r="K70" s="23" t="s">
        <v>81</v>
      </c>
      <c r="L70" s="23">
        <v>1</v>
      </c>
      <c r="M70" s="26">
        <v>125485.5</v>
      </c>
      <c r="N70" s="170"/>
      <c r="O70" s="170"/>
      <c r="P70" s="170"/>
    </row>
    <row r="71" spans="1:16" ht="15.75" thickBot="1" x14ac:dyDescent="0.3">
      <c r="C71" s="25">
        <v>44746</v>
      </c>
      <c r="D71" s="22" t="s">
        <v>930</v>
      </c>
      <c r="E71" s="23" t="s">
        <v>81</v>
      </c>
      <c r="F71" s="26">
        <v>89250</v>
      </c>
      <c r="G71" s="295"/>
      <c r="H71" s="27">
        <v>44708</v>
      </c>
      <c r="I71" s="28" t="s">
        <v>23</v>
      </c>
      <c r="J71" s="28" t="s">
        <v>24</v>
      </c>
      <c r="K71" s="29" t="s">
        <v>81</v>
      </c>
      <c r="L71" s="29">
        <v>3.49</v>
      </c>
      <c r="M71" s="30">
        <v>6.2296500000000004</v>
      </c>
      <c r="N71" s="170"/>
      <c r="O71" s="170"/>
      <c r="P71" s="170"/>
    </row>
    <row r="72" spans="1:16" x14ac:dyDescent="0.25">
      <c r="C72" s="25">
        <v>44749</v>
      </c>
      <c r="D72" s="22" t="s">
        <v>931</v>
      </c>
      <c r="E72" s="23" t="s">
        <v>81</v>
      </c>
      <c r="F72" s="26">
        <v>535500</v>
      </c>
      <c r="G72" s="295"/>
      <c r="H72" s="177">
        <v>44715</v>
      </c>
      <c r="I72" s="178" t="s">
        <v>738</v>
      </c>
      <c r="J72" s="178" t="s">
        <v>739</v>
      </c>
      <c r="K72" s="179" t="s">
        <v>81</v>
      </c>
      <c r="L72" s="179">
        <v>1</v>
      </c>
      <c r="M72" s="180">
        <v>94890.599999999991</v>
      </c>
      <c r="N72" s="170"/>
      <c r="O72" s="170"/>
      <c r="P72" s="170"/>
    </row>
    <row r="73" spans="1:16" x14ac:dyDescent="0.25">
      <c r="C73" s="25">
        <v>44750</v>
      </c>
      <c r="D73" s="22" t="s">
        <v>2177</v>
      </c>
      <c r="E73" s="23" t="s">
        <v>81</v>
      </c>
      <c r="F73" s="26">
        <v>606900</v>
      </c>
      <c r="G73" s="295"/>
      <c r="H73" s="25">
        <v>44728</v>
      </c>
      <c r="I73" s="24" t="s">
        <v>23</v>
      </c>
      <c r="J73" s="24" t="s">
        <v>24</v>
      </c>
      <c r="K73" s="23" t="s">
        <v>81</v>
      </c>
      <c r="L73" s="23">
        <v>3.49</v>
      </c>
      <c r="M73" s="26">
        <v>16268.543550000002</v>
      </c>
      <c r="N73" s="170"/>
      <c r="O73" s="170"/>
      <c r="P73" s="170"/>
    </row>
    <row r="74" spans="1:16" x14ac:dyDescent="0.25">
      <c r="C74" s="25">
        <v>44760</v>
      </c>
      <c r="D74" s="22" t="s">
        <v>2178</v>
      </c>
      <c r="E74" s="23" t="s">
        <v>81</v>
      </c>
      <c r="F74" s="26">
        <v>53550</v>
      </c>
      <c r="G74" s="295"/>
      <c r="H74" s="25">
        <v>44736</v>
      </c>
      <c r="I74" s="24" t="s">
        <v>821</v>
      </c>
      <c r="J74" s="24" t="s">
        <v>822</v>
      </c>
      <c r="K74" s="23" t="s">
        <v>81</v>
      </c>
      <c r="L74" s="23">
        <v>1</v>
      </c>
      <c r="M74" s="26">
        <v>316880.33999999997</v>
      </c>
      <c r="N74" s="170"/>
      <c r="O74" s="170"/>
      <c r="P74" s="170"/>
    </row>
    <row r="75" spans="1:16" x14ac:dyDescent="0.25">
      <c r="C75" s="25">
        <v>44763</v>
      </c>
      <c r="D75" s="22" t="s">
        <v>2179</v>
      </c>
      <c r="E75" s="23" t="s">
        <v>81</v>
      </c>
      <c r="F75" s="26">
        <v>392700</v>
      </c>
      <c r="G75" s="295"/>
      <c r="H75" s="25">
        <v>44736</v>
      </c>
      <c r="I75" s="24" t="s">
        <v>52</v>
      </c>
      <c r="J75" s="24" t="s">
        <v>53</v>
      </c>
      <c r="K75" s="23" t="s">
        <v>81</v>
      </c>
      <c r="L75" s="23">
        <v>1</v>
      </c>
      <c r="M75" s="26">
        <v>1433.55135</v>
      </c>
      <c r="N75" s="170"/>
      <c r="O75" s="170"/>
      <c r="P75" s="170"/>
    </row>
    <row r="76" spans="1:16" ht="15.75" thickBot="1" x14ac:dyDescent="0.3">
      <c r="C76" s="25">
        <v>44763</v>
      </c>
      <c r="D76" s="357" t="s">
        <v>2180</v>
      </c>
      <c r="E76" s="23" t="s">
        <v>81</v>
      </c>
      <c r="F76" s="361">
        <v>214200</v>
      </c>
      <c r="G76" s="295"/>
      <c r="H76" s="27">
        <v>44736</v>
      </c>
      <c r="I76" s="28" t="s">
        <v>351</v>
      </c>
      <c r="J76" s="28" t="s">
        <v>352</v>
      </c>
      <c r="K76" s="29" t="s">
        <v>81</v>
      </c>
      <c r="L76" s="29">
        <v>1</v>
      </c>
      <c r="M76" s="30">
        <v>1.7849999999999999</v>
      </c>
      <c r="N76" s="170"/>
      <c r="O76" s="170"/>
      <c r="P76" s="170"/>
    </row>
    <row r="77" spans="1:16" x14ac:dyDescent="0.25">
      <c r="C77" s="25">
        <v>44768</v>
      </c>
      <c r="D77" s="22" t="s">
        <v>1984</v>
      </c>
      <c r="E77" s="23" t="s">
        <v>81</v>
      </c>
      <c r="F77" s="26">
        <v>89250</v>
      </c>
      <c r="G77" s="295"/>
      <c r="H77" s="177">
        <v>44749</v>
      </c>
      <c r="I77" s="178" t="s">
        <v>351</v>
      </c>
      <c r="J77" s="178" t="s">
        <v>352</v>
      </c>
      <c r="K77" s="179" t="s">
        <v>81</v>
      </c>
      <c r="L77" s="179">
        <v>1</v>
      </c>
      <c r="M77" s="180">
        <v>25533.657449999999</v>
      </c>
      <c r="N77" s="170"/>
      <c r="O77" s="170"/>
      <c r="P77" s="170"/>
    </row>
    <row r="78" spans="1:16" x14ac:dyDescent="0.25">
      <c r="C78" s="32">
        <v>44768</v>
      </c>
      <c r="D78" s="22" t="s">
        <v>932</v>
      </c>
      <c r="E78" s="31" t="s">
        <v>81</v>
      </c>
      <c r="F78" s="26">
        <v>312375</v>
      </c>
      <c r="G78" s="295"/>
      <c r="H78" s="25">
        <v>44749</v>
      </c>
      <c r="I78" s="24" t="s">
        <v>52</v>
      </c>
      <c r="J78" s="24" t="s">
        <v>53</v>
      </c>
      <c r="K78" s="23" t="s">
        <v>81</v>
      </c>
      <c r="L78" s="23">
        <v>1</v>
      </c>
      <c r="M78" s="26">
        <v>1433.55135</v>
      </c>
      <c r="N78" s="170"/>
      <c r="O78" s="170"/>
      <c r="P78" s="170"/>
    </row>
    <row r="79" spans="1:16" ht="15.75" thickBot="1" x14ac:dyDescent="0.3">
      <c r="C79" s="27">
        <v>44769</v>
      </c>
      <c r="D79" s="190" t="s">
        <v>2181</v>
      </c>
      <c r="E79" s="29" t="s">
        <v>81</v>
      </c>
      <c r="F79" s="30">
        <v>357000</v>
      </c>
      <c r="G79" s="295"/>
      <c r="H79" s="25">
        <v>44750</v>
      </c>
      <c r="I79" s="24" t="s">
        <v>52</v>
      </c>
      <c r="J79" s="24" t="s">
        <v>53</v>
      </c>
      <c r="K79" s="23" t="s">
        <v>81</v>
      </c>
      <c r="L79" s="23">
        <v>2</v>
      </c>
      <c r="M79" s="26">
        <v>2867.0848499999997</v>
      </c>
      <c r="N79" s="170"/>
      <c r="O79" s="170"/>
      <c r="P79" s="170"/>
    </row>
    <row r="80" spans="1:16" x14ac:dyDescent="0.25">
      <c r="C80" s="177">
        <v>44775</v>
      </c>
      <c r="D80" s="247" t="s">
        <v>2182</v>
      </c>
      <c r="E80" s="179" t="s">
        <v>81</v>
      </c>
      <c r="F80" s="180">
        <v>4061402.8245000001</v>
      </c>
      <c r="G80" s="295"/>
      <c r="H80" s="25">
        <v>44750</v>
      </c>
      <c r="I80" s="24" t="s">
        <v>351</v>
      </c>
      <c r="J80" s="24" t="s">
        <v>352</v>
      </c>
      <c r="K80" s="23" t="s">
        <v>81</v>
      </c>
      <c r="L80" s="23">
        <v>2</v>
      </c>
      <c r="M80" s="26">
        <v>51067.297049999994</v>
      </c>
      <c r="N80" s="170"/>
      <c r="O80" s="170"/>
      <c r="P80" s="170"/>
    </row>
    <row r="81" spans="3:16" x14ac:dyDescent="0.25">
      <c r="C81" s="25">
        <v>44780</v>
      </c>
      <c r="D81" s="22" t="s">
        <v>2183</v>
      </c>
      <c r="E81" s="23" t="s">
        <v>81</v>
      </c>
      <c r="F81" s="26">
        <v>499800</v>
      </c>
      <c r="G81" s="295"/>
      <c r="H81" s="25">
        <v>44750</v>
      </c>
      <c r="I81" s="24" t="s">
        <v>937</v>
      </c>
      <c r="J81" s="24" t="s">
        <v>938</v>
      </c>
      <c r="K81" s="23" t="s">
        <v>81</v>
      </c>
      <c r="L81" s="23">
        <v>1</v>
      </c>
      <c r="M81" s="26">
        <v>203454.3</v>
      </c>
      <c r="N81" s="170"/>
      <c r="O81" s="170"/>
      <c r="P81" s="170"/>
    </row>
    <row r="82" spans="3:16" x14ac:dyDescent="0.25">
      <c r="C82" s="25">
        <v>44780</v>
      </c>
      <c r="D82" s="22" t="s">
        <v>1045</v>
      </c>
      <c r="E82" s="23" t="s">
        <v>81</v>
      </c>
      <c r="F82" s="26">
        <v>233835</v>
      </c>
      <c r="G82" s="295"/>
      <c r="H82" s="25">
        <v>44756</v>
      </c>
      <c r="I82" s="24" t="s">
        <v>107</v>
      </c>
      <c r="J82" s="24" t="s">
        <v>835</v>
      </c>
      <c r="K82" s="23" t="s">
        <v>81</v>
      </c>
      <c r="L82" s="23">
        <v>2</v>
      </c>
      <c r="M82" s="26">
        <v>188643.15000000002</v>
      </c>
      <c r="N82" s="170"/>
      <c r="O82" s="170"/>
      <c r="P82" s="170"/>
    </row>
    <row r="83" spans="3:16" x14ac:dyDescent="0.25">
      <c r="C83" s="25">
        <v>44782</v>
      </c>
      <c r="D83" s="22" t="s">
        <v>750</v>
      </c>
      <c r="E83" s="23" t="s">
        <v>81</v>
      </c>
      <c r="F83" s="26">
        <v>30000</v>
      </c>
      <c r="G83" s="295"/>
      <c r="H83" s="25">
        <v>44764</v>
      </c>
      <c r="I83" s="24" t="s">
        <v>333</v>
      </c>
      <c r="J83" s="24" t="s">
        <v>334</v>
      </c>
      <c r="K83" s="23" t="s">
        <v>81</v>
      </c>
      <c r="L83" s="23">
        <v>2</v>
      </c>
      <c r="M83" s="26">
        <v>142669.62359999999</v>
      </c>
      <c r="N83" s="170"/>
      <c r="O83" s="170"/>
      <c r="P83" s="170"/>
    </row>
    <row r="84" spans="3:16" x14ac:dyDescent="0.25">
      <c r="C84" s="25">
        <v>44783</v>
      </c>
      <c r="D84" s="22" t="s">
        <v>2184</v>
      </c>
      <c r="E84" s="23" t="s">
        <v>81</v>
      </c>
      <c r="F84" s="26">
        <v>196350</v>
      </c>
      <c r="G84" s="295"/>
      <c r="H84" s="25">
        <v>44764</v>
      </c>
      <c r="I84" s="24" t="s">
        <v>458</v>
      </c>
      <c r="J84" s="24" t="s">
        <v>459</v>
      </c>
      <c r="K84" s="23" t="s">
        <v>81</v>
      </c>
      <c r="L84" s="23">
        <v>1</v>
      </c>
      <c r="M84" s="26">
        <v>52067.254050000003</v>
      </c>
      <c r="N84" s="170"/>
      <c r="O84" s="170"/>
      <c r="P84" s="170"/>
    </row>
    <row r="85" spans="3:16" x14ac:dyDescent="0.25">
      <c r="C85" s="25">
        <v>44789</v>
      </c>
      <c r="D85" s="22" t="s">
        <v>1046</v>
      </c>
      <c r="E85" s="23" t="s">
        <v>81</v>
      </c>
      <c r="F85" s="26">
        <v>98889</v>
      </c>
      <c r="G85" s="295"/>
      <c r="H85" s="25">
        <v>44764</v>
      </c>
      <c r="I85" s="24" t="s">
        <v>136</v>
      </c>
      <c r="J85" s="24" t="s">
        <v>137</v>
      </c>
      <c r="K85" s="23" t="s">
        <v>81</v>
      </c>
      <c r="L85" s="23">
        <v>1</v>
      </c>
      <c r="M85" s="26">
        <v>36849.432899999993</v>
      </c>
      <c r="N85" s="170"/>
      <c r="O85" s="170"/>
      <c r="P85" s="170"/>
    </row>
    <row r="86" spans="3:16" x14ac:dyDescent="0.25">
      <c r="C86" s="25">
        <v>44790</v>
      </c>
      <c r="D86" s="22" t="s">
        <v>2185</v>
      </c>
      <c r="E86" s="23" t="s">
        <v>81</v>
      </c>
      <c r="F86" s="26">
        <v>1899240</v>
      </c>
      <c r="G86" s="295"/>
      <c r="H86" s="25">
        <v>44764</v>
      </c>
      <c r="I86" s="24" t="s">
        <v>103</v>
      </c>
      <c r="J86" s="24" t="s">
        <v>641</v>
      </c>
      <c r="K86" s="23" t="s">
        <v>81</v>
      </c>
      <c r="L86" s="23">
        <v>6</v>
      </c>
      <c r="M86" s="26">
        <v>112453.13999999998</v>
      </c>
      <c r="N86" s="170"/>
      <c r="O86" s="170"/>
      <c r="P86" s="170"/>
    </row>
    <row r="87" spans="3:16" x14ac:dyDescent="0.25">
      <c r="C87" s="230">
        <v>44798</v>
      </c>
      <c r="D87" s="311" t="s">
        <v>2186</v>
      </c>
      <c r="E87" s="232" t="s">
        <v>81</v>
      </c>
      <c r="F87" s="312">
        <v>303450</v>
      </c>
      <c r="G87" s="295"/>
      <c r="H87" s="25">
        <v>44764</v>
      </c>
      <c r="I87" s="24" t="s">
        <v>23</v>
      </c>
      <c r="J87" s="24" t="s">
        <v>24</v>
      </c>
      <c r="K87" s="23" t="s">
        <v>81</v>
      </c>
      <c r="L87" s="23">
        <v>3.49</v>
      </c>
      <c r="M87" s="26">
        <v>13623.945</v>
      </c>
      <c r="N87" s="170"/>
      <c r="O87" s="170"/>
      <c r="P87" s="170"/>
    </row>
    <row r="88" spans="3:16" ht="15.75" thickBot="1" x14ac:dyDescent="0.3">
      <c r="C88" s="27">
        <v>44802</v>
      </c>
      <c r="D88" s="190" t="s">
        <v>985</v>
      </c>
      <c r="E88" s="29" t="s">
        <v>81</v>
      </c>
      <c r="F88" s="30">
        <v>71400</v>
      </c>
      <c r="G88" s="295"/>
      <c r="H88" s="25">
        <v>44767</v>
      </c>
      <c r="I88" s="24" t="s">
        <v>939</v>
      </c>
      <c r="J88" s="24" t="s">
        <v>940</v>
      </c>
      <c r="K88" s="23" t="s">
        <v>81</v>
      </c>
      <c r="L88" s="23">
        <v>110</v>
      </c>
      <c r="M88" s="26">
        <v>3796.6235999999999</v>
      </c>
      <c r="N88" s="170"/>
      <c r="O88" s="170"/>
      <c r="P88" s="170"/>
    </row>
    <row r="89" spans="3:16" x14ac:dyDescent="0.25">
      <c r="C89" s="177">
        <v>44805</v>
      </c>
      <c r="D89" s="247" t="s">
        <v>2187</v>
      </c>
      <c r="E89" s="179" t="s">
        <v>81</v>
      </c>
      <c r="F89" s="180">
        <v>173145</v>
      </c>
      <c r="G89" s="295"/>
      <c r="H89" s="25">
        <v>44767</v>
      </c>
      <c r="I89" s="24" t="s">
        <v>140</v>
      </c>
      <c r="J89" s="24" t="s">
        <v>141</v>
      </c>
      <c r="K89" s="23" t="s">
        <v>81</v>
      </c>
      <c r="L89" s="23">
        <v>2</v>
      </c>
      <c r="M89" s="26">
        <v>2823.8164499999998</v>
      </c>
      <c r="N89" s="170"/>
      <c r="O89" s="170"/>
      <c r="P89" s="170"/>
    </row>
    <row r="90" spans="3:16" x14ac:dyDescent="0.25">
      <c r="C90" s="25">
        <v>44805</v>
      </c>
      <c r="D90" s="22" t="s">
        <v>1190</v>
      </c>
      <c r="E90" s="23" t="s">
        <v>81</v>
      </c>
      <c r="F90" s="26">
        <v>142800</v>
      </c>
      <c r="G90" s="295"/>
      <c r="H90" s="25">
        <v>44767</v>
      </c>
      <c r="I90" s="24" t="s">
        <v>732</v>
      </c>
      <c r="J90" s="24" t="s">
        <v>733</v>
      </c>
      <c r="K90" s="23" t="s">
        <v>81</v>
      </c>
      <c r="L90" s="23">
        <v>3</v>
      </c>
      <c r="M90" s="26">
        <v>2066.69085</v>
      </c>
      <c r="N90" s="170"/>
      <c r="O90" s="170"/>
      <c r="P90" s="170"/>
    </row>
    <row r="91" spans="3:16" x14ac:dyDescent="0.25">
      <c r="C91" s="25">
        <v>44805</v>
      </c>
      <c r="D91" s="22" t="s">
        <v>2188</v>
      </c>
      <c r="E91" s="23" t="s">
        <v>81</v>
      </c>
      <c r="F91" s="26">
        <v>188317.5</v>
      </c>
      <c r="G91" s="295"/>
      <c r="H91" s="25">
        <v>44767</v>
      </c>
      <c r="I91" s="24" t="s">
        <v>9</v>
      </c>
      <c r="J91" s="24" t="s">
        <v>735</v>
      </c>
      <c r="K91" s="23" t="s">
        <v>81</v>
      </c>
      <c r="L91" s="23">
        <v>1</v>
      </c>
      <c r="M91" s="26">
        <v>20526.510000000002</v>
      </c>
      <c r="N91" s="170"/>
      <c r="O91" s="170"/>
      <c r="P91" s="170"/>
    </row>
    <row r="92" spans="3:16" x14ac:dyDescent="0.25">
      <c r="C92" s="25">
        <v>44805</v>
      </c>
      <c r="D92" s="24" t="s">
        <v>1191</v>
      </c>
      <c r="E92" s="23" t="s">
        <v>81</v>
      </c>
      <c r="F92" s="26">
        <v>258825</v>
      </c>
      <c r="G92" s="295"/>
      <c r="H92" s="25">
        <v>44768</v>
      </c>
      <c r="I92" s="24" t="s">
        <v>126</v>
      </c>
      <c r="J92" s="24" t="s">
        <v>941</v>
      </c>
      <c r="K92" s="23" t="s">
        <v>81</v>
      </c>
      <c r="L92" s="23">
        <v>1</v>
      </c>
      <c r="M92" s="26">
        <v>660000.00150000013</v>
      </c>
      <c r="N92" s="170"/>
      <c r="O92" s="170"/>
      <c r="P92" s="170"/>
    </row>
    <row r="93" spans="3:16" x14ac:dyDescent="0.25">
      <c r="C93" s="25">
        <v>44806</v>
      </c>
      <c r="D93" s="22" t="s">
        <v>2189</v>
      </c>
      <c r="E93" s="23" t="s">
        <v>81</v>
      </c>
      <c r="F93" s="26">
        <v>142800</v>
      </c>
      <c r="G93" s="295"/>
      <c r="H93" s="25">
        <v>44768</v>
      </c>
      <c r="I93" s="24" t="s">
        <v>124</v>
      </c>
      <c r="J93" s="24" t="s">
        <v>125</v>
      </c>
      <c r="K93" s="23" t="s">
        <v>81</v>
      </c>
      <c r="L93" s="23">
        <v>1</v>
      </c>
      <c r="M93" s="26">
        <v>34110.689549999996</v>
      </c>
      <c r="N93" s="170"/>
      <c r="O93" s="170"/>
      <c r="P93" s="170"/>
    </row>
    <row r="94" spans="3:16" x14ac:dyDescent="0.25">
      <c r="C94" s="25">
        <v>44806</v>
      </c>
      <c r="D94" s="22" t="s">
        <v>1192</v>
      </c>
      <c r="E94" s="23" t="s">
        <v>81</v>
      </c>
      <c r="F94" s="26">
        <v>214200</v>
      </c>
      <c r="G94" s="295"/>
      <c r="H94" s="25">
        <v>44769</v>
      </c>
      <c r="I94" s="24" t="s">
        <v>942</v>
      </c>
      <c r="J94" s="24" t="s">
        <v>943</v>
      </c>
      <c r="K94" s="23" t="s">
        <v>81</v>
      </c>
      <c r="L94" s="23">
        <v>1</v>
      </c>
      <c r="M94" s="26">
        <v>342000.0024</v>
      </c>
      <c r="N94" s="170"/>
      <c r="O94" s="170"/>
      <c r="P94" s="170"/>
    </row>
    <row r="95" spans="3:16" x14ac:dyDescent="0.25">
      <c r="C95" s="25">
        <v>44806</v>
      </c>
      <c r="D95" s="22" t="s">
        <v>1193</v>
      </c>
      <c r="E95" s="23" t="s">
        <v>81</v>
      </c>
      <c r="F95" s="26">
        <v>4801650</v>
      </c>
      <c r="G95" s="295"/>
      <c r="H95" s="25">
        <v>44770</v>
      </c>
      <c r="I95" s="24" t="s">
        <v>920</v>
      </c>
      <c r="J95" s="24" t="s">
        <v>921</v>
      </c>
      <c r="K95" s="23" t="s">
        <v>81</v>
      </c>
      <c r="L95" s="23">
        <v>1</v>
      </c>
      <c r="M95" s="26">
        <v>114889.50795</v>
      </c>
      <c r="N95" s="170"/>
      <c r="O95" s="170"/>
      <c r="P95" s="170"/>
    </row>
    <row r="96" spans="3:16" x14ac:dyDescent="0.25">
      <c r="C96" s="25">
        <v>44807</v>
      </c>
      <c r="D96" s="24" t="s">
        <v>2190</v>
      </c>
      <c r="E96" s="23" t="s">
        <v>81</v>
      </c>
      <c r="F96" s="26">
        <v>2156280</v>
      </c>
      <c r="G96" s="295"/>
      <c r="H96" s="25">
        <v>44770</v>
      </c>
      <c r="I96" s="24" t="s">
        <v>355</v>
      </c>
      <c r="J96" s="24" t="s">
        <v>356</v>
      </c>
      <c r="K96" s="23" t="s">
        <v>81</v>
      </c>
      <c r="L96" s="23">
        <v>1</v>
      </c>
      <c r="M96" s="26">
        <v>1380.6975</v>
      </c>
      <c r="N96" s="170"/>
      <c r="O96" s="170"/>
      <c r="P96" s="170"/>
    </row>
    <row r="97" spans="3:16" ht="15.75" thickBot="1" x14ac:dyDescent="0.3">
      <c r="C97" s="25">
        <v>44809</v>
      </c>
      <c r="D97" s="22" t="s">
        <v>2191</v>
      </c>
      <c r="E97" s="23" t="s">
        <v>81</v>
      </c>
      <c r="F97" s="26">
        <v>166005</v>
      </c>
      <c r="G97" s="295"/>
      <c r="H97" s="25">
        <v>44770</v>
      </c>
      <c r="I97" s="24" t="s">
        <v>23</v>
      </c>
      <c r="J97" s="24" t="s">
        <v>24</v>
      </c>
      <c r="K97" s="23" t="s">
        <v>81</v>
      </c>
      <c r="L97" s="23">
        <v>2.68</v>
      </c>
      <c r="M97" s="366">
        <v>10461.93</v>
      </c>
      <c r="N97" s="174"/>
      <c r="O97" s="174"/>
      <c r="P97" s="174"/>
    </row>
    <row r="98" spans="3:16" x14ac:dyDescent="0.25">
      <c r="C98" s="25">
        <v>44813</v>
      </c>
      <c r="D98" s="22" t="s">
        <v>1194</v>
      </c>
      <c r="E98" s="23" t="s">
        <v>81</v>
      </c>
      <c r="F98" s="26">
        <v>43375.5</v>
      </c>
      <c r="G98" s="295"/>
      <c r="H98" s="177">
        <v>44777</v>
      </c>
      <c r="I98" s="178" t="s">
        <v>1047</v>
      </c>
      <c r="J98" s="178" t="s">
        <v>1048</v>
      </c>
      <c r="K98" s="179" t="s">
        <v>81</v>
      </c>
      <c r="L98" s="179">
        <v>1</v>
      </c>
      <c r="M98" s="180">
        <v>99900</v>
      </c>
      <c r="N98" s="170"/>
      <c r="O98" s="170"/>
      <c r="P98" s="170"/>
    </row>
    <row r="99" spans="3:16" x14ac:dyDescent="0.25">
      <c r="C99" s="25">
        <v>44816</v>
      </c>
      <c r="D99" s="22" t="s">
        <v>2192</v>
      </c>
      <c r="E99" s="23" t="s">
        <v>81</v>
      </c>
      <c r="F99" s="26">
        <v>855015</v>
      </c>
      <c r="G99" s="295"/>
      <c r="H99" s="25">
        <v>44777</v>
      </c>
      <c r="I99" s="24" t="s">
        <v>1049</v>
      </c>
      <c r="J99" s="24" t="s">
        <v>1050</v>
      </c>
      <c r="K99" s="23" t="s">
        <v>81</v>
      </c>
      <c r="L99" s="23">
        <v>1</v>
      </c>
      <c r="M99" s="26">
        <v>96592.44</v>
      </c>
      <c r="N99" s="170"/>
      <c r="O99" s="170"/>
      <c r="P99" s="170"/>
    </row>
    <row r="100" spans="3:16" x14ac:dyDescent="0.25">
      <c r="C100" s="25">
        <v>44816</v>
      </c>
      <c r="D100" s="24" t="s">
        <v>2193</v>
      </c>
      <c r="E100" s="23" t="s">
        <v>81</v>
      </c>
      <c r="F100" s="26">
        <v>892500</v>
      </c>
      <c r="G100" s="295"/>
      <c r="H100" s="25">
        <v>44777</v>
      </c>
      <c r="I100" s="24" t="s">
        <v>289</v>
      </c>
      <c r="J100" s="24" t="s">
        <v>968</v>
      </c>
      <c r="K100" s="23" t="s">
        <v>81</v>
      </c>
      <c r="L100" s="23">
        <v>1</v>
      </c>
      <c r="M100" s="26">
        <v>23794.994999999999</v>
      </c>
      <c r="N100" s="170"/>
      <c r="O100" s="170"/>
      <c r="P100" s="170"/>
    </row>
    <row r="101" spans="3:16" x14ac:dyDescent="0.25">
      <c r="C101" s="25">
        <v>44818</v>
      </c>
      <c r="D101" s="22" t="s">
        <v>1195</v>
      </c>
      <c r="E101" s="23" t="s">
        <v>81</v>
      </c>
      <c r="F101" s="26">
        <v>389130</v>
      </c>
      <c r="G101" s="295"/>
      <c r="H101" s="25">
        <v>44778</v>
      </c>
      <c r="I101" s="24" t="s">
        <v>1051</v>
      </c>
      <c r="J101" s="24" t="s">
        <v>1052</v>
      </c>
      <c r="K101" s="23" t="s">
        <v>81</v>
      </c>
      <c r="L101" s="23">
        <v>1</v>
      </c>
      <c r="M101" s="26">
        <v>21600</v>
      </c>
      <c r="N101" s="170"/>
      <c r="O101" s="170"/>
      <c r="P101" s="170"/>
    </row>
    <row r="102" spans="3:16" x14ac:dyDescent="0.25">
      <c r="C102" s="25">
        <v>44818</v>
      </c>
      <c r="D102" s="22" t="s">
        <v>1196</v>
      </c>
      <c r="E102" s="23" t="s">
        <v>81</v>
      </c>
      <c r="F102" s="26">
        <v>71400</v>
      </c>
      <c r="G102" s="295"/>
      <c r="H102" s="25">
        <v>44778</v>
      </c>
      <c r="I102" s="24" t="s">
        <v>1053</v>
      </c>
      <c r="J102" s="24" t="s">
        <v>1054</v>
      </c>
      <c r="K102" s="23" t="s">
        <v>81</v>
      </c>
      <c r="L102" s="23">
        <v>1</v>
      </c>
      <c r="M102" s="26">
        <v>226890.75</v>
      </c>
      <c r="N102" s="170"/>
      <c r="O102" s="170"/>
      <c r="P102" s="170"/>
    </row>
    <row r="103" spans="3:16" x14ac:dyDescent="0.25">
      <c r="C103" s="25">
        <v>44819</v>
      </c>
      <c r="D103" s="22" t="s">
        <v>1197</v>
      </c>
      <c r="E103" s="23" t="s">
        <v>81</v>
      </c>
      <c r="F103" s="26">
        <v>535500</v>
      </c>
      <c r="G103" s="295"/>
      <c r="H103" s="25">
        <v>44782</v>
      </c>
      <c r="I103" s="24" t="s">
        <v>390</v>
      </c>
      <c r="J103" s="436" t="s">
        <v>840</v>
      </c>
      <c r="K103" s="23" t="s">
        <v>81</v>
      </c>
      <c r="L103" s="23">
        <v>3</v>
      </c>
      <c r="M103" s="437">
        <v>829820.89500000002</v>
      </c>
      <c r="N103" s="170"/>
      <c r="O103" s="170"/>
      <c r="P103" s="170"/>
    </row>
    <row r="104" spans="3:16" x14ac:dyDescent="0.25">
      <c r="C104" s="25">
        <v>44823</v>
      </c>
      <c r="D104" s="22" t="s">
        <v>1198</v>
      </c>
      <c r="E104" s="23" t="s">
        <v>81</v>
      </c>
      <c r="F104" s="26">
        <v>142800</v>
      </c>
      <c r="G104" s="295"/>
      <c r="H104" s="25">
        <v>44724</v>
      </c>
      <c r="I104" s="24" t="s">
        <v>107</v>
      </c>
      <c r="J104" s="24" t="s">
        <v>835</v>
      </c>
      <c r="K104" s="23" t="s">
        <v>81</v>
      </c>
      <c r="L104" s="23">
        <v>2</v>
      </c>
      <c r="M104" s="26">
        <v>188716.13999999998</v>
      </c>
      <c r="N104" s="170"/>
      <c r="O104" s="170"/>
      <c r="P104" s="170"/>
    </row>
    <row r="105" spans="3:16" x14ac:dyDescent="0.25">
      <c r="C105" s="25">
        <v>44823</v>
      </c>
      <c r="D105" s="22" t="s">
        <v>2194</v>
      </c>
      <c r="E105" s="23" t="s">
        <v>81</v>
      </c>
      <c r="F105" s="26">
        <v>25882.5</v>
      </c>
      <c r="G105" s="295"/>
      <c r="H105" s="25">
        <v>44786</v>
      </c>
      <c r="I105" s="24" t="s">
        <v>89</v>
      </c>
      <c r="J105" s="24" t="s">
        <v>90</v>
      </c>
      <c r="K105" s="23" t="s">
        <v>81</v>
      </c>
      <c r="L105" s="23">
        <v>1</v>
      </c>
      <c r="M105" s="26">
        <v>23959.904999999999</v>
      </c>
      <c r="N105" s="170"/>
      <c r="O105" s="170"/>
      <c r="P105" s="170"/>
    </row>
    <row r="106" spans="3:16" x14ac:dyDescent="0.25">
      <c r="C106" s="25">
        <v>44823</v>
      </c>
      <c r="D106" s="22" t="s">
        <v>2195</v>
      </c>
      <c r="E106" s="23" t="s">
        <v>81</v>
      </c>
      <c r="F106" s="26">
        <v>107100</v>
      </c>
      <c r="G106" s="295"/>
      <c r="H106" s="25">
        <v>44789</v>
      </c>
      <c r="I106" s="24" t="s">
        <v>957</v>
      </c>
      <c r="J106" s="24" t="s">
        <v>958</v>
      </c>
      <c r="K106" s="23" t="s">
        <v>81</v>
      </c>
      <c r="L106" s="23">
        <v>1</v>
      </c>
      <c r="M106" s="26">
        <v>128578.5</v>
      </c>
      <c r="N106" s="170"/>
      <c r="O106" s="170"/>
      <c r="P106" s="170"/>
    </row>
    <row r="107" spans="3:16" x14ac:dyDescent="0.25">
      <c r="C107" s="25">
        <v>44826</v>
      </c>
      <c r="D107" s="22" t="s">
        <v>1199</v>
      </c>
      <c r="E107" s="23" t="s">
        <v>81</v>
      </c>
      <c r="F107" s="26">
        <v>2838150</v>
      </c>
      <c r="G107" s="295"/>
      <c r="H107" s="25">
        <v>44793</v>
      </c>
      <c r="I107" s="24" t="s">
        <v>23</v>
      </c>
      <c r="J107" s="24" t="s">
        <v>24</v>
      </c>
      <c r="K107" s="23" t="s">
        <v>81</v>
      </c>
      <c r="L107" s="23">
        <v>3.49</v>
      </c>
      <c r="M107" s="26">
        <v>13623.945</v>
      </c>
      <c r="N107" s="170"/>
      <c r="O107" s="170"/>
      <c r="P107" s="170"/>
    </row>
    <row r="108" spans="3:16" x14ac:dyDescent="0.25">
      <c r="C108" s="25">
        <v>44828</v>
      </c>
      <c r="D108" s="22" t="s">
        <v>1200</v>
      </c>
      <c r="E108" s="23" t="s">
        <v>81</v>
      </c>
      <c r="F108" s="26">
        <v>1435140</v>
      </c>
      <c r="G108" s="295"/>
      <c r="H108" s="25">
        <v>44795</v>
      </c>
      <c r="I108" s="24" t="s">
        <v>107</v>
      </c>
      <c r="J108" s="24" t="s">
        <v>835</v>
      </c>
      <c r="K108" s="23" t="s">
        <v>81</v>
      </c>
      <c r="L108" s="23">
        <v>1</v>
      </c>
      <c r="M108" s="26">
        <v>94358.069999999992</v>
      </c>
      <c r="N108" s="170"/>
      <c r="O108" s="170"/>
      <c r="P108" s="170"/>
    </row>
    <row r="109" spans="3:16" x14ac:dyDescent="0.25">
      <c r="C109" s="25">
        <v>44832</v>
      </c>
      <c r="D109" s="24" t="s">
        <v>2196</v>
      </c>
      <c r="E109" s="23" t="s">
        <v>81</v>
      </c>
      <c r="F109" s="26">
        <v>2677500</v>
      </c>
      <c r="G109" s="295"/>
      <c r="H109" s="25">
        <v>44798</v>
      </c>
      <c r="I109" s="24" t="s">
        <v>1055</v>
      </c>
      <c r="J109" s="24" t="s">
        <v>1056</v>
      </c>
      <c r="K109" s="23" t="s">
        <v>81</v>
      </c>
      <c r="L109" s="23">
        <v>1</v>
      </c>
      <c r="M109" s="26">
        <v>3196.8993</v>
      </c>
      <c r="N109" s="170"/>
      <c r="O109" s="170"/>
      <c r="P109" s="170"/>
    </row>
    <row r="110" spans="3:16" x14ac:dyDescent="0.25">
      <c r="C110" s="25">
        <v>44833</v>
      </c>
      <c r="D110" s="22" t="s">
        <v>2197</v>
      </c>
      <c r="E110" s="23" t="s">
        <v>81</v>
      </c>
      <c r="F110" s="26">
        <v>285600</v>
      </c>
      <c r="G110" s="295"/>
      <c r="H110" s="25">
        <v>44798</v>
      </c>
      <c r="I110" s="24" t="s">
        <v>682</v>
      </c>
      <c r="J110" s="24" t="s">
        <v>683</v>
      </c>
      <c r="K110" s="23" t="s">
        <v>81</v>
      </c>
      <c r="L110" s="23">
        <v>1</v>
      </c>
      <c r="M110" s="26">
        <v>608.61359999999991</v>
      </c>
      <c r="N110" s="170"/>
      <c r="O110" s="170"/>
      <c r="P110" s="170"/>
    </row>
    <row r="111" spans="3:16" x14ac:dyDescent="0.25">
      <c r="C111" s="25">
        <v>44833</v>
      </c>
      <c r="D111" s="22" t="s">
        <v>1380</v>
      </c>
      <c r="E111" s="23" t="s">
        <v>81</v>
      </c>
      <c r="F111" s="26">
        <v>2699999.9964000001</v>
      </c>
      <c r="G111" s="295"/>
      <c r="H111" s="25">
        <v>44798</v>
      </c>
      <c r="I111" s="24" t="s">
        <v>1057</v>
      </c>
      <c r="J111" s="24" t="s">
        <v>1058</v>
      </c>
      <c r="K111" s="23" t="s">
        <v>81</v>
      </c>
      <c r="L111" s="23">
        <v>1</v>
      </c>
      <c r="M111" s="26">
        <v>34866.262199999997</v>
      </c>
      <c r="N111" s="170"/>
      <c r="O111" s="170"/>
      <c r="P111" s="170"/>
    </row>
    <row r="112" spans="3:16" ht="15.75" thickBot="1" x14ac:dyDescent="0.3">
      <c r="C112" s="27">
        <v>44831</v>
      </c>
      <c r="D112" s="190" t="s">
        <v>1381</v>
      </c>
      <c r="E112" s="29" t="s">
        <v>81</v>
      </c>
      <c r="F112" s="30">
        <v>6193950</v>
      </c>
      <c r="G112" s="295"/>
      <c r="H112" s="25">
        <v>44802</v>
      </c>
      <c r="I112" s="24" t="s">
        <v>933</v>
      </c>
      <c r="J112" s="24" t="s">
        <v>934</v>
      </c>
      <c r="K112" s="23" t="s">
        <v>81</v>
      </c>
      <c r="L112" s="23">
        <v>1</v>
      </c>
      <c r="M112" s="26">
        <v>651974.28450000007</v>
      </c>
      <c r="N112" s="170"/>
      <c r="O112" s="170"/>
      <c r="P112" s="170"/>
    </row>
    <row r="113" spans="3:16" x14ac:dyDescent="0.25">
      <c r="C113" s="177"/>
      <c r="D113" s="247"/>
      <c r="E113" s="179"/>
      <c r="F113" s="356"/>
      <c r="G113" s="295"/>
      <c r="H113" s="25">
        <v>44802</v>
      </c>
      <c r="I113" s="24" t="s">
        <v>305</v>
      </c>
      <c r="J113" s="24" t="s">
        <v>306</v>
      </c>
      <c r="K113" s="23" t="s">
        <v>81</v>
      </c>
      <c r="L113" s="23">
        <v>6</v>
      </c>
      <c r="M113" s="26">
        <v>12412.89</v>
      </c>
      <c r="N113" s="170"/>
      <c r="O113" s="170"/>
      <c r="P113" s="170"/>
    </row>
    <row r="114" spans="3:16" x14ac:dyDescent="0.25">
      <c r="C114" s="25">
        <v>44835</v>
      </c>
      <c r="D114" s="22" t="s">
        <v>1382</v>
      </c>
      <c r="E114" s="23" t="s">
        <v>81</v>
      </c>
      <c r="F114" s="26">
        <v>214200</v>
      </c>
      <c r="G114" s="295"/>
      <c r="H114" s="25">
        <v>44802</v>
      </c>
      <c r="I114" s="24" t="s">
        <v>281</v>
      </c>
      <c r="J114" s="24" t="s">
        <v>282</v>
      </c>
      <c r="K114" s="23" t="s">
        <v>81</v>
      </c>
      <c r="L114" s="23">
        <v>1</v>
      </c>
      <c r="M114" s="26">
        <v>26273.414999999997</v>
      </c>
      <c r="N114" s="170"/>
      <c r="O114" s="170"/>
      <c r="P114" s="170"/>
    </row>
    <row r="115" spans="3:16" x14ac:dyDescent="0.25">
      <c r="C115" s="25">
        <v>44835</v>
      </c>
      <c r="D115" s="24" t="s">
        <v>2198</v>
      </c>
      <c r="E115" s="23" t="s">
        <v>81</v>
      </c>
      <c r="F115" s="26">
        <v>339150</v>
      </c>
      <c r="G115" s="295"/>
      <c r="H115" s="25">
        <v>44802</v>
      </c>
      <c r="I115" s="24" t="s">
        <v>1059</v>
      </c>
      <c r="J115" s="24" t="s">
        <v>1060</v>
      </c>
      <c r="K115" s="23" t="s">
        <v>81</v>
      </c>
      <c r="L115" s="23">
        <v>1</v>
      </c>
      <c r="M115" s="26">
        <v>256879.34999999998</v>
      </c>
      <c r="N115" s="170"/>
      <c r="O115" s="170"/>
      <c r="P115" s="170"/>
    </row>
    <row r="116" spans="3:16" x14ac:dyDescent="0.25">
      <c r="C116" s="25">
        <v>44835</v>
      </c>
      <c r="D116" s="22" t="s">
        <v>2199</v>
      </c>
      <c r="E116" s="23" t="s">
        <v>81</v>
      </c>
      <c r="F116" s="26">
        <v>52479</v>
      </c>
      <c r="G116" s="295"/>
      <c r="H116" s="25">
        <v>44802</v>
      </c>
      <c r="I116" s="24" t="s">
        <v>191</v>
      </c>
      <c r="J116" s="24" t="s">
        <v>192</v>
      </c>
      <c r="K116" s="23" t="s">
        <v>81</v>
      </c>
      <c r="L116" s="23">
        <v>8</v>
      </c>
      <c r="M116" s="26">
        <v>1511.0738999999999</v>
      </c>
      <c r="N116" s="170"/>
      <c r="O116" s="170"/>
      <c r="P116" s="170"/>
    </row>
    <row r="117" spans="3:16" ht="15.75" thickBot="1" x14ac:dyDescent="0.3">
      <c r="C117" s="25">
        <v>44835</v>
      </c>
      <c r="D117" s="22" t="s">
        <v>1383</v>
      </c>
      <c r="E117" s="23" t="s">
        <v>81</v>
      </c>
      <c r="F117" s="26">
        <v>160650</v>
      </c>
      <c r="G117" s="295"/>
      <c r="H117" s="230">
        <v>44802</v>
      </c>
      <c r="I117" s="310" t="s">
        <v>227</v>
      </c>
      <c r="J117" s="310" t="s">
        <v>228</v>
      </c>
      <c r="K117" s="232" t="s">
        <v>81</v>
      </c>
      <c r="L117" s="232">
        <v>8</v>
      </c>
      <c r="M117" s="312">
        <v>879.73725000000002</v>
      </c>
      <c r="N117" s="170"/>
      <c r="O117" s="170"/>
      <c r="P117" s="170"/>
    </row>
    <row r="118" spans="3:16" x14ac:dyDescent="0.25">
      <c r="C118" s="25">
        <v>44835</v>
      </c>
      <c r="D118" s="22" t="s">
        <v>1384</v>
      </c>
      <c r="E118" s="23" t="s">
        <v>81</v>
      </c>
      <c r="F118" s="26">
        <v>1606500</v>
      </c>
      <c r="G118" s="295"/>
      <c r="H118" s="177">
        <v>45170</v>
      </c>
      <c r="I118" s="178" t="s">
        <v>1967</v>
      </c>
      <c r="J118" s="178" t="s">
        <v>1968</v>
      </c>
      <c r="K118" s="179" t="s">
        <v>81</v>
      </c>
      <c r="L118" s="179">
        <v>2</v>
      </c>
      <c r="M118" s="180">
        <v>1650000.0216000001</v>
      </c>
      <c r="N118" s="170"/>
      <c r="O118" s="170"/>
      <c r="P118" s="170"/>
    </row>
    <row r="119" spans="3:16" x14ac:dyDescent="0.25">
      <c r="C119" s="25">
        <v>44837</v>
      </c>
      <c r="D119" s="22" t="s">
        <v>1385</v>
      </c>
      <c r="E119" s="23" t="s">
        <v>81</v>
      </c>
      <c r="F119" s="26">
        <v>214200</v>
      </c>
      <c r="G119" s="295"/>
      <c r="H119" s="25">
        <v>45170</v>
      </c>
      <c r="I119" s="24" t="s">
        <v>281</v>
      </c>
      <c r="J119" s="24" t="s">
        <v>282</v>
      </c>
      <c r="K119" s="23" t="s">
        <v>81</v>
      </c>
      <c r="L119" s="23">
        <v>2</v>
      </c>
      <c r="M119" s="26">
        <v>52546.847849999998</v>
      </c>
      <c r="N119" s="170"/>
      <c r="O119" s="170"/>
      <c r="P119" s="170"/>
    </row>
    <row r="120" spans="3:16" x14ac:dyDescent="0.25">
      <c r="C120" s="25">
        <v>44838</v>
      </c>
      <c r="D120" s="22" t="s">
        <v>2200</v>
      </c>
      <c r="E120" s="23" t="s">
        <v>81</v>
      </c>
      <c r="F120" s="26">
        <v>589050</v>
      </c>
      <c r="G120" s="295"/>
      <c r="H120" s="25">
        <v>44806</v>
      </c>
      <c r="I120" s="24" t="s">
        <v>492</v>
      </c>
      <c r="J120" s="24" t="s">
        <v>1201</v>
      </c>
      <c r="K120" s="23" t="s">
        <v>81</v>
      </c>
      <c r="L120" s="23">
        <v>1</v>
      </c>
      <c r="M120" s="26">
        <v>250542.59999999998</v>
      </c>
      <c r="N120" s="170"/>
    </row>
    <row r="121" spans="3:16" x14ac:dyDescent="0.25">
      <c r="C121" s="25">
        <v>44840</v>
      </c>
      <c r="D121" s="22" t="s">
        <v>1386</v>
      </c>
      <c r="E121" s="23" t="s">
        <v>81</v>
      </c>
      <c r="F121" s="26">
        <v>249900</v>
      </c>
      <c r="G121" s="295"/>
      <c r="H121" s="25">
        <v>44806</v>
      </c>
      <c r="I121" s="24" t="s">
        <v>1202</v>
      </c>
      <c r="J121" s="24" t="s">
        <v>1203</v>
      </c>
      <c r="K121" s="23" t="s">
        <v>81</v>
      </c>
      <c r="L121" s="23">
        <v>2</v>
      </c>
      <c r="M121" s="26">
        <v>1288.77</v>
      </c>
      <c r="N121" s="170"/>
    </row>
    <row r="122" spans="3:16" x14ac:dyDescent="0.25">
      <c r="C122" s="25">
        <v>44840</v>
      </c>
      <c r="D122" s="22" t="s">
        <v>2201</v>
      </c>
      <c r="E122" s="23" t="s">
        <v>81</v>
      </c>
      <c r="F122" s="26">
        <v>451962</v>
      </c>
      <c r="G122" s="295"/>
      <c r="H122" s="25">
        <v>44807</v>
      </c>
      <c r="I122" s="24" t="s">
        <v>1204</v>
      </c>
      <c r="J122" s="24" t="s">
        <v>1205</v>
      </c>
      <c r="K122" s="23" t="s">
        <v>81</v>
      </c>
      <c r="L122" s="23">
        <v>90</v>
      </c>
      <c r="M122" s="26">
        <v>14151.301499999998</v>
      </c>
      <c r="N122" s="170"/>
      <c r="O122" s="170"/>
      <c r="P122" s="170"/>
    </row>
    <row r="123" spans="3:16" x14ac:dyDescent="0.25">
      <c r="C123" s="25">
        <v>44841</v>
      </c>
      <c r="D123" s="22" t="s">
        <v>2202</v>
      </c>
      <c r="E123" s="23" t="s">
        <v>81</v>
      </c>
      <c r="F123" s="26">
        <v>357000</v>
      </c>
      <c r="G123" s="295"/>
      <c r="H123" s="25">
        <v>44807</v>
      </c>
      <c r="I123" s="24" t="s">
        <v>803</v>
      </c>
      <c r="J123" s="24" t="s">
        <v>804</v>
      </c>
      <c r="K123" s="23" t="s">
        <v>81</v>
      </c>
      <c r="L123" s="23">
        <v>1</v>
      </c>
      <c r="M123" s="26">
        <v>65379.676949999994</v>
      </c>
      <c r="N123" s="170"/>
      <c r="O123" s="170"/>
      <c r="P123" s="170"/>
    </row>
    <row r="124" spans="3:16" x14ac:dyDescent="0.25">
      <c r="C124" s="25">
        <v>44841</v>
      </c>
      <c r="D124" s="22" t="s">
        <v>1387</v>
      </c>
      <c r="E124" s="23" t="s">
        <v>81</v>
      </c>
      <c r="F124" s="26">
        <v>446250</v>
      </c>
      <c r="G124" s="295"/>
      <c r="H124" s="25">
        <v>44807</v>
      </c>
      <c r="I124" s="24" t="s">
        <v>402</v>
      </c>
      <c r="J124" s="24" t="s">
        <v>1185</v>
      </c>
      <c r="K124" s="23" t="s">
        <v>81</v>
      </c>
      <c r="L124" s="23">
        <v>1</v>
      </c>
      <c r="M124" s="26">
        <v>518368.42679999996</v>
      </c>
      <c r="N124" s="170"/>
      <c r="O124" s="170"/>
      <c r="P124" s="170"/>
    </row>
    <row r="125" spans="3:16" x14ac:dyDescent="0.25">
      <c r="C125" s="25">
        <v>44847</v>
      </c>
      <c r="D125" s="22" t="s">
        <v>1388</v>
      </c>
      <c r="E125" s="23" t="s">
        <v>81</v>
      </c>
      <c r="F125" s="26">
        <v>357000</v>
      </c>
      <c r="G125" s="295"/>
      <c r="H125" s="25">
        <v>44807</v>
      </c>
      <c r="I125" s="24" t="s">
        <v>101</v>
      </c>
      <c r="J125" s="24" t="s">
        <v>929</v>
      </c>
      <c r="K125" s="23" t="s">
        <v>81</v>
      </c>
      <c r="L125" s="23">
        <v>4</v>
      </c>
      <c r="M125" s="26">
        <v>100793.27369999999</v>
      </c>
      <c r="N125" s="170"/>
      <c r="O125" s="170"/>
      <c r="P125" s="170"/>
    </row>
    <row r="126" spans="3:16" x14ac:dyDescent="0.25">
      <c r="C126" s="25">
        <v>44848</v>
      </c>
      <c r="D126" s="22" t="s">
        <v>1985</v>
      </c>
      <c r="E126" s="23" t="s">
        <v>81</v>
      </c>
      <c r="F126" s="26">
        <v>178500</v>
      </c>
      <c r="G126" s="295"/>
      <c r="H126" s="25">
        <v>44809</v>
      </c>
      <c r="I126" s="24" t="s">
        <v>124</v>
      </c>
      <c r="J126" s="24" t="s">
        <v>125</v>
      </c>
      <c r="K126" s="23" t="s">
        <v>81</v>
      </c>
      <c r="L126" s="23">
        <v>1</v>
      </c>
      <c r="M126" s="26">
        <v>36840.150900000001</v>
      </c>
      <c r="N126" s="170"/>
      <c r="O126" s="170"/>
      <c r="P126" s="170"/>
    </row>
    <row r="127" spans="3:16" x14ac:dyDescent="0.25">
      <c r="C127" s="25">
        <v>44848</v>
      </c>
      <c r="D127" s="24" t="s">
        <v>2203</v>
      </c>
      <c r="E127" s="23" t="s">
        <v>81</v>
      </c>
      <c r="F127" s="26">
        <v>429828</v>
      </c>
      <c r="G127" s="295"/>
      <c r="H127" s="25">
        <v>44809</v>
      </c>
      <c r="I127" s="24" t="s">
        <v>668</v>
      </c>
      <c r="J127" s="24" t="s">
        <v>669</v>
      </c>
      <c r="K127" s="23" t="s">
        <v>81</v>
      </c>
      <c r="L127" s="23">
        <v>10</v>
      </c>
      <c r="M127" s="26">
        <v>4194.75</v>
      </c>
      <c r="N127" s="170"/>
      <c r="O127" s="170"/>
      <c r="P127" s="170"/>
    </row>
    <row r="128" spans="3:16" x14ac:dyDescent="0.25">
      <c r="C128" s="25">
        <v>44848</v>
      </c>
      <c r="D128" s="24" t="s">
        <v>2204</v>
      </c>
      <c r="E128" s="23" t="s">
        <v>81</v>
      </c>
      <c r="F128" s="26">
        <v>499800</v>
      </c>
      <c r="G128" s="295"/>
      <c r="H128" s="25">
        <v>44811</v>
      </c>
      <c r="I128" s="24" t="s">
        <v>89</v>
      </c>
      <c r="J128" s="24" t="s">
        <v>90</v>
      </c>
      <c r="K128" s="23" t="s">
        <v>81</v>
      </c>
      <c r="L128" s="23">
        <v>1</v>
      </c>
      <c r="M128" s="26">
        <v>28558.625550000001</v>
      </c>
      <c r="N128" s="170"/>
      <c r="O128" s="170"/>
      <c r="P128" s="170"/>
    </row>
    <row r="129" spans="3:16" x14ac:dyDescent="0.25">
      <c r="C129" s="25">
        <v>44849</v>
      </c>
      <c r="D129" s="22" t="s">
        <v>1389</v>
      </c>
      <c r="E129" s="23" t="s">
        <v>81</v>
      </c>
      <c r="F129" s="26">
        <v>22491</v>
      </c>
      <c r="G129" s="295"/>
      <c r="H129" s="25">
        <v>44812</v>
      </c>
      <c r="I129" s="24" t="s">
        <v>148</v>
      </c>
      <c r="J129" s="24" t="s">
        <v>1206</v>
      </c>
      <c r="K129" s="23" t="s">
        <v>81</v>
      </c>
      <c r="L129" s="23">
        <v>1</v>
      </c>
      <c r="M129" s="26">
        <v>235798.5</v>
      </c>
      <c r="N129" s="170"/>
      <c r="O129" s="170"/>
      <c r="P129" s="170"/>
    </row>
    <row r="130" spans="3:16" x14ac:dyDescent="0.25">
      <c r="C130" s="25">
        <v>44849</v>
      </c>
      <c r="D130" s="22" t="s">
        <v>1390</v>
      </c>
      <c r="E130" s="23" t="s">
        <v>81</v>
      </c>
      <c r="F130" s="26">
        <v>107100</v>
      </c>
      <c r="G130" s="295"/>
      <c r="H130" s="25">
        <v>44812</v>
      </c>
      <c r="I130" s="24" t="s">
        <v>103</v>
      </c>
      <c r="J130" s="24" t="s">
        <v>641</v>
      </c>
      <c r="K130" s="23" t="s">
        <v>81</v>
      </c>
      <c r="L130" s="23">
        <v>3</v>
      </c>
      <c r="M130" s="26">
        <v>68536.467299999989</v>
      </c>
      <c r="N130" s="170"/>
      <c r="O130" s="170"/>
      <c r="P130" s="170"/>
    </row>
    <row r="131" spans="3:16" x14ac:dyDescent="0.25">
      <c r="C131" s="25">
        <v>44856</v>
      </c>
      <c r="D131" s="22" t="s">
        <v>2205</v>
      </c>
      <c r="E131" s="23" t="s">
        <v>81</v>
      </c>
      <c r="F131" s="26">
        <v>981750</v>
      </c>
      <c r="G131" s="295"/>
      <c r="H131" s="25">
        <v>44812</v>
      </c>
      <c r="I131" s="24" t="s">
        <v>1177</v>
      </c>
      <c r="J131" s="24" t="s">
        <v>1178</v>
      </c>
      <c r="K131" s="23" t="s">
        <v>81</v>
      </c>
      <c r="L131" s="23">
        <v>3.49</v>
      </c>
      <c r="M131" s="26">
        <v>15129.32085</v>
      </c>
      <c r="N131" s="170"/>
      <c r="O131" s="170"/>
      <c r="P131" s="170"/>
    </row>
    <row r="132" spans="3:16" x14ac:dyDescent="0.25">
      <c r="C132" s="25">
        <v>44859</v>
      </c>
      <c r="D132" s="22" t="s">
        <v>1391</v>
      </c>
      <c r="E132" s="23" t="s">
        <v>81</v>
      </c>
      <c r="F132" s="26">
        <v>174930</v>
      </c>
      <c r="G132" s="295"/>
      <c r="H132" s="25">
        <v>44812</v>
      </c>
      <c r="I132" s="24" t="s">
        <v>668</v>
      </c>
      <c r="J132" s="24" t="s">
        <v>669</v>
      </c>
      <c r="K132" s="23" t="s">
        <v>81</v>
      </c>
      <c r="L132" s="23">
        <v>10</v>
      </c>
      <c r="M132" s="26">
        <v>4194.75</v>
      </c>
      <c r="N132" s="170"/>
      <c r="O132" s="170"/>
      <c r="P132" s="170"/>
    </row>
    <row r="133" spans="3:16" x14ac:dyDescent="0.25">
      <c r="C133" s="25">
        <v>44862</v>
      </c>
      <c r="D133" s="22" t="s">
        <v>1392</v>
      </c>
      <c r="E133" s="23" t="s">
        <v>81</v>
      </c>
      <c r="F133" s="26">
        <v>714000</v>
      </c>
      <c r="G133" s="295"/>
      <c r="H133" s="25">
        <v>44812</v>
      </c>
      <c r="I133" s="24" t="s">
        <v>89</v>
      </c>
      <c r="J133" s="24" t="s">
        <v>90</v>
      </c>
      <c r="K133" s="23" t="s">
        <v>81</v>
      </c>
      <c r="L133" s="23">
        <v>1</v>
      </c>
      <c r="M133" s="26">
        <v>28558.625550000001</v>
      </c>
      <c r="N133" s="170"/>
      <c r="O133" s="170"/>
      <c r="P133" s="170"/>
    </row>
    <row r="134" spans="3:16" x14ac:dyDescent="0.25">
      <c r="C134" s="25">
        <v>44862</v>
      </c>
      <c r="D134" s="22" t="s">
        <v>1393</v>
      </c>
      <c r="E134" s="23" t="s">
        <v>81</v>
      </c>
      <c r="F134" s="26">
        <v>1160250</v>
      </c>
      <c r="G134" s="295"/>
      <c r="H134" s="25">
        <v>44812</v>
      </c>
      <c r="I134" s="24" t="s">
        <v>1207</v>
      </c>
      <c r="J134" s="24" t="s">
        <v>1208</v>
      </c>
      <c r="K134" s="23" t="s">
        <v>81</v>
      </c>
      <c r="L134" s="23">
        <v>1</v>
      </c>
      <c r="M134" s="26">
        <v>22356.214649999998</v>
      </c>
      <c r="N134" s="170"/>
      <c r="O134" s="170"/>
      <c r="P134" s="170"/>
    </row>
    <row r="135" spans="3:16" x14ac:dyDescent="0.25">
      <c r="C135" s="25">
        <v>44842</v>
      </c>
      <c r="D135" s="22" t="s">
        <v>1378</v>
      </c>
      <c r="E135" s="23" t="s">
        <v>81</v>
      </c>
      <c r="F135" s="26">
        <f>330000.00075/4</f>
        <v>82500.000187500002</v>
      </c>
      <c r="G135" s="295"/>
      <c r="H135" s="25">
        <v>44815</v>
      </c>
      <c r="I135" s="24" t="s">
        <v>1209</v>
      </c>
      <c r="J135" s="24" t="s">
        <v>1210</v>
      </c>
      <c r="K135" s="23" t="s">
        <v>81</v>
      </c>
      <c r="L135" s="23">
        <v>1</v>
      </c>
      <c r="M135" s="26">
        <v>15450.656549999998</v>
      </c>
      <c r="N135" s="170"/>
      <c r="O135" s="170"/>
      <c r="P135" s="170"/>
    </row>
    <row r="136" spans="3:16" x14ac:dyDescent="0.25">
      <c r="C136" s="25">
        <v>44863</v>
      </c>
      <c r="D136" s="357" t="s">
        <v>2206</v>
      </c>
      <c r="E136" s="23" t="s">
        <v>81</v>
      </c>
      <c r="F136" s="361">
        <v>481950</v>
      </c>
      <c r="G136" s="295"/>
      <c r="H136" s="25">
        <v>44816</v>
      </c>
      <c r="I136" s="24" t="s">
        <v>1207</v>
      </c>
      <c r="J136" s="24" t="s">
        <v>1208</v>
      </c>
      <c r="K136" s="23" t="s">
        <v>81</v>
      </c>
      <c r="L136" s="23">
        <v>1</v>
      </c>
      <c r="M136" s="26">
        <v>22356.214649999998</v>
      </c>
      <c r="N136" s="170"/>
      <c r="O136" s="170"/>
      <c r="P136" s="170"/>
    </row>
    <row r="137" spans="3:16" ht="15.75" thickBot="1" x14ac:dyDescent="0.3">
      <c r="C137" s="27">
        <v>44863</v>
      </c>
      <c r="D137" s="360" t="s">
        <v>1628</v>
      </c>
      <c r="E137" s="29" t="s">
        <v>81</v>
      </c>
      <c r="F137" s="367">
        <v>2391900</v>
      </c>
      <c r="G137" s="295"/>
      <c r="H137" s="25">
        <v>44817</v>
      </c>
      <c r="I137" s="24" t="s">
        <v>1211</v>
      </c>
      <c r="J137" s="24" t="s">
        <v>1212</v>
      </c>
      <c r="K137" s="23" t="s">
        <v>81</v>
      </c>
      <c r="L137" s="23">
        <v>1</v>
      </c>
      <c r="M137" s="26">
        <v>441.25199999999995</v>
      </c>
      <c r="N137" s="170"/>
      <c r="O137" s="170"/>
      <c r="P137" s="170"/>
    </row>
    <row r="138" spans="3:16" x14ac:dyDescent="0.25">
      <c r="C138" s="146">
        <v>44866</v>
      </c>
      <c r="D138" s="291" t="s">
        <v>1629</v>
      </c>
      <c r="E138" s="148" t="s">
        <v>81</v>
      </c>
      <c r="F138" s="149">
        <v>321300</v>
      </c>
      <c r="G138" s="295"/>
      <c r="H138" s="25">
        <v>44817</v>
      </c>
      <c r="I138" s="24" t="s">
        <v>1096</v>
      </c>
      <c r="J138" s="24" t="s">
        <v>1097</v>
      </c>
      <c r="K138" s="23" t="s">
        <v>81</v>
      </c>
      <c r="L138" s="23">
        <v>1</v>
      </c>
      <c r="M138" s="26">
        <v>29.613149999999997</v>
      </c>
      <c r="N138" s="170"/>
      <c r="O138" s="170"/>
      <c r="P138" s="170"/>
    </row>
    <row r="139" spans="3:16" x14ac:dyDescent="0.25">
      <c r="C139" s="25">
        <v>44867</v>
      </c>
      <c r="D139" s="22" t="s">
        <v>2207</v>
      </c>
      <c r="E139" s="23" t="s">
        <v>81</v>
      </c>
      <c r="F139" s="26">
        <v>586372.5</v>
      </c>
      <c r="G139" s="295"/>
      <c r="H139" s="25">
        <v>44817</v>
      </c>
      <c r="I139" s="24" t="s">
        <v>105</v>
      </c>
      <c r="J139" s="24" t="s">
        <v>106</v>
      </c>
      <c r="K139" s="23" t="s">
        <v>81</v>
      </c>
      <c r="L139" s="23">
        <v>1</v>
      </c>
      <c r="M139" s="26">
        <v>5845.9821000000002</v>
      </c>
      <c r="N139" s="170"/>
      <c r="O139" s="170"/>
      <c r="P139" s="170"/>
    </row>
    <row r="140" spans="3:16" x14ac:dyDescent="0.25">
      <c r="C140" s="25">
        <v>44867</v>
      </c>
      <c r="D140" s="24" t="s">
        <v>2208</v>
      </c>
      <c r="E140" s="23" t="s">
        <v>81</v>
      </c>
      <c r="F140" s="26">
        <v>446250</v>
      </c>
      <c r="G140" s="295"/>
      <c r="H140" s="25">
        <v>44817</v>
      </c>
      <c r="I140" s="24" t="s">
        <v>460</v>
      </c>
      <c r="J140" s="24" t="s">
        <v>461</v>
      </c>
      <c r="K140" s="23" t="s">
        <v>81</v>
      </c>
      <c r="L140" s="23">
        <v>1</v>
      </c>
      <c r="M140" s="26">
        <v>64151.989649999996</v>
      </c>
      <c r="N140" s="170"/>
      <c r="O140" s="170"/>
      <c r="P140" s="170"/>
    </row>
    <row r="141" spans="3:16" x14ac:dyDescent="0.25">
      <c r="C141" s="25">
        <v>44869</v>
      </c>
      <c r="D141" s="22" t="s">
        <v>1630</v>
      </c>
      <c r="E141" s="23" t="s">
        <v>81</v>
      </c>
      <c r="F141" s="26">
        <v>803250</v>
      </c>
      <c r="G141" s="295"/>
      <c r="H141" s="25">
        <v>44817</v>
      </c>
      <c r="I141" s="24" t="s">
        <v>132</v>
      </c>
      <c r="J141" s="24" t="s">
        <v>133</v>
      </c>
      <c r="K141" s="23" t="s">
        <v>81</v>
      </c>
      <c r="L141" s="23">
        <v>1</v>
      </c>
      <c r="M141" s="26">
        <v>137780.57999999999</v>
      </c>
      <c r="N141" s="170"/>
      <c r="O141" s="170"/>
      <c r="P141" s="170"/>
    </row>
    <row r="142" spans="3:16" x14ac:dyDescent="0.25">
      <c r="C142" s="25">
        <v>44870</v>
      </c>
      <c r="D142" s="22" t="s">
        <v>1631</v>
      </c>
      <c r="E142" s="23" t="s">
        <v>81</v>
      </c>
      <c r="F142" s="26">
        <v>178500</v>
      </c>
      <c r="G142" s="295"/>
      <c r="H142" s="25">
        <v>44817</v>
      </c>
      <c r="I142" s="24" t="s">
        <v>732</v>
      </c>
      <c r="J142" s="24" t="s">
        <v>733</v>
      </c>
      <c r="K142" s="23" t="s">
        <v>81</v>
      </c>
      <c r="L142" s="23">
        <v>20</v>
      </c>
      <c r="M142" s="26">
        <v>13777.9509</v>
      </c>
      <c r="N142" s="170"/>
      <c r="O142" s="170"/>
      <c r="P142" s="170"/>
    </row>
    <row r="143" spans="3:16" x14ac:dyDescent="0.25">
      <c r="C143" s="25">
        <v>44873</v>
      </c>
      <c r="D143" s="22" t="s">
        <v>1632</v>
      </c>
      <c r="E143" s="23" t="s">
        <v>81</v>
      </c>
      <c r="F143" s="26">
        <v>53550</v>
      </c>
      <c r="G143" s="295"/>
      <c r="H143" s="25">
        <v>44818</v>
      </c>
      <c r="I143" s="24" t="s">
        <v>1213</v>
      </c>
      <c r="J143" s="24" t="s">
        <v>1214</v>
      </c>
      <c r="K143" s="23" t="s">
        <v>81</v>
      </c>
      <c r="L143" s="23">
        <v>1</v>
      </c>
      <c r="M143" s="26">
        <v>117.59579999999998</v>
      </c>
      <c r="N143" s="170"/>
      <c r="O143" s="170"/>
      <c r="P143" s="170"/>
    </row>
    <row r="144" spans="3:16" x14ac:dyDescent="0.25">
      <c r="C144" s="25">
        <v>44874</v>
      </c>
      <c r="D144" s="22" t="s">
        <v>1633</v>
      </c>
      <c r="E144" s="23" t="s">
        <v>81</v>
      </c>
      <c r="F144" s="26">
        <v>357000</v>
      </c>
      <c r="G144" s="295"/>
      <c r="H144" s="25">
        <v>44818</v>
      </c>
      <c r="I144" s="24" t="s">
        <v>1215</v>
      </c>
      <c r="J144" s="24" t="s">
        <v>1216</v>
      </c>
      <c r="K144" s="23" t="s">
        <v>81</v>
      </c>
      <c r="L144" s="23">
        <v>1</v>
      </c>
      <c r="M144" s="26">
        <v>141.38985</v>
      </c>
      <c r="N144" s="170"/>
      <c r="O144" s="170"/>
      <c r="P144" s="170"/>
    </row>
    <row r="145" spans="3:16" x14ac:dyDescent="0.25">
      <c r="C145" s="25">
        <v>44874</v>
      </c>
      <c r="D145" s="22" t="s">
        <v>1634</v>
      </c>
      <c r="E145" s="23" t="s">
        <v>81</v>
      </c>
      <c r="F145" s="26">
        <v>481950</v>
      </c>
      <c r="G145" s="295"/>
      <c r="H145" s="25">
        <v>44818</v>
      </c>
      <c r="I145" s="24" t="s">
        <v>1217</v>
      </c>
      <c r="J145" s="24" t="s">
        <v>1218</v>
      </c>
      <c r="K145" s="23" t="s">
        <v>81</v>
      </c>
      <c r="L145" s="23">
        <v>3</v>
      </c>
      <c r="M145" s="26">
        <v>37.770600000000002</v>
      </c>
      <c r="N145" s="170"/>
      <c r="O145" s="170"/>
      <c r="P145" s="170"/>
    </row>
    <row r="146" spans="3:16" ht="15.75" thickBot="1" x14ac:dyDescent="0.3">
      <c r="C146" s="27">
        <v>44876</v>
      </c>
      <c r="D146" s="190" t="s">
        <v>1635</v>
      </c>
      <c r="E146" s="29" t="s">
        <v>81</v>
      </c>
      <c r="F146" s="30">
        <v>214200</v>
      </c>
      <c r="G146" s="295"/>
      <c r="H146" s="25">
        <v>44818</v>
      </c>
      <c r="I146" s="24" t="s">
        <v>1219</v>
      </c>
      <c r="J146" s="24" t="s">
        <v>1220</v>
      </c>
      <c r="K146" s="23" t="s">
        <v>81</v>
      </c>
      <c r="L146" s="23">
        <v>1</v>
      </c>
      <c r="M146" s="26">
        <v>22741.060650000003</v>
      </c>
      <c r="N146" s="170"/>
      <c r="O146" s="170"/>
      <c r="P146" s="170"/>
    </row>
    <row r="147" spans="3:16" x14ac:dyDescent="0.25">
      <c r="C147" s="177">
        <v>44904</v>
      </c>
      <c r="D147" s="247" t="s">
        <v>2209</v>
      </c>
      <c r="E147" s="179" t="s">
        <v>81</v>
      </c>
      <c r="F147" s="180">
        <v>360435.58950000006</v>
      </c>
      <c r="G147" s="295"/>
      <c r="H147" s="25">
        <v>44827</v>
      </c>
      <c r="I147" s="24" t="s">
        <v>1221</v>
      </c>
      <c r="J147" s="24" t="s">
        <v>1222</v>
      </c>
      <c r="K147" s="23" t="s">
        <v>81</v>
      </c>
      <c r="L147" s="23">
        <v>4</v>
      </c>
      <c r="M147" s="26">
        <v>5333.58</v>
      </c>
      <c r="N147" s="170"/>
      <c r="O147" s="170"/>
      <c r="P147" s="170"/>
    </row>
    <row r="148" spans="3:16" x14ac:dyDescent="0.25">
      <c r="C148" s="25">
        <v>44907</v>
      </c>
      <c r="D148" s="22" t="s">
        <v>1813</v>
      </c>
      <c r="E148" s="23" t="s">
        <v>81</v>
      </c>
      <c r="F148" s="26">
        <v>1942080</v>
      </c>
      <c r="G148" s="295"/>
      <c r="H148" s="25">
        <v>44827</v>
      </c>
      <c r="I148" s="24" t="s">
        <v>776</v>
      </c>
      <c r="J148" s="24" t="s">
        <v>777</v>
      </c>
      <c r="K148" s="23" t="s">
        <v>81</v>
      </c>
      <c r="L148" s="23">
        <v>16</v>
      </c>
      <c r="M148" s="26">
        <v>3208.3590000000004</v>
      </c>
      <c r="N148" s="170"/>
      <c r="O148" s="170"/>
      <c r="P148" s="170"/>
    </row>
    <row r="149" spans="3:16" x14ac:dyDescent="0.25">
      <c r="C149" s="25">
        <v>44907</v>
      </c>
      <c r="D149" s="22" t="s">
        <v>1814</v>
      </c>
      <c r="E149" s="23" t="s">
        <v>81</v>
      </c>
      <c r="F149" s="26">
        <v>4998000</v>
      </c>
      <c r="G149" s="295"/>
      <c r="H149" s="25">
        <v>44827</v>
      </c>
      <c r="I149" s="24" t="s">
        <v>35</v>
      </c>
      <c r="J149" s="24" t="s">
        <v>36</v>
      </c>
      <c r="K149" s="23" t="s">
        <v>81</v>
      </c>
      <c r="L149" s="23">
        <v>1</v>
      </c>
      <c r="M149" s="26">
        <v>25542.046949999996</v>
      </c>
      <c r="N149" s="170"/>
      <c r="O149" s="170"/>
      <c r="P149" s="170"/>
    </row>
    <row r="150" spans="3:16" x14ac:dyDescent="0.25">
      <c r="C150" s="25">
        <v>44908</v>
      </c>
      <c r="D150" s="22" t="s">
        <v>1815</v>
      </c>
      <c r="E150" s="23" t="s">
        <v>81</v>
      </c>
      <c r="F150" s="26">
        <v>142800</v>
      </c>
      <c r="G150" s="295"/>
      <c r="H150" s="25">
        <v>44827</v>
      </c>
      <c r="I150" s="24" t="s">
        <v>390</v>
      </c>
      <c r="J150" s="436" t="s">
        <v>840</v>
      </c>
      <c r="K150" s="23" t="s">
        <v>81</v>
      </c>
      <c r="L150" s="23">
        <v>1</v>
      </c>
      <c r="M150" s="437">
        <v>378523.79774999997</v>
      </c>
      <c r="N150" s="170"/>
      <c r="O150" s="170"/>
      <c r="P150" s="170"/>
    </row>
    <row r="151" spans="3:16" ht="15.75" thickBot="1" x14ac:dyDescent="0.3">
      <c r="C151" s="27">
        <v>44909</v>
      </c>
      <c r="D151" s="190" t="s">
        <v>1816</v>
      </c>
      <c r="E151" s="29" t="s">
        <v>81</v>
      </c>
      <c r="F151" s="30">
        <v>803250</v>
      </c>
      <c r="G151" s="295"/>
      <c r="H151" s="25">
        <v>44831</v>
      </c>
      <c r="I151" s="24" t="s">
        <v>281</v>
      </c>
      <c r="J151" s="24" t="s">
        <v>282</v>
      </c>
      <c r="K151" s="23" t="s">
        <v>81</v>
      </c>
      <c r="L151" s="23">
        <v>1</v>
      </c>
      <c r="M151" s="26">
        <v>28101.326400000002</v>
      </c>
      <c r="N151" s="170"/>
      <c r="O151" s="170"/>
      <c r="P151" s="170"/>
    </row>
    <row r="152" spans="3:16" x14ac:dyDescent="0.25">
      <c r="C152" s="368"/>
      <c r="D152" s="369"/>
      <c r="E152" s="370"/>
      <c r="F152" s="371"/>
      <c r="G152" s="295"/>
      <c r="H152" s="25">
        <v>44831</v>
      </c>
      <c r="I152" s="24" t="s">
        <v>35</v>
      </c>
      <c r="J152" s="24" t="s">
        <v>36</v>
      </c>
      <c r="K152" s="23" t="s">
        <v>81</v>
      </c>
      <c r="L152" s="23">
        <v>1</v>
      </c>
      <c r="M152" s="26">
        <v>25542.046949999996</v>
      </c>
      <c r="N152" s="170"/>
      <c r="O152" s="170"/>
      <c r="P152" s="170"/>
    </row>
    <row r="153" spans="3:16" x14ac:dyDescent="0.25">
      <c r="C153" s="368"/>
      <c r="D153" s="369"/>
      <c r="E153" s="370"/>
      <c r="F153" s="371"/>
      <c r="G153" s="295"/>
      <c r="H153" s="25">
        <v>44831</v>
      </c>
      <c r="I153" s="24" t="s">
        <v>1223</v>
      </c>
      <c r="J153" s="24" t="s">
        <v>1224</v>
      </c>
      <c r="K153" s="23" t="s">
        <v>81</v>
      </c>
      <c r="L153" s="23">
        <v>1</v>
      </c>
      <c r="M153" s="26">
        <v>655.77329999999995</v>
      </c>
      <c r="N153" s="170"/>
      <c r="O153" s="170"/>
      <c r="P153" s="170"/>
    </row>
    <row r="154" spans="3:16" x14ac:dyDescent="0.25">
      <c r="C154" s="368"/>
      <c r="D154" s="369"/>
      <c r="E154" s="370"/>
      <c r="F154" s="371"/>
      <c r="G154" s="295"/>
      <c r="H154" s="25">
        <v>44831</v>
      </c>
      <c r="I154" s="24" t="s">
        <v>568</v>
      </c>
      <c r="J154" s="24" t="s">
        <v>569</v>
      </c>
      <c r="K154" s="23" t="s">
        <v>81</v>
      </c>
      <c r="L154" s="23">
        <v>2</v>
      </c>
      <c r="M154" s="26">
        <v>344.02304999999996</v>
      </c>
      <c r="N154" s="170"/>
      <c r="O154" s="170"/>
      <c r="P154" s="170"/>
    </row>
    <row r="155" spans="3:16" x14ac:dyDescent="0.25">
      <c r="C155" s="368"/>
      <c r="D155" s="369"/>
      <c r="E155" s="370"/>
      <c r="F155" s="371"/>
      <c r="G155" s="295"/>
      <c r="H155" s="25">
        <v>44831</v>
      </c>
      <c r="I155" s="24" t="s">
        <v>1225</v>
      </c>
      <c r="J155" s="24" t="s">
        <v>1226</v>
      </c>
      <c r="K155" s="23" t="s">
        <v>81</v>
      </c>
      <c r="L155" s="23">
        <v>6</v>
      </c>
      <c r="M155" s="26">
        <v>2912.2453499999997</v>
      </c>
      <c r="N155" s="170"/>
      <c r="O155" s="170"/>
      <c r="P155" s="170"/>
    </row>
    <row r="156" spans="3:16" x14ac:dyDescent="0.25">
      <c r="C156" s="295"/>
      <c r="D156" s="295"/>
      <c r="E156" s="295"/>
      <c r="F156" s="295"/>
      <c r="G156" s="295"/>
      <c r="H156" s="25">
        <v>44831</v>
      </c>
      <c r="I156" s="24" t="s">
        <v>1031</v>
      </c>
      <c r="J156" s="24" t="s">
        <v>1032</v>
      </c>
      <c r="K156" s="23" t="s">
        <v>81</v>
      </c>
      <c r="L156" s="23">
        <v>6</v>
      </c>
      <c r="M156" s="26">
        <v>2455.3567499999995</v>
      </c>
      <c r="N156" s="170"/>
      <c r="O156" s="170"/>
      <c r="P156" s="170"/>
    </row>
    <row r="157" spans="3:16" x14ac:dyDescent="0.25">
      <c r="C157" s="295"/>
      <c r="D157" s="295"/>
      <c r="E157" s="295"/>
      <c r="F157" s="295"/>
      <c r="G157" s="295"/>
      <c r="H157" s="25">
        <v>44832</v>
      </c>
      <c r="I157" s="24" t="s">
        <v>492</v>
      </c>
      <c r="J157" s="24" t="s">
        <v>1201</v>
      </c>
      <c r="K157" s="23" t="s">
        <v>81</v>
      </c>
      <c r="L157" s="23">
        <v>1</v>
      </c>
      <c r="M157" s="26">
        <v>255854.75999999998</v>
      </c>
      <c r="N157" s="170"/>
      <c r="O157" s="170"/>
      <c r="P157" s="170"/>
    </row>
    <row r="158" spans="3:16" x14ac:dyDescent="0.25">
      <c r="C158" s="295"/>
      <c r="D158" s="295"/>
      <c r="E158" s="295"/>
      <c r="F158" s="295"/>
      <c r="G158" s="295"/>
      <c r="H158" s="25">
        <v>44832</v>
      </c>
      <c r="I158" s="24" t="s">
        <v>1227</v>
      </c>
      <c r="J158" s="24" t="s">
        <v>1228</v>
      </c>
      <c r="K158" s="23" t="s">
        <v>81</v>
      </c>
      <c r="L158" s="23">
        <v>12</v>
      </c>
      <c r="M158" s="26">
        <v>74335.968000000008</v>
      </c>
      <c r="N158" s="170"/>
      <c r="O158" s="170"/>
      <c r="P158" s="170"/>
    </row>
    <row r="159" spans="3:16" x14ac:dyDescent="0.25">
      <c r="C159" s="295"/>
      <c r="D159" s="295"/>
      <c r="E159" s="295"/>
      <c r="F159" s="295"/>
      <c r="G159" s="295"/>
      <c r="H159" s="25">
        <v>44832</v>
      </c>
      <c r="I159" s="24" t="s">
        <v>776</v>
      </c>
      <c r="J159" s="24" t="s">
        <v>777</v>
      </c>
      <c r="K159" s="23" t="s">
        <v>81</v>
      </c>
      <c r="L159" s="23">
        <v>48</v>
      </c>
      <c r="M159" s="26">
        <v>9625.0591499999991</v>
      </c>
      <c r="N159" s="170"/>
      <c r="O159" s="170"/>
      <c r="P159" s="170"/>
    </row>
    <row r="160" spans="3:16" x14ac:dyDescent="0.25">
      <c r="C160" s="295"/>
      <c r="D160" s="295"/>
      <c r="E160" s="295"/>
      <c r="F160" s="295"/>
      <c r="G160" s="295"/>
      <c r="H160" s="25">
        <v>44832</v>
      </c>
      <c r="I160" s="24" t="s">
        <v>566</v>
      </c>
      <c r="J160" s="24" t="s">
        <v>567</v>
      </c>
      <c r="K160" s="23" t="s">
        <v>81</v>
      </c>
      <c r="L160" s="23">
        <v>1</v>
      </c>
      <c r="M160" s="26">
        <v>630.53340000000003</v>
      </c>
      <c r="N160" s="170"/>
      <c r="O160" s="170"/>
      <c r="P160" s="170"/>
    </row>
    <row r="161" spans="3:16" x14ac:dyDescent="0.25">
      <c r="C161" s="295"/>
      <c r="D161" s="295"/>
      <c r="E161" s="295"/>
      <c r="F161" s="295"/>
      <c r="G161" s="295"/>
      <c r="H161" s="25">
        <v>44832</v>
      </c>
      <c r="I161" s="24" t="s">
        <v>811</v>
      </c>
      <c r="J161" s="24" t="s">
        <v>812</v>
      </c>
      <c r="K161" s="23" t="s">
        <v>81</v>
      </c>
      <c r="L161" s="23">
        <v>1</v>
      </c>
      <c r="M161" s="26">
        <v>70.882349999999988</v>
      </c>
      <c r="N161" s="170"/>
      <c r="O161" s="170"/>
      <c r="P161" s="170"/>
    </row>
    <row r="162" spans="3:16" x14ac:dyDescent="0.25">
      <c r="C162" s="295"/>
      <c r="D162" s="295"/>
      <c r="E162" s="295"/>
      <c r="F162" s="295"/>
      <c r="G162" s="295"/>
      <c r="H162" s="25">
        <v>44832</v>
      </c>
      <c r="I162" s="24" t="s">
        <v>1229</v>
      </c>
      <c r="J162" s="24" t="s">
        <v>1230</v>
      </c>
      <c r="K162" s="23" t="s">
        <v>81</v>
      </c>
      <c r="L162" s="23">
        <v>2</v>
      </c>
      <c r="M162" s="26">
        <v>2938.7347499999996</v>
      </c>
      <c r="N162" s="170"/>
      <c r="O162" s="170"/>
      <c r="P162" s="170"/>
    </row>
    <row r="163" spans="3:16" x14ac:dyDescent="0.25">
      <c r="C163" s="295"/>
      <c r="D163" s="295"/>
      <c r="E163" s="295"/>
      <c r="F163" s="295"/>
      <c r="G163" s="295"/>
      <c r="H163" s="25">
        <v>44832</v>
      </c>
      <c r="I163" s="24" t="s">
        <v>1231</v>
      </c>
      <c r="J163" s="24" t="s">
        <v>1232</v>
      </c>
      <c r="K163" s="23" t="s">
        <v>81</v>
      </c>
      <c r="L163" s="23">
        <v>4</v>
      </c>
      <c r="M163" s="26">
        <v>428248.93544999999</v>
      </c>
      <c r="N163" s="170"/>
      <c r="O163" s="170"/>
      <c r="P163" s="170"/>
    </row>
    <row r="164" spans="3:16" x14ac:dyDescent="0.25">
      <c r="C164" s="295"/>
      <c r="D164" s="295"/>
      <c r="E164" s="295"/>
      <c r="F164" s="295"/>
      <c r="G164" s="295"/>
      <c r="H164" s="25">
        <v>44833</v>
      </c>
      <c r="I164" s="24" t="s">
        <v>1233</v>
      </c>
      <c r="J164" s="24" t="s">
        <v>1234</v>
      </c>
      <c r="K164" s="23" t="s">
        <v>81</v>
      </c>
      <c r="L164" s="23">
        <v>2</v>
      </c>
      <c r="M164" s="26">
        <v>3567.9650999999999</v>
      </c>
      <c r="N164" s="170"/>
      <c r="O164" s="170"/>
      <c r="P164" s="170"/>
    </row>
    <row r="165" spans="3:16" x14ac:dyDescent="0.25">
      <c r="C165" s="295"/>
      <c r="D165" s="295"/>
      <c r="E165" s="295"/>
      <c r="F165" s="295"/>
      <c r="G165" s="295"/>
      <c r="H165" s="25">
        <v>44833</v>
      </c>
      <c r="I165" s="24" t="s">
        <v>452</v>
      </c>
      <c r="J165" s="24" t="s">
        <v>453</v>
      </c>
      <c r="K165" s="23" t="s">
        <v>81</v>
      </c>
      <c r="L165" s="23">
        <v>150</v>
      </c>
      <c r="M165" s="26">
        <v>3860.3659499999999</v>
      </c>
      <c r="N165" s="170"/>
      <c r="O165" s="170"/>
      <c r="P165" s="170"/>
    </row>
    <row r="166" spans="3:16" x14ac:dyDescent="0.25">
      <c r="C166" s="295"/>
      <c r="D166" s="295"/>
      <c r="E166" s="295"/>
      <c r="F166" s="295"/>
      <c r="G166" s="295"/>
      <c r="H166" s="25">
        <v>44833</v>
      </c>
      <c r="I166" s="24" t="s">
        <v>1235</v>
      </c>
      <c r="J166" s="24" t="s">
        <v>1236</v>
      </c>
      <c r="K166" s="23" t="s">
        <v>81</v>
      </c>
      <c r="L166" s="23">
        <v>200</v>
      </c>
      <c r="M166" s="26">
        <v>14104.463099999999</v>
      </c>
      <c r="N166" s="170"/>
      <c r="O166" s="170"/>
      <c r="P166" s="170"/>
    </row>
    <row r="167" spans="3:16" x14ac:dyDescent="0.25">
      <c r="C167" s="295"/>
      <c r="D167" s="295"/>
      <c r="E167" s="295"/>
      <c r="F167" s="295"/>
      <c r="G167" s="295"/>
      <c r="H167" s="25">
        <v>44833</v>
      </c>
      <c r="I167" s="24" t="s">
        <v>456</v>
      </c>
      <c r="J167" s="24" t="s">
        <v>457</v>
      </c>
      <c r="K167" s="23" t="s">
        <v>81</v>
      </c>
      <c r="L167" s="23">
        <v>9</v>
      </c>
      <c r="M167" s="26">
        <v>2341.3131000000003</v>
      </c>
      <c r="N167" s="170"/>
      <c r="O167" s="170"/>
      <c r="P167" s="170"/>
    </row>
    <row r="168" spans="3:16" x14ac:dyDescent="0.25">
      <c r="C168" s="295"/>
      <c r="D168" s="295"/>
      <c r="E168" s="295"/>
      <c r="F168" s="295"/>
      <c r="G168" s="295"/>
      <c r="H168" s="25">
        <v>44833</v>
      </c>
      <c r="I168" s="24" t="s">
        <v>1237</v>
      </c>
      <c r="J168" s="24" t="s">
        <v>1238</v>
      </c>
      <c r="K168" s="23" t="s">
        <v>81</v>
      </c>
      <c r="L168" s="23">
        <v>5</v>
      </c>
      <c r="M168" s="26">
        <v>2006.32215</v>
      </c>
      <c r="N168" s="170"/>
      <c r="O168" s="170"/>
      <c r="P168" s="170"/>
    </row>
    <row r="169" spans="3:16" x14ac:dyDescent="0.25">
      <c r="C169" s="295"/>
      <c r="D169" s="295"/>
      <c r="E169" s="295"/>
      <c r="F169" s="295"/>
      <c r="G169" s="295"/>
      <c r="H169" s="25">
        <v>44833</v>
      </c>
      <c r="I169" s="24" t="s">
        <v>454</v>
      </c>
      <c r="J169" s="24" t="s">
        <v>455</v>
      </c>
      <c r="K169" s="23" t="s">
        <v>81</v>
      </c>
      <c r="L169" s="23">
        <v>5</v>
      </c>
      <c r="M169" s="26">
        <v>1640.1829499999999</v>
      </c>
      <c r="N169" s="170"/>
      <c r="O169" s="170"/>
      <c r="P169" s="170"/>
    </row>
    <row r="170" spans="3:16" x14ac:dyDescent="0.25">
      <c r="C170" s="295"/>
      <c r="D170" s="295"/>
      <c r="E170" s="295"/>
      <c r="F170" s="295"/>
      <c r="G170" s="295"/>
      <c r="H170" s="25">
        <v>44833</v>
      </c>
      <c r="I170" s="24" t="s">
        <v>1239</v>
      </c>
      <c r="J170" s="24" t="s">
        <v>455</v>
      </c>
      <c r="K170" s="23" t="s">
        <v>81</v>
      </c>
      <c r="L170" s="23">
        <v>5</v>
      </c>
      <c r="M170" s="26">
        <v>2275.4465999999998</v>
      </c>
      <c r="N170" s="170"/>
      <c r="O170" s="170"/>
      <c r="P170" s="170"/>
    </row>
    <row r="171" spans="3:16" x14ac:dyDescent="0.25">
      <c r="C171" s="295"/>
      <c r="D171" s="295"/>
      <c r="E171" s="295"/>
      <c r="F171" s="295"/>
      <c r="G171" s="295"/>
      <c r="H171" s="25">
        <v>44833</v>
      </c>
      <c r="I171" s="24" t="s">
        <v>1240</v>
      </c>
      <c r="J171" s="24" t="s">
        <v>1241</v>
      </c>
      <c r="K171" s="23" t="s">
        <v>81</v>
      </c>
      <c r="L171" s="23">
        <v>1</v>
      </c>
      <c r="M171" s="26">
        <v>7452.8569500000003</v>
      </c>
      <c r="N171" s="170"/>
      <c r="O171" s="170"/>
      <c r="P171" s="170"/>
    </row>
    <row r="172" spans="3:16" x14ac:dyDescent="0.25">
      <c r="C172" s="295"/>
      <c r="D172" s="295"/>
      <c r="E172" s="295"/>
      <c r="F172" s="295"/>
      <c r="G172" s="295"/>
      <c r="H172" s="25">
        <v>44833</v>
      </c>
      <c r="I172" s="24" t="s">
        <v>534</v>
      </c>
      <c r="J172" s="24" t="s">
        <v>535</v>
      </c>
      <c r="K172" s="23" t="s">
        <v>81</v>
      </c>
      <c r="L172" s="23">
        <v>1</v>
      </c>
      <c r="M172" s="26">
        <v>4980.6855000000005</v>
      </c>
      <c r="N172" s="170"/>
      <c r="O172" s="170"/>
      <c r="P172" s="170"/>
    </row>
    <row r="173" spans="3:16" x14ac:dyDescent="0.25">
      <c r="C173" s="295"/>
      <c r="D173" s="295"/>
      <c r="E173" s="295"/>
      <c r="F173" s="295"/>
      <c r="G173" s="295"/>
      <c r="H173" s="25">
        <v>44833</v>
      </c>
      <c r="I173" s="24" t="s">
        <v>1242</v>
      </c>
      <c r="J173" s="24" t="s">
        <v>1243</v>
      </c>
      <c r="K173" s="23" t="s">
        <v>81</v>
      </c>
      <c r="L173" s="23">
        <v>1</v>
      </c>
      <c r="M173" s="26">
        <v>8398.6035000000011</v>
      </c>
      <c r="N173" s="170"/>
      <c r="O173" s="170"/>
      <c r="P173" s="170"/>
    </row>
    <row r="174" spans="3:16" x14ac:dyDescent="0.25">
      <c r="C174" s="295"/>
      <c r="D174" s="295"/>
      <c r="E174" s="295"/>
      <c r="F174" s="295"/>
      <c r="G174" s="295"/>
      <c r="H174" s="25">
        <v>44833</v>
      </c>
      <c r="I174" s="24" t="s">
        <v>1244</v>
      </c>
      <c r="J174" s="24" t="s">
        <v>1245</v>
      </c>
      <c r="K174" s="23" t="s">
        <v>81</v>
      </c>
      <c r="L174" s="23">
        <v>8</v>
      </c>
      <c r="M174" s="26">
        <v>4209.7440000000006</v>
      </c>
      <c r="N174" s="170"/>
      <c r="O174" s="170"/>
      <c r="P174" s="170"/>
    </row>
    <row r="175" spans="3:16" x14ac:dyDescent="0.25">
      <c r="C175" s="295"/>
      <c r="D175" s="295"/>
      <c r="E175" s="295"/>
      <c r="F175" s="295"/>
      <c r="G175" s="295"/>
      <c r="H175" s="25">
        <v>44833</v>
      </c>
      <c r="I175" s="24" t="s">
        <v>1246</v>
      </c>
      <c r="J175" s="24" t="s">
        <v>1247</v>
      </c>
      <c r="K175" s="23" t="s">
        <v>81</v>
      </c>
      <c r="L175" s="23">
        <v>3</v>
      </c>
      <c r="M175" s="26">
        <v>37133.854799999994</v>
      </c>
      <c r="N175" s="170"/>
      <c r="O175" s="170"/>
      <c r="P175" s="170"/>
    </row>
    <row r="176" spans="3:16" ht="15.75" thickBot="1" x14ac:dyDescent="0.3">
      <c r="C176" s="295"/>
      <c r="D176" s="295"/>
      <c r="E176" s="295"/>
      <c r="F176" s="295"/>
      <c r="G176" s="295"/>
      <c r="H176" s="27">
        <v>44834</v>
      </c>
      <c r="I176" s="28" t="s">
        <v>548</v>
      </c>
      <c r="J176" s="28" t="s">
        <v>549</v>
      </c>
      <c r="K176" s="29" t="s">
        <v>81</v>
      </c>
      <c r="L176" s="29">
        <v>1</v>
      </c>
      <c r="M176" s="30">
        <v>14293.387499999999</v>
      </c>
      <c r="N176" s="170"/>
      <c r="O176" s="170"/>
      <c r="P176" s="170"/>
    </row>
    <row r="177" spans="3:16" x14ac:dyDescent="0.25">
      <c r="C177" s="295"/>
      <c r="D177" s="295"/>
      <c r="E177" s="295"/>
      <c r="F177" s="295"/>
      <c r="G177" s="295"/>
      <c r="H177" s="146">
        <v>44837</v>
      </c>
      <c r="I177" s="147" t="s">
        <v>1394</v>
      </c>
      <c r="J177" s="147" t="s">
        <v>1395</v>
      </c>
      <c r="K177" s="148" t="s">
        <v>81</v>
      </c>
      <c r="L177" s="148">
        <v>1</v>
      </c>
      <c r="M177" s="149">
        <v>703500.84419999993</v>
      </c>
      <c r="N177" s="170"/>
      <c r="O177" s="170"/>
      <c r="P177" s="170"/>
    </row>
    <row r="178" spans="3:16" x14ac:dyDescent="0.25">
      <c r="C178" s="295"/>
      <c r="D178" s="295"/>
      <c r="E178" s="295"/>
      <c r="F178" s="295"/>
      <c r="G178" s="295"/>
      <c r="H178" s="25">
        <v>44838</v>
      </c>
      <c r="I178" s="24" t="s">
        <v>601</v>
      </c>
      <c r="J178" s="24" t="s">
        <v>602</v>
      </c>
      <c r="K178" s="23" t="s">
        <v>81</v>
      </c>
      <c r="L178" s="23">
        <v>2</v>
      </c>
      <c r="M178" s="26">
        <v>26805.719849999998</v>
      </c>
      <c r="N178" s="170"/>
      <c r="O178" s="170"/>
      <c r="P178" s="170"/>
    </row>
    <row r="179" spans="3:16" x14ac:dyDescent="0.25">
      <c r="C179" s="295"/>
      <c r="D179" s="295"/>
      <c r="E179" s="295"/>
      <c r="F179" s="295"/>
      <c r="G179" s="295"/>
      <c r="H179" s="25">
        <v>44838</v>
      </c>
      <c r="I179" s="24" t="s">
        <v>1186</v>
      </c>
      <c r="J179" s="24" t="s">
        <v>1396</v>
      </c>
      <c r="K179" s="23" t="s">
        <v>81</v>
      </c>
      <c r="L179" s="23">
        <v>2</v>
      </c>
      <c r="M179" s="26">
        <v>629276.29589999991</v>
      </c>
      <c r="N179" s="170"/>
      <c r="O179" s="170"/>
      <c r="P179" s="170"/>
    </row>
    <row r="180" spans="3:16" x14ac:dyDescent="0.25">
      <c r="C180" s="295"/>
      <c r="D180" s="295"/>
      <c r="E180" s="295"/>
      <c r="F180" s="295"/>
      <c r="G180" s="295"/>
      <c r="H180" s="25">
        <v>44838</v>
      </c>
      <c r="I180" s="24" t="s">
        <v>1397</v>
      </c>
      <c r="J180" s="24" t="s">
        <v>1398</v>
      </c>
      <c r="K180" s="23" t="s">
        <v>81</v>
      </c>
      <c r="L180" s="23">
        <v>1</v>
      </c>
      <c r="M180" s="26">
        <v>18367.649999999998</v>
      </c>
      <c r="N180" s="170"/>
      <c r="O180" s="170"/>
      <c r="P180" s="170"/>
    </row>
    <row r="181" spans="3:16" x14ac:dyDescent="0.25">
      <c r="C181" s="295"/>
      <c r="D181" s="295"/>
      <c r="E181" s="295"/>
      <c r="F181" s="295"/>
      <c r="G181" s="295"/>
      <c r="H181" s="25">
        <v>44838</v>
      </c>
      <c r="I181" s="24" t="s">
        <v>52</v>
      </c>
      <c r="J181" s="24" t="s">
        <v>53</v>
      </c>
      <c r="K181" s="23" t="s">
        <v>81</v>
      </c>
      <c r="L181" s="23">
        <v>1</v>
      </c>
      <c r="M181" s="26">
        <v>1433.55135</v>
      </c>
      <c r="N181" s="170"/>
      <c r="O181" s="170"/>
      <c r="P181" s="170"/>
    </row>
    <row r="182" spans="3:16" x14ac:dyDescent="0.25">
      <c r="C182" s="295"/>
      <c r="D182" s="295"/>
      <c r="E182" s="295"/>
      <c r="F182" s="295"/>
      <c r="G182" s="295"/>
      <c r="H182" s="25">
        <v>44840</v>
      </c>
      <c r="I182" s="24" t="s">
        <v>107</v>
      </c>
      <c r="J182" s="24" t="s">
        <v>1327</v>
      </c>
      <c r="K182" s="23" t="s">
        <v>81</v>
      </c>
      <c r="L182" s="23">
        <v>1</v>
      </c>
      <c r="M182" s="26">
        <v>112286.10329999999</v>
      </c>
      <c r="N182" s="170"/>
      <c r="O182" s="170"/>
      <c r="P182" s="170"/>
    </row>
    <row r="183" spans="3:16" x14ac:dyDescent="0.25">
      <c r="C183" s="295"/>
      <c r="D183" s="295"/>
      <c r="E183" s="295"/>
      <c r="F183" s="295"/>
      <c r="G183" s="295"/>
      <c r="H183" s="25">
        <v>44841</v>
      </c>
      <c r="I183" s="24" t="s">
        <v>327</v>
      </c>
      <c r="J183" s="24" t="s">
        <v>1399</v>
      </c>
      <c r="K183" s="23" t="s">
        <v>81</v>
      </c>
      <c r="L183" s="23">
        <v>2</v>
      </c>
      <c r="M183" s="26">
        <v>38612.977199999994</v>
      </c>
      <c r="N183" s="170"/>
      <c r="O183" s="170"/>
      <c r="P183" s="170"/>
    </row>
    <row r="184" spans="3:16" x14ac:dyDescent="0.25">
      <c r="C184" s="295"/>
      <c r="D184" s="295"/>
      <c r="E184" s="295"/>
      <c r="F184" s="295"/>
      <c r="G184" s="295"/>
      <c r="H184" s="25">
        <v>44841</v>
      </c>
      <c r="I184" s="24" t="s">
        <v>52</v>
      </c>
      <c r="J184" s="24" t="s">
        <v>53</v>
      </c>
      <c r="K184" s="23" t="s">
        <v>81</v>
      </c>
      <c r="L184" s="23">
        <v>2</v>
      </c>
      <c r="M184" s="26">
        <v>2867.0848499999997</v>
      </c>
      <c r="N184" s="170"/>
      <c r="O184" s="170"/>
      <c r="P184" s="170"/>
    </row>
    <row r="185" spans="3:16" x14ac:dyDescent="0.25">
      <c r="C185" s="295"/>
      <c r="D185" s="295"/>
      <c r="E185" s="295"/>
      <c r="F185" s="295"/>
      <c r="G185" s="295"/>
      <c r="H185" s="25">
        <v>44848</v>
      </c>
      <c r="I185" s="24" t="s">
        <v>599</v>
      </c>
      <c r="J185" s="24" t="s">
        <v>600</v>
      </c>
      <c r="K185" s="23" t="s">
        <v>81</v>
      </c>
      <c r="L185" s="23">
        <v>4</v>
      </c>
      <c r="M185" s="26">
        <v>124159.61985</v>
      </c>
      <c r="N185" s="170"/>
      <c r="O185" s="170"/>
      <c r="P185" s="170"/>
    </row>
    <row r="186" spans="3:16" x14ac:dyDescent="0.25">
      <c r="C186" s="295"/>
      <c r="D186" s="295"/>
      <c r="E186" s="295"/>
      <c r="F186" s="295"/>
      <c r="G186" s="295"/>
      <c r="H186" s="25">
        <v>44848</v>
      </c>
      <c r="I186" s="24" t="s">
        <v>1400</v>
      </c>
      <c r="J186" s="24" t="s">
        <v>1401</v>
      </c>
      <c r="K186" s="23" t="s">
        <v>81</v>
      </c>
      <c r="L186" s="23">
        <v>4</v>
      </c>
      <c r="M186" s="26">
        <v>5326.3686000000007</v>
      </c>
      <c r="N186" s="170"/>
      <c r="O186" s="170"/>
      <c r="P186" s="170"/>
    </row>
    <row r="187" spans="3:16" x14ac:dyDescent="0.25">
      <c r="C187" s="295"/>
      <c r="D187" s="295"/>
      <c r="E187" s="295"/>
      <c r="F187" s="295"/>
      <c r="G187" s="295"/>
      <c r="H187" s="25">
        <v>44848</v>
      </c>
      <c r="I187" s="24" t="s">
        <v>1402</v>
      </c>
      <c r="J187" s="24" t="s">
        <v>1403</v>
      </c>
      <c r="K187" s="23" t="s">
        <v>81</v>
      </c>
      <c r="L187" s="23">
        <v>4</v>
      </c>
      <c r="M187" s="26">
        <v>4288.2840000000006</v>
      </c>
      <c r="N187" s="170"/>
      <c r="O187" s="170"/>
      <c r="P187" s="170"/>
    </row>
    <row r="188" spans="3:16" x14ac:dyDescent="0.25">
      <c r="C188" s="295"/>
      <c r="D188" s="295"/>
      <c r="E188" s="295"/>
      <c r="F188" s="295"/>
      <c r="G188" s="295"/>
      <c r="H188" s="25">
        <v>44848</v>
      </c>
      <c r="I188" s="24" t="s">
        <v>1404</v>
      </c>
      <c r="J188" s="24" t="s">
        <v>1405</v>
      </c>
      <c r="K188" s="23" t="s">
        <v>81</v>
      </c>
      <c r="L188" s="23">
        <v>4</v>
      </c>
      <c r="M188" s="26">
        <v>1356.1894499999999</v>
      </c>
      <c r="N188" s="170"/>
      <c r="O188" s="170"/>
      <c r="P188" s="170"/>
    </row>
    <row r="189" spans="3:16" x14ac:dyDescent="0.25">
      <c r="C189" s="295"/>
      <c r="D189" s="295"/>
      <c r="E189" s="295"/>
      <c r="F189" s="295"/>
      <c r="G189" s="295"/>
      <c r="H189" s="25">
        <v>44848</v>
      </c>
      <c r="I189" s="24" t="s">
        <v>52</v>
      </c>
      <c r="J189" s="24" t="s">
        <v>53</v>
      </c>
      <c r="K189" s="23" t="s">
        <v>81</v>
      </c>
      <c r="L189" s="23">
        <v>2</v>
      </c>
      <c r="M189" s="26">
        <v>2867.0848499999997</v>
      </c>
      <c r="N189" s="170"/>
      <c r="O189" s="170"/>
      <c r="P189" s="170"/>
    </row>
    <row r="190" spans="3:16" x14ac:dyDescent="0.25">
      <c r="C190" s="295"/>
      <c r="D190" s="295"/>
      <c r="E190" s="295"/>
      <c r="F190" s="295"/>
      <c r="G190" s="295"/>
      <c r="H190" s="25">
        <v>44848</v>
      </c>
      <c r="I190" s="24" t="s">
        <v>327</v>
      </c>
      <c r="J190" s="24" t="s">
        <v>1399</v>
      </c>
      <c r="K190" s="23" t="s">
        <v>81</v>
      </c>
      <c r="L190" s="23">
        <v>2</v>
      </c>
      <c r="M190" s="26">
        <v>38612.977199999994</v>
      </c>
      <c r="N190" s="170"/>
      <c r="O190" s="170"/>
      <c r="P190" s="170"/>
    </row>
    <row r="191" spans="3:16" x14ac:dyDescent="0.25">
      <c r="C191" s="295"/>
      <c r="D191" s="295"/>
      <c r="E191" s="295"/>
      <c r="F191" s="295"/>
      <c r="G191" s="295"/>
      <c r="H191" s="25">
        <v>44848</v>
      </c>
      <c r="I191" s="24" t="s">
        <v>599</v>
      </c>
      <c r="J191" s="24" t="s">
        <v>600</v>
      </c>
      <c r="K191" s="23" t="s">
        <v>81</v>
      </c>
      <c r="L191" s="23">
        <v>4</v>
      </c>
      <c r="M191" s="26">
        <v>124159.61985</v>
      </c>
      <c r="N191" s="170"/>
      <c r="O191" s="170"/>
      <c r="P191" s="170"/>
    </row>
    <row r="192" spans="3:16" x14ac:dyDescent="0.25">
      <c r="C192" s="295"/>
      <c r="D192" s="295"/>
      <c r="E192" s="295"/>
      <c r="F192" s="295"/>
      <c r="G192" s="295"/>
      <c r="H192" s="25">
        <v>44849</v>
      </c>
      <c r="I192" s="24" t="s">
        <v>1186</v>
      </c>
      <c r="J192" s="24" t="s">
        <v>1396</v>
      </c>
      <c r="K192" s="23" t="s">
        <v>81</v>
      </c>
      <c r="L192" s="23">
        <v>2</v>
      </c>
      <c r="M192" s="26">
        <v>1152847.23015</v>
      </c>
      <c r="N192" s="170"/>
      <c r="O192" s="170"/>
      <c r="P192" s="170"/>
    </row>
    <row r="193" spans="3:16" x14ac:dyDescent="0.25">
      <c r="C193" s="295"/>
      <c r="D193" s="295"/>
      <c r="E193" s="295"/>
      <c r="F193" s="295"/>
      <c r="G193" s="295"/>
      <c r="H193" s="25">
        <v>44855</v>
      </c>
      <c r="I193" s="24" t="s">
        <v>390</v>
      </c>
      <c r="J193" s="436" t="s">
        <v>1347</v>
      </c>
      <c r="K193" s="23" t="s">
        <v>81</v>
      </c>
      <c r="L193" s="23">
        <v>1</v>
      </c>
      <c r="M193" s="437">
        <v>410066.96114999999</v>
      </c>
      <c r="N193" s="170"/>
      <c r="O193" s="170"/>
      <c r="P193" s="170"/>
    </row>
    <row r="194" spans="3:16" x14ac:dyDescent="0.25">
      <c r="C194" s="295"/>
      <c r="D194" s="295"/>
      <c r="E194" s="295"/>
      <c r="F194" s="295"/>
      <c r="G194" s="295"/>
      <c r="H194" s="25">
        <v>44856</v>
      </c>
      <c r="I194" s="24" t="s">
        <v>959</v>
      </c>
      <c r="J194" s="24" t="s">
        <v>960</v>
      </c>
      <c r="K194" s="23" t="s">
        <v>81</v>
      </c>
      <c r="L194" s="23">
        <v>1</v>
      </c>
      <c r="M194" s="26">
        <v>17545.014899999998</v>
      </c>
      <c r="N194" s="170"/>
      <c r="O194" s="170"/>
      <c r="P194" s="170"/>
    </row>
    <row r="195" spans="3:16" x14ac:dyDescent="0.25">
      <c r="C195" s="295"/>
      <c r="D195" s="295"/>
      <c r="E195" s="295"/>
      <c r="F195" s="295"/>
      <c r="G195" s="295"/>
      <c r="H195" s="25">
        <v>44860</v>
      </c>
      <c r="I195" s="24" t="s">
        <v>1394</v>
      </c>
      <c r="J195" s="24" t="s">
        <v>1395</v>
      </c>
      <c r="K195" s="23" t="s">
        <v>81</v>
      </c>
      <c r="L195" s="23">
        <v>1</v>
      </c>
      <c r="M195" s="26">
        <v>703500.84419999993</v>
      </c>
      <c r="N195" s="170"/>
      <c r="O195" s="170"/>
      <c r="P195" s="170"/>
    </row>
    <row r="196" spans="3:16" x14ac:dyDescent="0.25">
      <c r="C196" s="295"/>
      <c r="D196" s="295"/>
      <c r="E196" s="295"/>
      <c r="F196" s="295"/>
      <c r="G196" s="295"/>
      <c r="H196" s="25">
        <v>44861</v>
      </c>
      <c r="I196" s="24" t="s">
        <v>1406</v>
      </c>
      <c r="J196" s="24" t="s">
        <v>1407</v>
      </c>
      <c r="K196" s="23" t="s">
        <v>81</v>
      </c>
      <c r="L196" s="23">
        <v>2</v>
      </c>
      <c r="M196" s="26">
        <v>27856.71</v>
      </c>
      <c r="N196" s="170"/>
      <c r="O196" s="170"/>
      <c r="P196" s="170"/>
    </row>
    <row r="197" spans="3:16" x14ac:dyDescent="0.25">
      <c r="C197" s="295"/>
      <c r="D197" s="295"/>
      <c r="E197" s="295"/>
      <c r="F197" s="295"/>
      <c r="G197" s="295"/>
      <c r="H197" s="25">
        <v>44861</v>
      </c>
      <c r="I197" s="24" t="s">
        <v>1057</v>
      </c>
      <c r="J197" s="24" t="s">
        <v>1058</v>
      </c>
      <c r="K197" s="23" t="s">
        <v>81</v>
      </c>
      <c r="L197" s="23">
        <v>1</v>
      </c>
      <c r="M197" s="26">
        <v>34866.262199999997</v>
      </c>
      <c r="N197" s="170"/>
      <c r="O197" s="170"/>
      <c r="P197" s="170"/>
    </row>
    <row r="198" spans="3:16" x14ac:dyDescent="0.25">
      <c r="C198" s="295"/>
      <c r="D198" s="295"/>
      <c r="E198" s="295"/>
      <c r="F198" s="295"/>
      <c r="G198" s="295"/>
      <c r="H198" s="25">
        <v>44861</v>
      </c>
      <c r="I198" s="24" t="s">
        <v>351</v>
      </c>
      <c r="J198" s="24" t="s">
        <v>352</v>
      </c>
      <c r="K198" s="23" t="s">
        <v>81</v>
      </c>
      <c r="L198" s="23">
        <v>2</v>
      </c>
      <c r="M198" s="26">
        <v>51067.297049999994</v>
      </c>
      <c r="N198" s="170"/>
      <c r="O198" s="170"/>
      <c r="P198" s="170"/>
    </row>
    <row r="199" spans="3:16" x14ac:dyDescent="0.25">
      <c r="C199" s="295"/>
      <c r="D199" s="295"/>
      <c r="E199" s="295"/>
      <c r="F199" s="295"/>
      <c r="G199" s="295"/>
      <c r="H199" s="25">
        <v>44861</v>
      </c>
      <c r="I199" s="24" t="s">
        <v>52</v>
      </c>
      <c r="J199" s="24" t="s">
        <v>53</v>
      </c>
      <c r="K199" s="23" t="s">
        <v>81</v>
      </c>
      <c r="L199" s="23">
        <v>2</v>
      </c>
      <c r="M199" s="26">
        <v>2867.0848499999997</v>
      </c>
      <c r="N199" s="170"/>
      <c r="O199" s="170"/>
      <c r="P199" s="170"/>
    </row>
    <row r="200" spans="3:16" x14ac:dyDescent="0.25">
      <c r="C200" s="295"/>
      <c r="D200" s="295"/>
      <c r="E200" s="295"/>
      <c r="F200" s="295"/>
      <c r="G200" s="295"/>
      <c r="H200" s="25">
        <v>44861</v>
      </c>
      <c r="I200" s="24" t="s">
        <v>1408</v>
      </c>
      <c r="J200" s="24" t="s">
        <v>1409</v>
      </c>
      <c r="K200" s="23" t="s">
        <v>81</v>
      </c>
      <c r="L200" s="23">
        <v>2</v>
      </c>
      <c r="M200" s="26">
        <v>12505.47795</v>
      </c>
      <c r="N200" s="170"/>
      <c r="O200" s="170"/>
      <c r="P200" s="170"/>
    </row>
    <row r="201" spans="3:16" x14ac:dyDescent="0.25">
      <c r="C201" s="295"/>
      <c r="D201" s="295"/>
      <c r="E201" s="295"/>
      <c r="F201" s="295"/>
      <c r="G201" s="295"/>
      <c r="H201" s="25">
        <v>44861</v>
      </c>
      <c r="I201" s="24" t="s">
        <v>836</v>
      </c>
      <c r="J201" s="436" t="s">
        <v>837</v>
      </c>
      <c r="K201" s="23" t="s">
        <v>81</v>
      </c>
      <c r="L201" s="23">
        <v>1</v>
      </c>
      <c r="M201" s="437">
        <v>3445942.5</v>
      </c>
      <c r="N201" s="170"/>
      <c r="O201" s="170"/>
      <c r="P201" s="170"/>
    </row>
    <row r="202" spans="3:16" x14ac:dyDescent="0.25">
      <c r="C202" s="295"/>
      <c r="D202" s="295"/>
      <c r="E202" s="295"/>
      <c r="F202" s="295"/>
      <c r="G202" s="295"/>
      <c r="H202" s="25">
        <v>44862</v>
      </c>
      <c r="I202" s="24" t="s">
        <v>1350</v>
      </c>
      <c r="J202" s="24" t="s">
        <v>1351</v>
      </c>
      <c r="K202" s="23" t="s">
        <v>81</v>
      </c>
      <c r="L202" s="23">
        <v>1</v>
      </c>
      <c r="M202" s="26">
        <v>10140.602849999999</v>
      </c>
      <c r="N202" s="170"/>
      <c r="O202" s="170"/>
      <c r="P202" s="170"/>
    </row>
    <row r="203" spans="3:16" x14ac:dyDescent="0.25">
      <c r="C203" s="295"/>
      <c r="D203" s="295"/>
      <c r="E203" s="295"/>
      <c r="F203" s="295"/>
      <c r="G203" s="295"/>
      <c r="H203" s="25">
        <v>44862</v>
      </c>
      <c r="I203" s="24" t="s">
        <v>1057</v>
      </c>
      <c r="J203" s="24" t="s">
        <v>1058</v>
      </c>
      <c r="K203" s="23" t="s">
        <v>81</v>
      </c>
      <c r="L203" s="23">
        <v>1</v>
      </c>
      <c r="M203" s="26">
        <v>34866.262199999997</v>
      </c>
      <c r="N203" s="170"/>
      <c r="O203" s="170"/>
      <c r="P203" s="170"/>
    </row>
    <row r="204" spans="3:16" x14ac:dyDescent="0.25">
      <c r="C204" s="295"/>
      <c r="D204" s="295"/>
      <c r="E204" s="295"/>
      <c r="F204" s="295"/>
      <c r="G204" s="295"/>
      <c r="H204" s="25">
        <v>44862</v>
      </c>
      <c r="I204" s="24" t="s">
        <v>1406</v>
      </c>
      <c r="J204" s="24" t="s">
        <v>1407</v>
      </c>
      <c r="K204" s="23" t="s">
        <v>81</v>
      </c>
      <c r="L204" s="23">
        <v>1</v>
      </c>
      <c r="M204" s="26">
        <v>13928.355</v>
      </c>
      <c r="N204" s="170"/>
      <c r="O204" s="170"/>
      <c r="P204" s="170"/>
    </row>
    <row r="205" spans="3:16" x14ac:dyDescent="0.25">
      <c r="C205" s="295"/>
      <c r="D205" s="295"/>
      <c r="E205" s="295"/>
      <c r="F205" s="295"/>
      <c r="G205" s="295"/>
      <c r="H205" s="25">
        <v>44862</v>
      </c>
      <c r="I205" s="24" t="s">
        <v>1410</v>
      </c>
      <c r="J205" s="24" t="s">
        <v>1411</v>
      </c>
      <c r="K205" s="23" t="s">
        <v>81</v>
      </c>
      <c r="L205" s="23">
        <v>1</v>
      </c>
      <c r="M205" s="26">
        <v>17640.976499999997</v>
      </c>
      <c r="N205" s="170"/>
      <c r="O205" s="170"/>
      <c r="P205" s="170"/>
    </row>
    <row r="206" spans="3:16" x14ac:dyDescent="0.25">
      <c r="C206" s="295"/>
      <c r="D206" s="295"/>
      <c r="E206" s="295"/>
      <c r="F206" s="295"/>
      <c r="G206" s="295"/>
      <c r="H206" s="25">
        <v>44862</v>
      </c>
      <c r="I206" s="24" t="s">
        <v>351</v>
      </c>
      <c r="J206" s="24" t="s">
        <v>352</v>
      </c>
      <c r="K206" s="23" t="s">
        <v>81</v>
      </c>
      <c r="L206" s="23">
        <v>1</v>
      </c>
      <c r="M206" s="26">
        <v>25533.657449999999</v>
      </c>
      <c r="N206" s="170"/>
      <c r="O206" s="170"/>
      <c r="P206" s="170"/>
    </row>
    <row r="207" spans="3:16" ht="15.75" thickBot="1" x14ac:dyDescent="0.3">
      <c r="C207" s="295"/>
      <c r="D207" s="295"/>
      <c r="E207" s="295"/>
      <c r="F207" s="295"/>
      <c r="G207" s="295"/>
      <c r="H207" s="230">
        <v>44862</v>
      </c>
      <c r="I207" s="310" t="s">
        <v>52</v>
      </c>
      <c r="J207" s="310" t="s">
        <v>53</v>
      </c>
      <c r="K207" s="232" t="s">
        <v>81</v>
      </c>
      <c r="L207" s="232">
        <v>1</v>
      </c>
      <c r="M207" s="312">
        <v>1433.55135</v>
      </c>
      <c r="N207" s="170"/>
      <c r="O207" s="170"/>
      <c r="P207" s="170"/>
    </row>
    <row r="208" spans="3:16" x14ac:dyDescent="0.25">
      <c r="C208" s="295"/>
      <c r="D208" s="295"/>
      <c r="E208" s="295"/>
      <c r="F208" s="295"/>
      <c r="G208" s="295"/>
      <c r="H208" s="177">
        <v>44867</v>
      </c>
      <c r="I208" s="178" t="s">
        <v>148</v>
      </c>
      <c r="J208" s="178" t="s">
        <v>1206</v>
      </c>
      <c r="K208" s="179" t="s">
        <v>81</v>
      </c>
      <c r="L208" s="179">
        <v>1</v>
      </c>
      <c r="M208" s="180">
        <v>271320</v>
      </c>
      <c r="N208" s="170"/>
      <c r="O208" s="170"/>
      <c r="P208" s="170"/>
    </row>
    <row r="209" spans="3:16" x14ac:dyDescent="0.25">
      <c r="C209" s="295"/>
      <c r="D209" s="295"/>
      <c r="E209" s="295"/>
      <c r="F209" s="295"/>
      <c r="G209" s="295"/>
      <c r="H209" s="25">
        <v>44870</v>
      </c>
      <c r="I209" s="24" t="s">
        <v>390</v>
      </c>
      <c r="J209" s="436" t="s">
        <v>1347</v>
      </c>
      <c r="K209" s="23" t="s">
        <v>81</v>
      </c>
      <c r="L209" s="23">
        <v>1</v>
      </c>
      <c r="M209" s="437">
        <v>410060.51729999995</v>
      </c>
      <c r="N209" s="170"/>
      <c r="O209" s="170"/>
      <c r="P209" s="170"/>
    </row>
    <row r="210" spans="3:16" x14ac:dyDescent="0.25">
      <c r="C210" s="295"/>
      <c r="D210" s="295"/>
      <c r="E210" s="295"/>
      <c r="F210" s="295"/>
      <c r="G210" s="295"/>
      <c r="H210" s="25">
        <v>44871</v>
      </c>
      <c r="I210" s="24" t="s">
        <v>390</v>
      </c>
      <c r="J210" s="436" t="s">
        <v>1347</v>
      </c>
      <c r="K210" s="23" t="s">
        <v>81</v>
      </c>
      <c r="L210" s="23">
        <v>1</v>
      </c>
      <c r="M210" s="437">
        <v>410060.51729999995</v>
      </c>
      <c r="N210" s="170"/>
      <c r="O210" s="170"/>
      <c r="P210" s="170"/>
    </row>
    <row r="211" spans="3:16" x14ac:dyDescent="0.25">
      <c r="C211" s="295"/>
      <c r="D211" s="295"/>
      <c r="E211" s="295"/>
      <c r="F211" s="295"/>
      <c r="G211" s="295"/>
      <c r="H211" s="25">
        <v>44876</v>
      </c>
      <c r="I211" s="24" t="s">
        <v>390</v>
      </c>
      <c r="J211" s="436" t="s">
        <v>1347</v>
      </c>
      <c r="K211" s="23" t="s">
        <v>81</v>
      </c>
      <c r="L211" s="23">
        <v>2</v>
      </c>
      <c r="M211" s="437">
        <v>820121.0345999999</v>
      </c>
      <c r="N211" s="170"/>
      <c r="O211" s="170"/>
      <c r="P211" s="170"/>
    </row>
    <row r="212" spans="3:16" x14ac:dyDescent="0.25">
      <c r="C212" s="295"/>
      <c r="D212" s="295"/>
      <c r="E212" s="295"/>
      <c r="F212" s="295"/>
      <c r="G212" s="295"/>
      <c r="H212" s="25">
        <v>44877</v>
      </c>
      <c r="I212" s="24" t="s">
        <v>414</v>
      </c>
      <c r="J212" s="24" t="s">
        <v>415</v>
      </c>
      <c r="K212" s="23" t="s">
        <v>81</v>
      </c>
      <c r="L212" s="23">
        <v>1</v>
      </c>
      <c r="M212" s="26">
        <v>8041.8891000000003</v>
      </c>
      <c r="N212" s="170"/>
      <c r="O212" s="170"/>
      <c r="P212" s="170"/>
    </row>
    <row r="213" spans="3:16" x14ac:dyDescent="0.25">
      <c r="C213" s="295"/>
      <c r="D213" s="295"/>
      <c r="E213" s="295"/>
      <c r="F213" s="295"/>
      <c r="G213" s="295"/>
      <c r="H213" s="25">
        <v>44877</v>
      </c>
      <c r="I213" s="24" t="s">
        <v>64</v>
      </c>
      <c r="J213" s="24" t="s">
        <v>65</v>
      </c>
      <c r="K213" s="23" t="s">
        <v>81</v>
      </c>
      <c r="L213" s="23">
        <v>1</v>
      </c>
      <c r="M213" s="26">
        <v>662.09219999999993</v>
      </c>
      <c r="N213" s="170"/>
      <c r="O213" s="170"/>
      <c r="P213" s="170"/>
    </row>
    <row r="214" spans="3:16" x14ac:dyDescent="0.25">
      <c r="C214" s="295"/>
      <c r="D214" s="295"/>
      <c r="E214" s="295"/>
      <c r="F214" s="295"/>
      <c r="G214" s="295"/>
      <c r="H214" s="25">
        <v>44877</v>
      </c>
      <c r="I214" s="24" t="s">
        <v>1636</v>
      </c>
      <c r="J214" s="24" t="s">
        <v>1637</v>
      </c>
      <c r="K214" s="23" t="s">
        <v>81</v>
      </c>
      <c r="L214" s="23">
        <v>2</v>
      </c>
      <c r="M214" s="26">
        <v>7378.8865499999993</v>
      </c>
      <c r="N214" s="170"/>
      <c r="O214" s="170"/>
      <c r="P214" s="170"/>
    </row>
    <row r="215" spans="3:16" x14ac:dyDescent="0.25">
      <c r="C215" s="295"/>
      <c r="D215" s="295"/>
      <c r="E215" s="295"/>
      <c r="F215" s="295"/>
      <c r="G215" s="295"/>
      <c r="H215" s="25">
        <v>44880</v>
      </c>
      <c r="I215" s="24" t="s">
        <v>390</v>
      </c>
      <c r="J215" s="436" t="s">
        <v>1347</v>
      </c>
      <c r="K215" s="23" t="s">
        <v>81</v>
      </c>
      <c r="L215" s="23">
        <v>2</v>
      </c>
      <c r="M215" s="437">
        <v>820121.0345999999</v>
      </c>
      <c r="N215" s="170"/>
      <c r="O215" s="170"/>
      <c r="P215" s="170"/>
    </row>
    <row r="216" spans="3:16" ht="15.75" thickBot="1" x14ac:dyDescent="0.3">
      <c r="C216" s="295"/>
      <c r="D216" s="295"/>
      <c r="E216" s="295"/>
      <c r="F216" s="295"/>
      <c r="G216" s="295"/>
      <c r="H216" s="27">
        <v>44891</v>
      </c>
      <c r="I216" s="28" t="s">
        <v>390</v>
      </c>
      <c r="J216" s="438" t="s">
        <v>1347</v>
      </c>
      <c r="K216" s="29" t="s">
        <v>81</v>
      </c>
      <c r="L216" s="29">
        <v>3</v>
      </c>
      <c r="M216" s="439">
        <v>1283043.8092500002</v>
      </c>
      <c r="N216" s="170"/>
      <c r="O216" s="170"/>
      <c r="P216" s="170"/>
    </row>
    <row r="217" spans="3:16" x14ac:dyDescent="0.25">
      <c r="C217" s="295"/>
      <c r="D217" s="295"/>
      <c r="E217" s="295"/>
      <c r="F217" s="295"/>
      <c r="G217" s="295"/>
      <c r="H217" s="177">
        <v>44901</v>
      </c>
      <c r="I217" s="178" t="s">
        <v>1817</v>
      </c>
      <c r="J217" s="178" t="s">
        <v>1818</v>
      </c>
      <c r="K217" s="179" t="s">
        <v>81</v>
      </c>
      <c r="L217" s="179">
        <v>1</v>
      </c>
      <c r="M217" s="180">
        <v>200862.0159</v>
      </c>
      <c r="N217" s="170"/>
      <c r="O217" s="170"/>
      <c r="P217" s="170"/>
    </row>
    <row r="218" spans="3:16" x14ac:dyDescent="0.25">
      <c r="C218" s="295"/>
      <c r="D218" s="295"/>
      <c r="E218" s="295"/>
      <c r="F218" s="295"/>
      <c r="G218" s="295"/>
      <c r="H218" s="25">
        <v>44904</v>
      </c>
      <c r="I218" s="24" t="s">
        <v>1819</v>
      </c>
      <c r="J218" s="24" t="s">
        <v>1820</v>
      </c>
      <c r="K218" s="23" t="s">
        <v>81</v>
      </c>
      <c r="L218" s="23">
        <v>1</v>
      </c>
      <c r="M218" s="26">
        <v>3085500.1274999999</v>
      </c>
      <c r="N218" s="170"/>
      <c r="O218" s="170"/>
      <c r="P218" s="170"/>
    </row>
    <row r="219" spans="3:16" x14ac:dyDescent="0.25">
      <c r="C219" s="295"/>
      <c r="D219" s="295"/>
      <c r="E219" s="295"/>
      <c r="F219" s="295"/>
      <c r="G219" s="295"/>
      <c r="H219" s="25">
        <v>44904</v>
      </c>
      <c r="I219" s="24" t="s">
        <v>1821</v>
      </c>
      <c r="J219" s="24" t="s">
        <v>1822</v>
      </c>
      <c r="K219" s="23" t="s">
        <v>81</v>
      </c>
      <c r="L219" s="23">
        <v>8</v>
      </c>
      <c r="M219" s="26">
        <v>504000.46200000006</v>
      </c>
      <c r="N219" s="170"/>
      <c r="O219" s="170"/>
      <c r="P219" s="170"/>
    </row>
    <row r="220" spans="3:16" x14ac:dyDescent="0.25">
      <c r="C220" s="295"/>
      <c r="D220" s="295"/>
      <c r="E220" s="295"/>
      <c r="F220" s="295"/>
      <c r="G220" s="295"/>
      <c r="H220" s="25">
        <v>44914</v>
      </c>
      <c r="I220" s="24" t="s">
        <v>281</v>
      </c>
      <c r="J220" s="24" t="s">
        <v>282</v>
      </c>
      <c r="K220" s="23" t="s">
        <v>81</v>
      </c>
      <c r="L220" s="23">
        <v>2</v>
      </c>
      <c r="M220" s="26">
        <v>57226.86795</v>
      </c>
    </row>
    <row r="221" spans="3:16" x14ac:dyDescent="0.25">
      <c r="C221" s="295"/>
      <c r="D221" s="295"/>
      <c r="E221" s="295"/>
      <c r="F221" s="295"/>
      <c r="G221" s="295"/>
      <c r="H221" s="25">
        <v>44914</v>
      </c>
      <c r="I221" s="24" t="s">
        <v>1823</v>
      </c>
      <c r="J221" s="24" t="s">
        <v>1824</v>
      </c>
      <c r="K221" s="23" t="s">
        <v>81</v>
      </c>
      <c r="L221" s="23">
        <v>1</v>
      </c>
      <c r="M221" s="26">
        <v>6604.5</v>
      </c>
    </row>
    <row r="222" spans="3:16" x14ac:dyDescent="0.25">
      <c r="C222" s="295"/>
      <c r="D222" s="295"/>
      <c r="E222" s="295"/>
      <c r="F222" s="295"/>
      <c r="G222" s="295"/>
      <c r="H222" s="25">
        <v>44914</v>
      </c>
      <c r="I222" s="24" t="s">
        <v>91</v>
      </c>
      <c r="J222" s="24" t="s">
        <v>92</v>
      </c>
      <c r="K222" s="23" t="s">
        <v>81</v>
      </c>
      <c r="L222" s="23">
        <v>1</v>
      </c>
      <c r="M222" s="26">
        <v>4387.53</v>
      </c>
    </row>
    <row r="223" spans="3:16" x14ac:dyDescent="0.25">
      <c r="C223" s="295"/>
      <c r="D223" s="295"/>
      <c r="E223" s="295"/>
      <c r="F223" s="295"/>
      <c r="G223" s="295"/>
      <c r="H223" s="25">
        <v>44914</v>
      </c>
      <c r="I223" s="24" t="s">
        <v>35</v>
      </c>
      <c r="J223" s="24" t="s">
        <v>36</v>
      </c>
      <c r="K223" s="23" t="s">
        <v>81</v>
      </c>
      <c r="L223" s="23">
        <v>1</v>
      </c>
      <c r="M223" s="26">
        <v>27067.90065</v>
      </c>
    </row>
    <row r="224" spans="3:16" x14ac:dyDescent="0.25">
      <c r="C224" s="295"/>
      <c r="D224" s="295"/>
      <c r="E224" s="295"/>
      <c r="F224" s="295"/>
      <c r="G224" s="295"/>
      <c r="H224" s="25">
        <v>44914</v>
      </c>
      <c r="I224" s="24" t="s">
        <v>1825</v>
      </c>
      <c r="J224" s="24" t="s">
        <v>1826</v>
      </c>
      <c r="K224" s="23" t="s">
        <v>81</v>
      </c>
      <c r="L224" s="23">
        <v>2</v>
      </c>
      <c r="M224" s="26">
        <v>1441.9229999999998</v>
      </c>
    </row>
    <row r="225" spans="3:13" x14ac:dyDescent="0.25">
      <c r="C225" s="295"/>
      <c r="D225" s="295"/>
      <c r="E225" s="295"/>
      <c r="F225" s="295"/>
      <c r="G225" s="295"/>
      <c r="H225" s="25">
        <v>44914</v>
      </c>
      <c r="I225" s="24" t="s">
        <v>1827</v>
      </c>
      <c r="J225" s="24" t="s">
        <v>1828</v>
      </c>
      <c r="K225" s="23" t="s">
        <v>81</v>
      </c>
      <c r="L225" s="23">
        <v>2</v>
      </c>
      <c r="M225" s="26">
        <v>428.70344999999998</v>
      </c>
    </row>
    <row r="226" spans="3:13" x14ac:dyDescent="0.25">
      <c r="C226" s="295"/>
      <c r="D226" s="295"/>
      <c r="E226" s="295"/>
      <c r="F226" s="295"/>
      <c r="G226" s="295"/>
      <c r="H226" s="25">
        <v>44915</v>
      </c>
      <c r="I226" s="24" t="s">
        <v>1829</v>
      </c>
      <c r="J226" s="24" t="s">
        <v>1830</v>
      </c>
      <c r="K226" s="23" t="s">
        <v>81</v>
      </c>
      <c r="L226" s="23">
        <v>1</v>
      </c>
      <c r="M226" s="26">
        <v>14118.368249999998</v>
      </c>
    </row>
    <row r="227" spans="3:13" x14ac:dyDescent="0.25">
      <c r="C227" s="295"/>
      <c r="D227" s="295"/>
      <c r="E227" s="295"/>
      <c r="F227" s="295"/>
      <c r="G227" s="295"/>
      <c r="H227" s="25">
        <v>44915</v>
      </c>
      <c r="I227" s="24" t="s">
        <v>1225</v>
      </c>
      <c r="J227" s="24" t="s">
        <v>1226</v>
      </c>
      <c r="K227" s="23" t="s">
        <v>81</v>
      </c>
      <c r="L227" s="23">
        <v>1</v>
      </c>
      <c r="M227" s="26">
        <v>2472.1536000000001</v>
      </c>
    </row>
    <row r="228" spans="3:13" x14ac:dyDescent="0.25">
      <c r="C228" s="295"/>
      <c r="D228" s="295"/>
      <c r="E228" s="295"/>
      <c r="F228" s="295"/>
      <c r="G228" s="295"/>
      <c r="H228" s="25">
        <v>44915</v>
      </c>
      <c r="I228" s="24" t="s">
        <v>1031</v>
      </c>
      <c r="J228" s="24" t="s">
        <v>1032</v>
      </c>
      <c r="K228" s="23" t="s">
        <v>81</v>
      </c>
      <c r="L228" s="23">
        <v>2</v>
      </c>
      <c r="M228" s="26">
        <v>818.45819999999992</v>
      </c>
    </row>
    <row r="229" spans="3:13" x14ac:dyDescent="0.25">
      <c r="C229" s="295"/>
      <c r="D229" s="295"/>
      <c r="E229" s="295"/>
      <c r="F229" s="295"/>
      <c r="G229" s="295"/>
      <c r="H229" s="25">
        <v>44917</v>
      </c>
      <c r="I229" s="24" t="s">
        <v>1831</v>
      </c>
      <c r="J229" s="24" t="s">
        <v>1832</v>
      </c>
      <c r="K229" s="23" t="s">
        <v>81</v>
      </c>
      <c r="L229" s="23">
        <v>12</v>
      </c>
      <c r="M229" s="26">
        <v>9210.6</v>
      </c>
    </row>
    <row r="230" spans="3:13" x14ac:dyDescent="0.25">
      <c r="C230" s="295"/>
      <c r="D230" s="295"/>
      <c r="E230" s="295"/>
      <c r="F230" s="295"/>
      <c r="G230" s="295"/>
      <c r="H230" s="25">
        <v>44917</v>
      </c>
      <c r="I230" s="24" t="s">
        <v>1833</v>
      </c>
      <c r="J230" s="24" t="s">
        <v>1834</v>
      </c>
      <c r="K230" s="23" t="s">
        <v>81</v>
      </c>
      <c r="L230" s="23">
        <v>10</v>
      </c>
      <c r="M230" s="26">
        <v>6750.3166499999998</v>
      </c>
    </row>
    <row r="231" spans="3:13" x14ac:dyDescent="0.25">
      <c r="C231" s="295"/>
      <c r="D231" s="295"/>
      <c r="E231" s="295"/>
      <c r="F231" s="295"/>
      <c r="G231" s="295"/>
      <c r="H231" s="25">
        <v>44917</v>
      </c>
      <c r="I231" s="24" t="s">
        <v>1835</v>
      </c>
      <c r="J231" s="24" t="s">
        <v>1836</v>
      </c>
      <c r="K231" s="23" t="s">
        <v>81</v>
      </c>
      <c r="L231" s="23">
        <v>6</v>
      </c>
      <c r="M231" s="26">
        <v>6750.3166499999998</v>
      </c>
    </row>
    <row r="232" spans="3:13" x14ac:dyDescent="0.25">
      <c r="C232" s="295"/>
      <c r="D232" s="295"/>
      <c r="E232" s="295"/>
      <c r="F232" s="295"/>
      <c r="G232" s="295"/>
      <c r="H232" s="25">
        <v>44917</v>
      </c>
      <c r="I232" s="24" t="s">
        <v>1837</v>
      </c>
      <c r="J232" s="24" t="s">
        <v>1838</v>
      </c>
      <c r="K232" s="23" t="s">
        <v>81</v>
      </c>
      <c r="L232" s="23">
        <v>1</v>
      </c>
      <c r="M232" s="26">
        <v>77902.380149999997</v>
      </c>
    </row>
    <row r="233" spans="3:13" x14ac:dyDescent="0.25">
      <c r="C233" s="295"/>
      <c r="D233" s="295"/>
      <c r="E233" s="295"/>
      <c r="F233" s="295"/>
      <c r="G233" s="295"/>
      <c r="H233" s="25">
        <v>44917</v>
      </c>
      <c r="I233" s="24" t="s">
        <v>1839</v>
      </c>
      <c r="J233" s="24" t="s">
        <v>1840</v>
      </c>
      <c r="K233" s="23" t="s">
        <v>81</v>
      </c>
      <c r="L233" s="23">
        <v>2</v>
      </c>
      <c r="M233" s="26">
        <v>16701.209699999999</v>
      </c>
    </row>
    <row r="234" spans="3:13" x14ac:dyDescent="0.25">
      <c r="C234" s="295"/>
      <c r="D234" s="295"/>
      <c r="E234" s="295"/>
      <c r="F234" s="295"/>
      <c r="G234" s="295"/>
      <c r="H234" s="25">
        <v>44917</v>
      </c>
      <c r="I234" s="24" t="s">
        <v>1841</v>
      </c>
      <c r="J234" s="24" t="s">
        <v>1842</v>
      </c>
      <c r="K234" s="23" t="s">
        <v>81</v>
      </c>
      <c r="L234" s="23">
        <v>8</v>
      </c>
      <c r="M234" s="26">
        <v>72686.146049999996</v>
      </c>
    </row>
    <row r="235" spans="3:13" x14ac:dyDescent="0.25">
      <c r="C235" s="295"/>
      <c r="D235" s="295"/>
      <c r="E235" s="295"/>
      <c r="F235" s="295"/>
      <c r="G235" s="295"/>
      <c r="H235" s="25">
        <v>44917</v>
      </c>
      <c r="I235" s="24" t="s">
        <v>1843</v>
      </c>
      <c r="J235" s="24" t="s">
        <v>1844</v>
      </c>
      <c r="K235" s="23" t="s">
        <v>81</v>
      </c>
      <c r="L235" s="23">
        <v>1</v>
      </c>
      <c r="M235" s="26">
        <v>26358.809400000002</v>
      </c>
    </row>
    <row r="236" spans="3:13" x14ac:dyDescent="0.25">
      <c r="C236" s="295"/>
      <c r="D236" s="295"/>
      <c r="E236" s="295"/>
      <c r="F236" s="295"/>
      <c r="G236" s="295"/>
      <c r="H236" s="25">
        <v>44917</v>
      </c>
      <c r="I236" s="24" t="s">
        <v>1845</v>
      </c>
      <c r="J236" s="24" t="s">
        <v>1846</v>
      </c>
      <c r="K236" s="23" t="s">
        <v>81</v>
      </c>
      <c r="L236" s="23">
        <v>2</v>
      </c>
      <c r="M236" s="26">
        <v>646.16999999999996</v>
      </c>
    </row>
    <row r="237" spans="3:13" x14ac:dyDescent="0.25">
      <c r="C237" s="295"/>
      <c r="D237" s="295"/>
      <c r="E237" s="295"/>
      <c r="F237" s="295"/>
      <c r="G237" s="295"/>
      <c r="H237" s="25">
        <v>44917</v>
      </c>
      <c r="I237" s="24" t="s">
        <v>1847</v>
      </c>
      <c r="J237" s="24" t="s">
        <v>1848</v>
      </c>
      <c r="K237" s="23" t="s">
        <v>81</v>
      </c>
      <c r="L237" s="23">
        <v>1</v>
      </c>
      <c r="M237" s="26">
        <v>47773.74</v>
      </c>
    </row>
    <row r="238" spans="3:13" x14ac:dyDescent="0.25">
      <c r="C238" s="295"/>
      <c r="D238" s="295"/>
      <c r="E238" s="295"/>
      <c r="F238" s="295"/>
      <c r="G238" s="295"/>
      <c r="H238" s="25">
        <v>44917</v>
      </c>
      <c r="I238" s="24" t="s">
        <v>1849</v>
      </c>
      <c r="J238" s="24" t="s">
        <v>1850</v>
      </c>
      <c r="K238" s="23" t="s">
        <v>81</v>
      </c>
      <c r="L238" s="23">
        <v>1</v>
      </c>
      <c r="M238" s="26">
        <v>280.99469999999997</v>
      </c>
    </row>
    <row r="239" spans="3:13" x14ac:dyDescent="0.25">
      <c r="C239" s="295"/>
      <c r="D239" s="295"/>
      <c r="E239" s="295"/>
      <c r="F239" s="295"/>
      <c r="G239" s="295"/>
      <c r="H239" s="25">
        <v>44917</v>
      </c>
      <c r="I239" s="24" t="s">
        <v>1851</v>
      </c>
      <c r="J239" s="24" t="s">
        <v>1852</v>
      </c>
      <c r="K239" s="23" t="s">
        <v>81</v>
      </c>
      <c r="L239" s="23">
        <v>2</v>
      </c>
      <c r="M239" s="26">
        <v>371.88689999999997</v>
      </c>
    </row>
    <row r="240" spans="3:13" x14ac:dyDescent="0.25">
      <c r="C240" s="295"/>
      <c r="D240" s="295"/>
      <c r="E240" s="295"/>
      <c r="F240" s="295"/>
      <c r="G240" s="295"/>
      <c r="H240" s="25">
        <v>44917</v>
      </c>
      <c r="I240" s="24" t="s">
        <v>1096</v>
      </c>
      <c r="J240" s="24" t="s">
        <v>1097</v>
      </c>
      <c r="K240" s="23" t="s">
        <v>81</v>
      </c>
      <c r="L240" s="23">
        <v>4</v>
      </c>
      <c r="M240" s="26">
        <v>118.47045</v>
      </c>
    </row>
    <row r="241" spans="3:13" x14ac:dyDescent="0.25">
      <c r="C241" s="295"/>
      <c r="D241" s="295"/>
      <c r="E241" s="295"/>
      <c r="F241" s="295"/>
      <c r="G241" s="295"/>
      <c r="H241" s="25">
        <v>44917</v>
      </c>
      <c r="I241" s="24" t="s">
        <v>1092</v>
      </c>
      <c r="J241" s="24" t="s">
        <v>1093</v>
      </c>
      <c r="K241" s="23" t="s">
        <v>81</v>
      </c>
      <c r="L241" s="23">
        <v>1</v>
      </c>
      <c r="M241" s="26">
        <v>50.961750000000002</v>
      </c>
    </row>
    <row r="242" spans="3:13" x14ac:dyDescent="0.25">
      <c r="C242" s="295"/>
      <c r="D242" s="295"/>
      <c r="E242" s="295"/>
      <c r="F242" s="295"/>
      <c r="G242" s="295"/>
      <c r="H242" s="25">
        <v>44917</v>
      </c>
      <c r="I242" s="24" t="s">
        <v>1853</v>
      </c>
      <c r="J242" s="24" t="s">
        <v>1854</v>
      </c>
      <c r="K242" s="23" t="s">
        <v>81</v>
      </c>
      <c r="L242" s="23">
        <v>2</v>
      </c>
      <c r="M242" s="26">
        <v>706.71719999999993</v>
      </c>
    </row>
    <row r="243" spans="3:13" x14ac:dyDescent="0.25">
      <c r="C243" s="295"/>
      <c r="D243" s="295"/>
      <c r="E243" s="295"/>
      <c r="F243" s="295"/>
      <c r="G243" s="295"/>
      <c r="H243" s="25">
        <v>44917</v>
      </c>
      <c r="I243" s="24" t="s">
        <v>1855</v>
      </c>
      <c r="J243" s="24" t="s">
        <v>1856</v>
      </c>
      <c r="K243" s="23" t="s">
        <v>81</v>
      </c>
      <c r="L243" s="23">
        <v>2</v>
      </c>
      <c r="M243" s="26">
        <v>777.81374999999991</v>
      </c>
    </row>
    <row r="244" spans="3:13" x14ac:dyDescent="0.25">
      <c r="C244" s="295"/>
      <c r="D244" s="295"/>
      <c r="E244" s="295"/>
      <c r="F244" s="295"/>
      <c r="G244" s="295"/>
      <c r="H244" s="25">
        <v>44918</v>
      </c>
      <c r="I244" s="24" t="s">
        <v>1613</v>
      </c>
      <c r="J244" s="24" t="s">
        <v>1614</v>
      </c>
      <c r="K244" s="23" t="s">
        <v>81</v>
      </c>
      <c r="L244" s="23">
        <v>2</v>
      </c>
      <c r="M244" s="26">
        <v>758.94629999999995</v>
      </c>
    </row>
    <row r="245" spans="3:13" x14ac:dyDescent="0.25">
      <c r="C245" s="295"/>
      <c r="D245" s="295"/>
      <c r="E245" s="295"/>
      <c r="F245" s="295"/>
      <c r="G245" s="295"/>
      <c r="H245" s="25">
        <v>44918</v>
      </c>
      <c r="I245" s="24" t="s">
        <v>1857</v>
      </c>
      <c r="J245" s="24" t="s">
        <v>1858</v>
      </c>
      <c r="K245" s="23" t="s">
        <v>81</v>
      </c>
      <c r="L245" s="23">
        <v>1</v>
      </c>
      <c r="M245" s="26">
        <v>28930.922999999995</v>
      </c>
    </row>
    <row r="246" spans="3:13" x14ac:dyDescent="0.25">
      <c r="C246" s="295"/>
      <c r="D246" s="295"/>
      <c r="E246" s="295"/>
      <c r="F246" s="295"/>
      <c r="G246" s="295"/>
      <c r="H246" s="25">
        <v>44918</v>
      </c>
      <c r="I246" s="24" t="s">
        <v>1859</v>
      </c>
      <c r="J246" s="24" t="s">
        <v>1860</v>
      </c>
      <c r="K246" s="23" t="s">
        <v>81</v>
      </c>
      <c r="L246" s="23">
        <v>1</v>
      </c>
      <c r="M246" s="26">
        <v>4282.2150000000001</v>
      </c>
    </row>
    <row r="247" spans="3:13" x14ac:dyDescent="0.25">
      <c r="C247" s="295"/>
      <c r="D247" s="295"/>
      <c r="E247" s="295"/>
      <c r="F247" s="295"/>
      <c r="G247" s="295"/>
      <c r="H247" s="25">
        <v>44918</v>
      </c>
      <c r="I247" s="24" t="s">
        <v>1861</v>
      </c>
      <c r="J247" s="24" t="s">
        <v>1862</v>
      </c>
      <c r="K247" s="23" t="s">
        <v>81</v>
      </c>
      <c r="L247" s="23">
        <v>1</v>
      </c>
      <c r="M247" s="26">
        <v>753.27</v>
      </c>
    </row>
    <row r="248" spans="3:13" x14ac:dyDescent="0.25">
      <c r="C248" s="295"/>
      <c r="D248" s="295"/>
      <c r="E248" s="295"/>
      <c r="F248" s="295"/>
      <c r="G248" s="295"/>
      <c r="H248" s="25">
        <v>44918</v>
      </c>
      <c r="I248" s="24" t="s">
        <v>1094</v>
      </c>
      <c r="J248" s="24" t="s">
        <v>1095</v>
      </c>
      <c r="K248" s="23" t="s">
        <v>81</v>
      </c>
      <c r="L248" s="23">
        <v>3</v>
      </c>
      <c r="M248" s="26">
        <v>658.8613499999999</v>
      </c>
    </row>
    <row r="249" spans="3:13" x14ac:dyDescent="0.25">
      <c r="C249" s="295"/>
      <c r="D249" s="295"/>
      <c r="E249" s="295"/>
      <c r="F249" s="295"/>
      <c r="G249" s="295"/>
      <c r="H249" s="25">
        <v>44918</v>
      </c>
      <c r="I249" s="24" t="s">
        <v>1092</v>
      </c>
      <c r="J249" s="24" t="s">
        <v>1093</v>
      </c>
      <c r="K249" s="23" t="s">
        <v>81</v>
      </c>
      <c r="L249" s="23">
        <v>3</v>
      </c>
      <c r="M249" s="26">
        <v>152.8674</v>
      </c>
    </row>
    <row r="250" spans="3:13" x14ac:dyDescent="0.25">
      <c r="C250" s="295"/>
      <c r="D250" s="295"/>
      <c r="E250" s="295"/>
      <c r="F250" s="295"/>
      <c r="G250" s="295"/>
      <c r="H250" s="25">
        <v>44918</v>
      </c>
      <c r="I250" s="24" t="s">
        <v>512</v>
      </c>
      <c r="J250" s="24" t="s">
        <v>513</v>
      </c>
      <c r="K250" s="23" t="s">
        <v>81</v>
      </c>
      <c r="L250" s="23">
        <v>3</v>
      </c>
      <c r="M250" s="26">
        <v>1520.4986999999999</v>
      </c>
    </row>
    <row r="251" spans="3:13" x14ac:dyDescent="0.25">
      <c r="C251" s="295"/>
      <c r="D251" s="295"/>
      <c r="E251" s="295"/>
      <c r="F251" s="295"/>
      <c r="G251" s="295"/>
      <c r="H251" s="25">
        <v>44918</v>
      </c>
      <c r="I251" s="24" t="s">
        <v>482</v>
      </c>
      <c r="J251" s="24" t="s">
        <v>483</v>
      </c>
      <c r="K251" s="23" t="s">
        <v>81</v>
      </c>
      <c r="L251" s="23">
        <v>10</v>
      </c>
      <c r="M251" s="26">
        <v>6728.7538500000001</v>
      </c>
    </row>
    <row r="252" spans="3:13" x14ac:dyDescent="0.25">
      <c r="C252" s="295"/>
      <c r="D252" s="295"/>
      <c r="E252" s="295"/>
      <c r="F252" s="295"/>
      <c r="G252" s="295"/>
      <c r="H252" s="25">
        <v>44918</v>
      </c>
      <c r="I252" s="24" t="s">
        <v>390</v>
      </c>
      <c r="J252" s="436" t="s">
        <v>1347</v>
      </c>
      <c r="K252" s="23" t="s">
        <v>81</v>
      </c>
      <c r="L252" s="23">
        <v>2</v>
      </c>
      <c r="M252" s="437">
        <v>868947.26414999994</v>
      </c>
    </row>
    <row r="253" spans="3:13" x14ac:dyDescent="0.25">
      <c r="C253" s="295"/>
      <c r="D253" s="295"/>
      <c r="E253" s="295"/>
      <c r="F253" s="295"/>
      <c r="G253" s="295"/>
      <c r="H253" s="25">
        <v>44919</v>
      </c>
      <c r="I253" s="24" t="s">
        <v>130</v>
      </c>
      <c r="J253" s="24" t="s">
        <v>1863</v>
      </c>
      <c r="K253" s="23" t="s">
        <v>81</v>
      </c>
      <c r="L253" s="23">
        <v>1</v>
      </c>
      <c r="M253" s="26">
        <v>131774.98319999999</v>
      </c>
    </row>
    <row r="254" spans="3:13" x14ac:dyDescent="0.25">
      <c r="C254" s="295"/>
      <c r="D254" s="295"/>
      <c r="E254" s="295"/>
      <c r="F254" s="295"/>
      <c r="G254" s="295"/>
      <c r="H254" s="25">
        <v>44919</v>
      </c>
      <c r="I254" s="24" t="s">
        <v>1801</v>
      </c>
      <c r="J254" s="24" t="s">
        <v>1802</v>
      </c>
      <c r="K254" s="23" t="s">
        <v>81</v>
      </c>
      <c r="L254" s="23">
        <v>1</v>
      </c>
      <c r="M254" s="26">
        <v>129961.99439999998</v>
      </c>
    </row>
    <row r="255" spans="3:13" x14ac:dyDescent="0.25">
      <c r="C255" s="295"/>
      <c r="D255" s="295"/>
      <c r="E255" s="295"/>
      <c r="F255" s="295"/>
      <c r="G255" s="295"/>
      <c r="H255" s="25">
        <v>44919</v>
      </c>
      <c r="I255" s="24" t="s">
        <v>805</v>
      </c>
      <c r="J255" s="24" t="s">
        <v>1864</v>
      </c>
      <c r="K255" s="23" t="s">
        <v>81</v>
      </c>
      <c r="L255" s="23">
        <v>1</v>
      </c>
      <c r="M255" s="26">
        <v>52175.906999999999</v>
      </c>
    </row>
    <row r="256" spans="3:13" x14ac:dyDescent="0.25">
      <c r="C256" s="295"/>
      <c r="D256" s="295"/>
      <c r="E256" s="295"/>
      <c r="F256" s="295"/>
      <c r="G256" s="295"/>
      <c r="H256" s="25">
        <v>44919</v>
      </c>
      <c r="I256" s="24" t="s">
        <v>807</v>
      </c>
      <c r="J256" s="24" t="s">
        <v>1865</v>
      </c>
      <c r="K256" s="23" t="s">
        <v>81</v>
      </c>
      <c r="L256" s="23">
        <v>1</v>
      </c>
      <c r="M256" s="26">
        <v>328537.65734999999</v>
      </c>
    </row>
    <row r="257" spans="3:13" x14ac:dyDescent="0.25">
      <c r="C257" s="295"/>
      <c r="D257" s="295"/>
      <c r="E257" s="295"/>
      <c r="F257" s="295"/>
      <c r="G257" s="295"/>
      <c r="H257" s="25">
        <v>44919</v>
      </c>
      <c r="I257" s="24" t="s">
        <v>728</v>
      </c>
      <c r="J257" s="24" t="s">
        <v>1700</v>
      </c>
      <c r="K257" s="23" t="s">
        <v>81</v>
      </c>
      <c r="L257" s="23">
        <v>20</v>
      </c>
      <c r="M257" s="26">
        <v>635416.37459999998</v>
      </c>
    </row>
    <row r="258" spans="3:13" x14ac:dyDescent="0.25">
      <c r="C258" s="295"/>
      <c r="D258" s="295"/>
      <c r="E258" s="295"/>
      <c r="F258" s="295"/>
      <c r="G258" s="295"/>
      <c r="H258" s="25">
        <v>44919</v>
      </c>
      <c r="I258" s="24" t="s">
        <v>1866</v>
      </c>
      <c r="J258" s="24" t="s">
        <v>1867</v>
      </c>
      <c r="K258" s="23" t="s">
        <v>81</v>
      </c>
      <c r="L258" s="23">
        <v>1</v>
      </c>
      <c r="M258" s="26">
        <v>8520.7688999999991</v>
      </c>
    </row>
    <row r="259" spans="3:13" x14ac:dyDescent="0.25">
      <c r="C259" s="295"/>
      <c r="D259" s="295"/>
      <c r="E259" s="295"/>
      <c r="F259" s="295"/>
      <c r="G259" s="295"/>
      <c r="H259" s="25">
        <v>44919</v>
      </c>
      <c r="I259" s="24" t="s">
        <v>1868</v>
      </c>
      <c r="J259" s="24" t="s">
        <v>1869</v>
      </c>
      <c r="K259" s="23" t="s">
        <v>81</v>
      </c>
      <c r="L259" s="23">
        <v>1</v>
      </c>
      <c r="M259" s="26">
        <v>58012.5</v>
      </c>
    </row>
    <row r="260" spans="3:13" x14ac:dyDescent="0.25">
      <c r="C260" s="295"/>
      <c r="D260" s="295"/>
      <c r="E260" s="295"/>
      <c r="F260" s="295"/>
      <c r="G260" s="295"/>
      <c r="H260" s="25">
        <v>44919</v>
      </c>
      <c r="I260" s="24" t="s">
        <v>784</v>
      </c>
      <c r="J260" s="24" t="s">
        <v>785</v>
      </c>
      <c r="K260" s="23" t="s">
        <v>81</v>
      </c>
      <c r="L260" s="23">
        <v>8</v>
      </c>
      <c r="M260" s="26">
        <v>9867.48</v>
      </c>
    </row>
    <row r="261" spans="3:13" x14ac:dyDescent="0.25">
      <c r="C261" s="295"/>
      <c r="D261" s="295"/>
      <c r="E261" s="295"/>
      <c r="F261" s="295"/>
      <c r="G261" s="295"/>
      <c r="H261" s="25">
        <v>44919</v>
      </c>
      <c r="I261" s="24" t="s">
        <v>776</v>
      </c>
      <c r="J261" s="24" t="s">
        <v>777</v>
      </c>
      <c r="K261" s="23" t="s">
        <v>81</v>
      </c>
      <c r="L261" s="23">
        <v>38</v>
      </c>
      <c r="M261" s="26">
        <v>8587.8670499999989</v>
      </c>
    </row>
    <row r="262" spans="3:13" x14ac:dyDescent="0.25">
      <c r="C262" s="295"/>
      <c r="D262" s="295"/>
      <c r="E262" s="295"/>
      <c r="F262" s="295"/>
      <c r="G262" s="295"/>
      <c r="H262" s="25">
        <v>44919</v>
      </c>
      <c r="I262" s="24" t="s">
        <v>728</v>
      </c>
      <c r="J262" s="24" t="s">
        <v>1700</v>
      </c>
      <c r="K262" s="23" t="s">
        <v>81</v>
      </c>
      <c r="L262" s="23">
        <v>4</v>
      </c>
      <c r="M262" s="26">
        <v>127083.27135000001</v>
      </c>
    </row>
    <row r="263" spans="3:13" x14ac:dyDescent="0.25">
      <c r="C263" s="295"/>
      <c r="D263" s="295"/>
      <c r="E263" s="295"/>
      <c r="F263" s="295"/>
      <c r="G263" s="295"/>
      <c r="H263" s="25">
        <v>44919</v>
      </c>
      <c r="I263" s="24" t="s">
        <v>678</v>
      </c>
      <c r="J263" s="24" t="s">
        <v>1870</v>
      </c>
      <c r="K263" s="23" t="s">
        <v>81</v>
      </c>
      <c r="L263" s="23">
        <v>2</v>
      </c>
      <c r="M263" s="26">
        <v>1256540.7004499999</v>
      </c>
    </row>
    <row r="264" spans="3:13" x14ac:dyDescent="0.25">
      <c r="C264" s="295"/>
      <c r="D264" s="295"/>
      <c r="E264" s="295"/>
      <c r="F264" s="295"/>
      <c r="G264" s="295"/>
      <c r="H264" s="25">
        <v>44919</v>
      </c>
      <c r="I264" s="24" t="s">
        <v>1079</v>
      </c>
      <c r="J264" s="24" t="s">
        <v>1080</v>
      </c>
      <c r="K264" s="23" t="s">
        <v>81</v>
      </c>
      <c r="L264" s="23">
        <v>1</v>
      </c>
      <c r="M264" s="26">
        <v>135044.22855</v>
      </c>
    </row>
    <row r="265" spans="3:13" x14ac:dyDescent="0.25">
      <c r="C265" s="295"/>
      <c r="D265" s="295"/>
      <c r="E265" s="295"/>
      <c r="F265" s="295"/>
      <c r="G265" s="295"/>
      <c r="H265" s="25">
        <v>44919</v>
      </c>
      <c r="I265" s="24" t="s">
        <v>1207</v>
      </c>
      <c r="J265" s="24" t="s">
        <v>1208</v>
      </c>
      <c r="K265" s="23" t="s">
        <v>81</v>
      </c>
      <c r="L265" s="23">
        <v>1</v>
      </c>
      <c r="M265" s="26">
        <v>23483.370750000002</v>
      </c>
    </row>
    <row r="266" spans="3:13" x14ac:dyDescent="0.25">
      <c r="C266" s="295"/>
      <c r="D266" s="295"/>
      <c r="E266" s="295"/>
      <c r="F266" s="295"/>
      <c r="G266" s="295"/>
      <c r="H266" s="25">
        <v>44919</v>
      </c>
      <c r="I266" s="24" t="s">
        <v>1207</v>
      </c>
      <c r="J266" s="24" t="s">
        <v>90</v>
      </c>
      <c r="K266" s="23" t="s">
        <v>81</v>
      </c>
      <c r="L266" s="23">
        <v>1</v>
      </c>
      <c r="M266" s="26">
        <v>28587.988799999999</v>
      </c>
    </row>
    <row r="267" spans="3:13" x14ac:dyDescent="0.25">
      <c r="C267" s="295"/>
      <c r="D267" s="295"/>
      <c r="E267" s="295"/>
      <c r="F267" s="295"/>
      <c r="G267" s="295"/>
      <c r="H267" s="25">
        <v>44919</v>
      </c>
      <c r="I267" s="24" t="s">
        <v>668</v>
      </c>
      <c r="J267" s="24" t="s">
        <v>1794</v>
      </c>
      <c r="K267" s="23" t="s">
        <v>81</v>
      </c>
      <c r="L267" s="23">
        <v>30</v>
      </c>
      <c r="M267" s="26">
        <v>12584.25</v>
      </c>
    </row>
    <row r="268" spans="3:13" x14ac:dyDescent="0.25">
      <c r="C268" s="295"/>
      <c r="D268" s="295"/>
      <c r="E268" s="295"/>
      <c r="F268" s="295"/>
      <c r="G268" s="295"/>
      <c r="H268" s="25">
        <v>44919</v>
      </c>
      <c r="I268" s="24" t="s">
        <v>456</v>
      </c>
      <c r="J268" s="24" t="s">
        <v>457</v>
      </c>
      <c r="K268" s="23" t="s">
        <v>81</v>
      </c>
      <c r="L268" s="23">
        <v>2</v>
      </c>
      <c r="M268" s="26">
        <v>556.27739999999994</v>
      </c>
    </row>
    <row r="269" spans="3:13" x14ac:dyDescent="0.25">
      <c r="C269" s="295"/>
      <c r="D269" s="295"/>
      <c r="E269" s="295"/>
      <c r="F269" s="295"/>
      <c r="G269" s="295"/>
      <c r="H269" s="25">
        <v>44919</v>
      </c>
      <c r="I269" s="24" t="s">
        <v>454</v>
      </c>
      <c r="J269" s="24" t="s">
        <v>455</v>
      </c>
      <c r="K269" s="23" t="s">
        <v>81</v>
      </c>
      <c r="L269" s="23">
        <v>2</v>
      </c>
      <c r="M269" s="26">
        <v>656.07675000000006</v>
      </c>
    </row>
    <row r="270" spans="3:13" ht="15.75" thickBot="1" x14ac:dyDescent="0.3">
      <c r="C270" s="295"/>
      <c r="D270" s="295"/>
      <c r="E270" s="295"/>
      <c r="F270" s="295"/>
      <c r="G270" s="295"/>
      <c r="H270" s="27">
        <v>44921</v>
      </c>
      <c r="I270" s="28" t="s">
        <v>390</v>
      </c>
      <c r="J270" s="438" t="s">
        <v>1347</v>
      </c>
      <c r="K270" s="29" t="s">
        <v>81</v>
      </c>
      <c r="L270" s="29">
        <v>7</v>
      </c>
      <c r="M270" s="439">
        <v>3041315.4155999995</v>
      </c>
    </row>
    <row r="271" spans="3:13" x14ac:dyDescent="0.25">
      <c r="C271" s="295"/>
      <c r="D271" s="295"/>
      <c r="E271" s="295"/>
      <c r="F271" s="295"/>
      <c r="G271" s="295"/>
    </row>
    <row r="272" spans="3:13" x14ac:dyDescent="0.25">
      <c r="C272" s="295"/>
      <c r="D272" s="295"/>
      <c r="E272" s="295"/>
      <c r="F272" s="295"/>
      <c r="G272" s="295"/>
    </row>
  </sheetData>
  <autoFilter ref="H6:M270" xr:uid="{44BC130D-7022-4D58-9C85-7B31999C1589}"/>
  <mergeCells count="2">
    <mergeCell ref="C4:F5"/>
    <mergeCell ref="H4:M5"/>
  </mergeCells>
  <hyperlinks>
    <hyperlink ref="A1" location="GENERAL!A1" display="GENERAL" xr:uid="{6D918A6D-F4B5-49E7-B78D-5333AE5BC5DE}"/>
    <hyperlink ref="A2" location="'PARETO '!A1" display="PARETO" xr:uid="{E98F6FA0-4D33-46A4-8204-429C52734BA7}"/>
    <hyperlink ref="A3" location="'ANALISIS COMPACTADORES'!A1" display="ANALISIS COMPACTADORES" xr:uid="{9DC1910B-F28B-49A6-977C-ABE07F0F331D}"/>
    <hyperlink ref="A4" location="'COSTO POR MES'!A1" display="COSTO POR MES" xr:uid="{DD8E0539-DD42-42A5-B5C3-48C8EE019539}"/>
  </hyperlinks>
  <pageMargins left="0.39370078740157483" right="0.23622047244094491" top="0.74803149606299213" bottom="0.39370078740157483" header="0.31496062992125984" footer="0.31496062992125984"/>
  <pageSetup paperSize="8" scale="27" orientation="portrait" r:id="rId1"/>
  <colBreaks count="1" manualBreakCount="1">
    <brk id="13" max="271" man="1"/>
  </colBreaks>
  <ignoredErrors>
    <ignoredError sqref="P5:P11 P15"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C0407-00AC-4DAF-BCB0-FDD55A3D10AB}">
  <dimension ref="A1:Z255"/>
  <sheetViews>
    <sheetView view="pageBreakPreview" zoomScale="90" zoomScaleNormal="90" zoomScaleSheetLayoutView="90" zoomScalePageLayoutView="40" workbookViewId="0"/>
  </sheetViews>
  <sheetFormatPr baseColWidth="10" defaultRowHeight="15" x14ac:dyDescent="0.25"/>
  <cols>
    <col min="1" max="1" width="25.7109375" bestFit="1" customWidth="1"/>
    <col min="2" max="2" width="3.85546875" customWidth="1"/>
    <col min="4" max="4" width="151.42578125" customWidth="1"/>
    <col min="5" max="5" width="9.5703125" bestFit="1" customWidth="1"/>
    <col min="6" max="6" width="25.140625" bestFit="1" customWidth="1"/>
    <col min="9" max="9" width="10" bestFit="1" customWidth="1"/>
    <col min="10" max="10" width="116" customWidth="1"/>
    <col min="11" max="11" width="7.42578125" bestFit="1" customWidth="1"/>
    <col min="12" max="12" width="7.85546875" bestFit="1" customWidth="1"/>
    <col min="13" max="13" width="22.42578125" customWidth="1"/>
    <col min="14" max="14" width="16.42578125" customWidth="1"/>
    <col min="15" max="15" width="16.42578125" hidden="1" customWidth="1"/>
    <col min="16" max="16" width="20.5703125" hidden="1" customWidth="1"/>
    <col min="17" max="17" width="0" hidden="1" customWidth="1"/>
    <col min="18" max="18" width="20" hidden="1" customWidth="1"/>
    <col min="19" max="19" width="35.28515625" hidden="1" customWidth="1"/>
    <col min="20" max="20" width="16.5703125" hidden="1" customWidth="1"/>
    <col min="21" max="21" width="16.42578125" hidden="1" customWidth="1"/>
    <col min="22" max="22" width="0" hidden="1" customWidth="1"/>
    <col min="23" max="23" width="20" hidden="1" customWidth="1"/>
    <col min="24" max="24" width="34.28515625" hidden="1" customWidth="1"/>
    <col min="25" max="25" width="16.5703125" hidden="1" customWidth="1"/>
    <col min="26" max="26" width="16.42578125" hidden="1" customWidth="1"/>
  </cols>
  <sheetData>
    <row r="1" spans="1:26" ht="15.75" thickBot="1" x14ac:dyDescent="0.3">
      <c r="A1" s="117" t="s">
        <v>1557</v>
      </c>
      <c r="F1" s="242">
        <f>+F2+M2</f>
        <v>305331650.49914998</v>
      </c>
      <c r="S1" s="83" t="s">
        <v>1551</v>
      </c>
      <c r="X1" s="112" t="s">
        <v>1549</v>
      </c>
    </row>
    <row r="2" spans="1:26" ht="15.75" thickBot="1" x14ac:dyDescent="0.3">
      <c r="A2" s="117" t="s">
        <v>1559</v>
      </c>
      <c r="E2" s="92" t="s">
        <v>1302</v>
      </c>
      <c r="F2" s="93">
        <f>SUM(F7:F212)</f>
        <v>244236583.69694999</v>
      </c>
      <c r="L2" s="92" t="s">
        <v>1302</v>
      </c>
      <c r="M2" s="93">
        <f>SUM(M7:M255)</f>
        <v>61095066.802199997</v>
      </c>
      <c r="N2" s="169"/>
      <c r="O2" s="169"/>
      <c r="P2" s="169"/>
      <c r="R2" s="110" t="s">
        <v>1555</v>
      </c>
      <c r="S2" s="113">
        <f>SUM(U4:U25,U33:U36,U55)</f>
        <v>49138024.05015</v>
      </c>
      <c r="T2" s="111" t="s">
        <v>1556</v>
      </c>
      <c r="U2" s="114">
        <f>SUM(U27:U31)</f>
        <v>11898810</v>
      </c>
      <c r="W2" s="110" t="s">
        <v>1555</v>
      </c>
      <c r="X2" s="113">
        <f>SUM(Z4:Z42,U37:U53,U56:U57)</f>
        <v>99580739.18174997</v>
      </c>
      <c r="Y2" s="111" t="s">
        <v>1556</v>
      </c>
      <c r="Z2" s="114">
        <f>SUM(Z44:Z46)</f>
        <v>23395995</v>
      </c>
    </row>
    <row r="3" spans="1:26" ht="15.75" thickBot="1" x14ac:dyDescent="0.3">
      <c r="A3" s="117" t="s">
        <v>1560</v>
      </c>
    </row>
    <row r="4" spans="1:26" ht="15.75" thickBot="1" x14ac:dyDescent="0.3">
      <c r="A4" s="117" t="s">
        <v>1768</v>
      </c>
      <c r="C4" s="507" t="s">
        <v>540</v>
      </c>
      <c r="D4" s="508"/>
      <c r="E4" s="508"/>
      <c r="F4" s="509"/>
      <c r="H4" s="507" t="s">
        <v>0</v>
      </c>
      <c r="I4" s="508"/>
      <c r="J4" s="508"/>
      <c r="K4" s="508"/>
      <c r="L4" s="508"/>
      <c r="M4" s="509"/>
      <c r="N4" s="171"/>
      <c r="O4" s="167" t="s">
        <v>1754</v>
      </c>
      <c r="P4" s="168" t="s">
        <v>1302</v>
      </c>
      <c r="R4" s="12">
        <v>44564</v>
      </c>
      <c r="S4" s="88" t="s">
        <v>2210</v>
      </c>
      <c r="T4" s="2" t="s">
        <v>111</v>
      </c>
      <c r="U4" s="89">
        <v>267750</v>
      </c>
      <c r="W4" s="12">
        <v>44768</v>
      </c>
      <c r="X4" s="35" t="s">
        <v>1061</v>
      </c>
      <c r="Y4" s="2" t="s">
        <v>111</v>
      </c>
      <c r="Z4" s="36">
        <v>4688877.2699999996</v>
      </c>
    </row>
    <row r="5" spans="1:26" x14ac:dyDescent="0.25">
      <c r="C5" s="510"/>
      <c r="D5" s="511"/>
      <c r="E5" s="511"/>
      <c r="F5" s="512"/>
      <c r="H5" s="510"/>
      <c r="I5" s="511"/>
      <c r="J5" s="511"/>
      <c r="K5" s="511"/>
      <c r="L5" s="511"/>
      <c r="M5" s="512"/>
      <c r="N5" s="171"/>
      <c r="O5" s="166" t="s">
        <v>1755</v>
      </c>
      <c r="P5" s="156">
        <f>SUM(F7:F25,M7:M25)</f>
        <v>20187253.724399999</v>
      </c>
      <c r="R5" s="12">
        <v>44565</v>
      </c>
      <c r="S5" s="88" t="s">
        <v>2212</v>
      </c>
      <c r="T5" s="2" t="s">
        <v>111</v>
      </c>
      <c r="U5" s="89">
        <v>1963500</v>
      </c>
      <c r="W5" s="12">
        <v>44789</v>
      </c>
      <c r="X5" s="35" t="s">
        <v>1068</v>
      </c>
      <c r="Y5" s="2" t="s">
        <v>111</v>
      </c>
      <c r="Z5" s="36">
        <v>1949998.26</v>
      </c>
    </row>
    <row r="6" spans="1:26" ht="15.75" thickBot="1" x14ac:dyDescent="0.3">
      <c r="C6" s="127" t="s">
        <v>1</v>
      </c>
      <c r="D6" s="128" t="s">
        <v>626</v>
      </c>
      <c r="E6" s="128" t="s">
        <v>2</v>
      </c>
      <c r="F6" s="129" t="s">
        <v>1307</v>
      </c>
      <c r="H6" s="127" t="s">
        <v>1</v>
      </c>
      <c r="I6" s="128" t="s">
        <v>1298</v>
      </c>
      <c r="J6" s="128" t="s">
        <v>626</v>
      </c>
      <c r="K6" s="128" t="s">
        <v>2</v>
      </c>
      <c r="L6" s="128" t="s">
        <v>1299</v>
      </c>
      <c r="M6" s="150" t="s">
        <v>1307</v>
      </c>
      <c r="N6" s="172"/>
      <c r="O6" s="164" t="s">
        <v>1756</v>
      </c>
      <c r="P6" s="152">
        <f>SUM(F26:F32,M26:M36)</f>
        <v>4256434.7804999994</v>
      </c>
      <c r="R6" s="12">
        <v>44565</v>
      </c>
      <c r="S6" s="88" t="s">
        <v>112</v>
      </c>
      <c r="T6" s="2" t="s">
        <v>111</v>
      </c>
      <c r="U6" s="89">
        <v>1463700</v>
      </c>
      <c r="W6" s="12">
        <v>44789</v>
      </c>
      <c r="X6" s="35" t="s">
        <v>1069</v>
      </c>
      <c r="Y6" s="2" t="s">
        <v>111</v>
      </c>
      <c r="Z6" s="36">
        <v>2320500</v>
      </c>
    </row>
    <row r="7" spans="1:26" ht="14.25" customHeight="1" x14ac:dyDescent="0.25">
      <c r="A7" t="s">
        <v>1551</v>
      </c>
      <c r="C7" s="130">
        <v>44564</v>
      </c>
      <c r="D7" s="327" t="s">
        <v>2210</v>
      </c>
      <c r="E7" s="132" t="s">
        <v>111</v>
      </c>
      <c r="F7" s="201">
        <v>267750</v>
      </c>
      <c r="H7" s="130">
        <v>44573</v>
      </c>
      <c r="I7" s="131" t="s">
        <v>124</v>
      </c>
      <c r="J7" s="244" t="s">
        <v>125</v>
      </c>
      <c r="K7" s="132" t="s">
        <v>111</v>
      </c>
      <c r="L7" s="132">
        <v>1</v>
      </c>
      <c r="M7" s="133">
        <v>34255.577999999994</v>
      </c>
      <c r="N7" s="175"/>
      <c r="O7" s="164" t="s">
        <v>1757</v>
      </c>
      <c r="P7" s="152">
        <f>SUM(F33:F50,M37:M53)</f>
        <v>21062466.909749996</v>
      </c>
      <c r="R7" s="12">
        <v>44565</v>
      </c>
      <c r="S7" s="88" t="s">
        <v>113</v>
      </c>
      <c r="T7" s="2" t="s">
        <v>111</v>
      </c>
      <c r="U7" s="89">
        <v>963900</v>
      </c>
      <c r="W7" s="12">
        <v>44789</v>
      </c>
      <c r="X7" s="35" t="s">
        <v>2211</v>
      </c>
      <c r="Y7" s="2" t="s">
        <v>111</v>
      </c>
      <c r="Z7" s="36">
        <v>612612</v>
      </c>
    </row>
    <row r="8" spans="1:26" ht="14.25" customHeight="1" x14ac:dyDescent="0.25">
      <c r="C8" s="12">
        <v>44565</v>
      </c>
      <c r="D8" s="328" t="s">
        <v>2212</v>
      </c>
      <c r="E8" s="2" t="s">
        <v>111</v>
      </c>
      <c r="F8" s="89">
        <v>1963500</v>
      </c>
      <c r="H8" s="12">
        <v>44573</v>
      </c>
      <c r="I8" s="1" t="s">
        <v>126</v>
      </c>
      <c r="J8" s="339" t="s">
        <v>127</v>
      </c>
      <c r="K8" s="2" t="s">
        <v>111</v>
      </c>
      <c r="L8" s="2">
        <v>1</v>
      </c>
      <c r="M8" s="14">
        <v>410999.99849999999</v>
      </c>
      <c r="N8" s="170"/>
      <c r="O8" s="164" t="s">
        <v>1758</v>
      </c>
      <c r="P8" s="152">
        <f>SUM(F51:F56,M54:M68)</f>
        <v>8515804.0653000027</v>
      </c>
      <c r="R8" s="12">
        <v>44610</v>
      </c>
      <c r="S8" s="88" t="s">
        <v>350</v>
      </c>
      <c r="T8" s="2" t="s">
        <v>111</v>
      </c>
      <c r="U8" s="89">
        <v>1160250</v>
      </c>
      <c r="W8" s="12">
        <v>44797</v>
      </c>
      <c r="X8" s="35" t="s">
        <v>1068</v>
      </c>
      <c r="Y8" s="2" t="s">
        <v>111</v>
      </c>
      <c r="Z8" s="36">
        <v>1949998.26</v>
      </c>
    </row>
    <row r="9" spans="1:26" ht="14.25" customHeight="1" x14ac:dyDescent="0.25">
      <c r="C9" s="12">
        <v>44565</v>
      </c>
      <c r="D9" s="328" t="s">
        <v>112</v>
      </c>
      <c r="E9" s="2" t="s">
        <v>111</v>
      </c>
      <c r="F9" s="89">
        <v>1463700</v>
      </c>
      <c r="H9" s="12">
        <v>44574</v>
      </c>
      <c r="I9" s="1" t="s">
        <v>128</v>
      </c>
      <c r="J9" s="240" t="s">
        <v>129</v>
      </c>
      <c r="K9" s="2" t="s">
        <v>111</v>
      </c>
      <c r="L9" s="2">
        <v>1</v>
      </c>
      <c r="M9" s="14">
        <v>21949.127550000001</v>
      </c>
      <c r="N9" s="170"/>
      <c r="O9" s="164" t="s">
        <v>1759</v>
      </c>
      <c r="P9" s="152">
        <f>SUM(F57:F71,M69:M86)</f>
        <v>28174560.326850012</v>
      </c>
      <c r="R9" s="12">
        <v>44633</v>
      </c>
      <c r="S9" s="88" t="s">
        <v>501</v>
      </c>
      <c r="T9" s="2" t="s">
        <v>111</v>
      </c>
      <c r="U9" s="89">
        <v>1889997.27</v>
      </c>
      <c r="W9" s="12">
        <v>44804</v>
      </c>
      <c r="X9" s="35" t="s">
        <v>1074</v>
      </c>
      <c r="Y9" s="2" t="s">
        <v>111</v>
      </c>
      <c r="Z9" s="36">
        <v>2320500</v>
      </c>
    </row>
    <row r="10" spans="1:26" ht="14.25" customHeight="1" x14ac:dyDescent="0.25">
      <c r="C10" s="12">
        <v>44565</v>
      </c>
      <c r="D10" s="328" t="s">
        <v>113</v>
      </c>
      <c r="E10" s="2" t="s">
        <v>111</v>
      </c>
      <c r="F10" s="89">
        <v>963900</v>
      </c>
      <c r="H10" s="12">
        <v>44574</v>
      </c>
      <c r="I10" s="1" t="s">
        <v>9</v>
      </c>
      <c r="J10" s="240" t="s">
        <v>10</v>
      </c>
      <c r="K10" s="2" t="s">
        <v>111</v>
      </c>
      <c r="L10" s="2">
        <v>20</v>
      </c>
      <c r="M10" s="14">
        <v>438486.53519999998</v>
      </c>
      <c r="N10" s="170"/>
      <c r="O10" s="164" t="s">
        <v>1760</v>
      </c>
      <c r="P10" s="152">
        <f>SUM(F72:F78,M87:M97)</f>
        <v>17431594.735050004</v>
      </c>
      <c r="R10" s="12">
        <v>44633</v>
      </c>
      <c r="S10" s="88" t="s">
        <v>503</v>
      </c>
      <c r="T10" s="2" t="s">
        <v>111</v>
      </c>
      <c r="U10" s="89">
        <v>1392300</v>
      </c>
      <c r="W10" s="25">
        <v>44825</v>
      </c>
      <c r="X10" s="34" t="s">
        <v>1412</v>
      </c>
      <c r="Y10" s="23" t="s">
        <v>111</v>
      </c>
      <c r="Z10" s="37">
        <v>2320500</v>
      </c>
    </row>
    <row r="11" spans="1:26" ht="14.25" customHeight="1" x14ac:dyDescent="0.25">
      <c r="C11" s="12">
        <v>44572</v>
      </c>
      <c r="D11" s="240" t="s">
        <v>114</v>
      </c>
      <c r="E11" s="2" t="s">
        <v>111</v>
      </c>
      <c r="F11" s="14">
        <v>1249500</v>
      </c>
      <c r="H11" s="12">
        <v>44574</v>
      </c>
      <c r="I11" s="1" t="s">
        <v>130</v>
      </c>
      <c r="J11" s="240" t="s">
        <v>131</v>
      </c>
      <c r="K11" s="2" t="s">
        <v>111</v>
      </c>
      <c r="L11" s="2">
        <v>1</v>
      </c>
      <c r="M11" s="14">
        <v>84348.693450000006</v>
      </c>
      <c r="N11" s="170"/>
      <c r="O11" s="164" t="s">
        <v>1761</v>
      </c>
      <c r="P11" s="152">
        <f>SUM(F79:F98,M98:M112)</f>
        <v>36741891.68355</v>
      </c>
      <c r="R11" s="12">
        <v>44633</v>
      </c>
      <c r="S11" s="88" t="s">
        <v>504</v>
      </c>
      <c r="T11" s="2" t="s">
        <v>111</v>
      </c>
      <c r="U11" s="89">
        <v>1017450</v>
      </c>
      <c r="W11" s="25">
        <v>44825</v>
      </c>
      <c r="X11" s="34" t="s">
        <v>1413</v>
      </c>
      <c r="Y11" s="23" t="s">
        <v>111</v>
      </c>
      <c r="Z11" s="37">
        <v>1949998.26</v>
      </c>
    </row>
    <row r="12" spans="1:26" ht="14.25" customHeight="1" x14ac:dyDescent="0.25">
      <c r="C12" s="12">
        <v>44572</v>
      </c>
      <c r="D12" s="240" t="s">
        <v>2213</v>
      </c>
      <c r="E12" s="2" t="s">
        <v>111</v>
      </c>
      <c r="F12" s="14">
        <v>71400</v>
      </c>
      <c r="H12" s="12">
        <v>44574</v>
      </c>
      <c r="I12" s="1" t="s">
        <v>23</v>
      </c>
      <c r="J12" s="240" t="s">
        <v>24</v>
      </c>
      <c r="K12" s="2" t="s">
        <v>111</v>
      </c>
      <c r="L12" s="2">
        <v>3.49</v>
      </c>
      <c r="M12" s="14">
        <v>11447.329949999999</v>
      </c>
      <c r="N12" s="170"/>
      <c r="O12" s="164" t="s">
        <v>1762</v>
      </c>
      <c r="P12" s="152">
        <f>SUM(F99:F114,M113:M131)</f>
        <v>30674981.266050007</v>
      </c>
      <c r="R12" s="12">
        <v>44633</v>
      </c>
      <c r="S12" s="88" t="s">
        <v>505</v>
      </c>
      <c r="T12" s="2" t="s">
        <v>111</v>
      </c>
      <c r="U12" s="89">
        <v>2063460</v>
      </c>
      <c r="W12" s="25">
        <v>44825</v>
      </c>
      <c r="X12" s="34" t="s">
        <v>1414</v>
      </c>
      <c r="Y12" s="23" t="s">
        <v>111</v>
      </c>
      <c r="Z12" s="37">
        <v>1249500</v>
      </c>
    </row>
    <row r="13" spans="1:26" ht="14.25" customHeight="1" x14ac:dyDescent="0.25">
      <c r="C13" s="12">
        <v>44572</v>
      </c>
      <c r="D13" s="240" t="s">
        <v>115</v>
      </c>
      <c r="E13" s="2" t="s">
        <v>111</v>
      </c>
      <c r="F13" s="14">
        <v>59999.204999999994</v>
      </c>
      <c r="H13" s="12">
        <v>44574</v>
      </c>
      <c r="I13" s="1" t="s">
        <v>132</v>
      </c>
      <c r="J13" s="240" t="s">
        <v>133</v>
      </c>
      <c r="K13" s="2" t="s">
        <v>111</v>
      </c>
      <c r="L13" s="2">
        <v>1</v>
      </c>
      <c r="M13" s="14">
        <v>116107.25279999999</v>
      </c>
      <c r="N13" s="170"/>
      <c r="O13" s="164" t="s">
        <v>1763</v>
      </c>
      <c r="P13" s="152">
        <f>SUM(F115:F138,M132:M144)</f>
        <v>27283760.833649997</v>
      </c>
      <c r="R13" s="12">
        <v>44641</v>
      </c>
      <c r="S13" s="88" t="s">
        <v>506</v>
      </c>
      <c r="T13" s="2" t="s">
        <v>111</v>
      </c>
      <c r="U13" s="89">
        <v>4462500</v>
      </c>
      <c r="W13" s="25">
        <v>44825</v>
      </c>
      <c r="X13" s="34" t="s">
        <v>1415</v>
      </c>
      <c r="Y13" s="23" t="s">
        <v>111</v>
      </c>
      <c r="Z13" s="37">
        <v>1889997.27</v>
      </c>
    </row>
    <row r="14" spans="1:26" ht="14.25" customHeight="1" x14ac:dyDescent="0.25">
      <c r="C14" s="12">
        <v>44573</v>
      </c>
      <c r="D14" s="240" t="s">
        <v>116</v>
      </c>
      <c r="E14" s="2" t="s">
        <v>111</v>
      </c>
      <c r="F14" s="14">
        <v>214200</v>
      </c>
      <c r="H14" s="12">
        <v>44574</v>
      </c>
      <c r="I14" s="1" t="s">
        <v>134</v>
      </c>
      <c r="J14" s="240" t="s">
        <v>135</v>
      </c>
      <c r="K14" s="2" t="s">
        <v>111</v>
      </c>
      <c r="L14" s="2">
        <v>1</v>
      </c>
      <c r="M14" s="14">
        <v>31630.378499999995</v>
      </c>
      <c r="N14" s="170"/>
      <c r="O14" s="164" t="s">
        <v>1764</v>
      </c>
      <c r="P14" s="152">
        <f>SUM(F139:F160,M145:M183)</f>
        <v>34602433.03710001</v>
      </c>
      <c r="R14" s="12">
        <v>44641</v>
      </c>
      <c r="S14" s="88" t="s">
        <v>2214</v>
      </c>
      <c r="T14" s="2" t="s">
        <v>111</v>
      </c>
      <c r="U14" s="89">
        <v>2677501.7849999997</v>
      </c>
      <c r="W14" s="25">
        <v>44845</v>
      </c>
      <c r="X14" s="34" t="s">
        <v>1419</v>
      </c>
      <c r="Y14" s="23" t="s">
        <v>111</v>
      </c>
      <c r="Z14" s="37">
        <v>953190</v>
      </c>
    </row>
    <row r="15" spans="1:26" ht="14.25" customHeight="1" x14ac:dyDescent="0.25">
      <c r="C15" s="12">
        <v>44573</v>
      </c>
      <c r="D15" s="240" t="s">
        <v>117</v>
      </c>
      <c r="E15" s="2" t="s">
        <v>111</v>
      </c>
      <c r="F15" s="14">
        <v>196350</v>
      </c>
      <c r="H15" s="12">
        <v>44574</v>
      </c>
      <c r="I15" s="1" t="s">
        <v>136</v>
      </c>
      <c r="J15" s="240" t="s">
        <v>137</v>
      </c>
      <c r="K15" s="2" t="s">
        <v>111</v>
      </c>
      <c r="L15" s="2">
        <v>1</v>
      </c>
      <c r="M15" s="14">
        <v>34598.958449999998</v>
      </c>
      <c r="N15" s="170"/>
      <c r="O15" s="164" t="s">
        <v>1765</v>
      </c>
      <c r="P15" s="152">
        <f>SUM(F161:F192,M184:M224)</f>
        <v>36590869.491749994</v>
      </c>
      <c r="R15" s="12">
        <v>44710</v>
      </c>
      <c r="S15" s="88" t="s">
        <v>2215</v>
      </c>
      <c r="T15" s="2" t="s">
        <v>111</v>
      </c>
      <c r="U15" s="89">
        <v>803250</v>
      </c>
      <c r="W15" s="25">
        <v>44845</v>
      </c>
      <c r="X15" s="34" t="s">
        <v>1420</v>
      </c>
      <c r="Y15" s="23" t="s">
        <v>111</v>
      </c>
      <c r="Z15" s="37">
        <v>1802850</v>
      </c>
    </row>
    <row r="16" spans="1:26" ht="14.25" customHeight="1" thickBot="1" x14ac:dyDescent="0.3">
      <c r="C16" s="12">
        <v>44575</v>
      </c>
      <c r="D16" s="240" t="s">
        <v>2216</v>
      </c>
      <c r="E16" s="2" t="s">
        <v>111</v>
      </c>
      <c r="F16" s="14">
        <v>6299999.9915999994</v>
      </c>
      <c r="H16" s="12">
        <v>44575</v>
      </c>
      <c r="I16" s="1" t="s">
        <v>138</v>
      </c>
      <c r="J16" s="240" t="s">
        <v>139</v>
      </c>
      <c r="K16" s="2" t="s">
        <v>111</v>
      </c>
      <c r="L16" s="2">
        <v>30</v>
      </c>
      <c r="M16" s="14">
        <v>2366.3744999999999</v>
      </c>
      <c r="N16" s="170"/>
      <c r="O16" s="188" t="s">
        <v>1766</v>
      </c>
      <c r="P16" s="189">
        <f>+SUM(F193:F212,M225:M255)</f>
        <v>39809599.645199984</v>
      </c>
      <c r="R16" s="12">
        <v>44710</v>
      </c>
      <c r="S16" s="88" t="s">
        <v>2217</v>
      </c>
      <c r="T16" s="2" t="s">
        <v>111</v>
      </c>
      <c r="U16" s="89">
        <v>2841720</v>
      </c>
      <c r="W16" s="25">
        <v>44845</v>
      </c>
      <c r="X16" s="34" t="s">
        <v>1421</v>
      </c>
      <c r="Y16" s="23" t="s">
        <v>111</v>
      </c>
      <c r="Z16" s="37">
        <v>1428000</v>
      </c>
    </row>
    <row r="17" spans="3:26" ht="14.25" customHeight="1" thickBot="1" x14ac:dyDescent="0.3">
      <c r="C17" s="12">
        <v>44575</v>
      </c>
      <c r="D17" s="240" t="s">
        <v>2218</v>
      </c>
      <c r="E17" s="2" t="s">
        <v>111</v>
      </c>
      <c r="F17" s="14">
        <v>535500</v>
      </c>
      <c r="H17" s="12">
        <v>44575</v>
      </c>
      <c r="I17" s="1" t="s">
        <v>140</v>
      </c>
      <c r="J17" s="240" t="s">
        <v>141</v>
      </c>
      <c r="K17" s="2" t="s">
        <v>111</v>
      </c>
      <c r="L17" s="2">
        <v>2</v>
      </c>
      <c r="M17" s="14">
        <v>2718.5371500000001</v>
      </c>
      <c r="N17" s="170"/>
      <c r="O17" s="192" t="s">
        <v>1302</v>
      </c>
      <c r="P17" s="193">
        <f>SUM(P5:P16)</f>
        <v>305331650.49915004</v>
      </c>
      <c r="R17" s="12">
        <v>44710</v>
      </c>
      <c r="S17" s="88" t="s">
        <v>2219</v>
      </c>
      <c r="T17" s="2" t="s">
        <v>111</v>
      </c>
      <c r="U17" s="89">
        <v>1695750</v>
      </c>
      <c r="W17" s="25">
        <v>44851</v>
      </c>
      <c r="X17" s="34" t="s">
        <v>1424</v>
      </c>
      <c r="Y17" s="23" t="s">
        <v>111</v>
      </c>
      <c r="Z17" s="37">
        <v>1802850</v>
      </c>
    </row>
    <row r="18" spans="3:26" ht="14.25" customHeight="1" x14ac:dyDescent="0.25">
      <c r="C18" s="12">
        <v>44574</v>
      </c>
      <c r="D18" s="240" t="s">
        <v>118</v>
      </c>
      <c r="E18" s="2" t="s">
        <v>111</v>
      </c>
      <c r="F18" s="14">
        <v>446250</v>
      </c>
      <c r="H18" s="12">
        <v>44575</v>
      </c>
      <c r="I18" s="1" t="s">
        <v>142</v>
      </c>
      <c r="J18" s="240" t="s">
        <v>143</v>
      </c>
      <c r="K18" s="2" t="s">
        <v>111</v>
      </c>
      <c r="L18" s="2">
        <v>1</v>
      </c>
      <c r="M18" s="14">
        <v>295.13189999999997</v>
      </c>
      <c r="N18" s="170"/>
      <c r="O18" s="170"/>
      <c r="P18" s="170"/>
      <c r="R18" s="12">
        <v>44710</v>
      </c>
      <c r="S18" s="88" t="s">
        <v>665</v>
      </c>
      <c r="T18" s="2" t="s">
        <v>111</v>
      </c>
      <c r="U18" s="89">
        <v>4730250</v>
      </c>
      <c r="W18" s="25">
        <v>44852</v>
      </c>
      <c r="X18" s="34" t="s">
        <v>1425</v>
      </c>
      <c r="Y18" s="23" t="s">
        <v>111</v>
      </c>
      <c r="Z18" s="37">
        <v>805499.99249999993</v>
      </c>
    </row>
    <row r="19" spans="3:26" ht="14.25" customHeight="1" x14ac:dyDescent="0.25">
      <c r="C19" s="12">
        <v>44579</v>
      </c>
      <c r="D19" s="240" t="s">
        <v>119</v>
      </c>
      <c r="E19" s="2" t="s">
        <v>111</v>
      </c>
      <c r="F19" s="14">
        <v>1071000</v>
      </c>
      <c r="H19" s="12">
        <v>44575</v>
      </c>
      <c r="I19" s="1" t="s">
        <v>144</v>
      </c>
      <c r="J19" s="240" t="s">
        <v>145</v>
      </c>
      <c r="K19" s="2" t="s">
        <v>111</v>
      </c>
      <c r="L19" s="2">
        <v>1</v>
      </c>
      <c r="M19" s="14">
        <v>2656.4726999999998</v>
      </c>
      <c r="N19" s="170"/>
      <c r="O19" s="170"/>
      <c r="P19" s="170"/>
      <c r="R19" s="12">
        <v>44710</v>
      </c>
      <c r="S19" s="88" t="s">
        <v>2220</v>
      </c>
      <c r="T19" s="2" t="s">
        <v>111</v>
      </c>
      <c r="U19" s="89">
        <v>2677500</v>
      </c>
      <c r="W19" s="25">
        <v>44852</v>
      </c>
      <c r="X19" s="34" t="s">
        <v>1426</v>
      </c>
      <c r="Y19" s="23" t="s">
        <v>111</v>
      </c>
      <c r="Z19" s="37">
        <v>2391900</v>
      </c>
    </row>
    <row r="20" spans="3:26" ht="14.25" customHeight="1" x14ac:dyDescent="0.25">
      <c r="C20" s="12">
        <v>44580</v>
      </c>
      <c r="D20" s="240" t="s">
        <v>120</v>
      </c>
      <c r="E20" s="2" t="s">
        <v>111</v>
      </c>
      <c r="F20" s="14">
        <v>182070</v>
      </c>
      <c r="H20" s="12">
        <v>44579</v>
      </c>
      <c r="I20" s="1" t="s">
        <v>146</v>
      </c>
      <c r="J20" s="240" t="s">
        <v>147</v>
      </c>
      <c r="K20" s="2" t="s">
        <v>111</v>
      </c>
      <c r="L20" s="2">
        <v>5</v>
      </c>
      <c r="M20" s="14">
        <v>285.79635000000002</v>
      </c>
      <c r="N20" s="170"/>
      <c r="O20" s="170"/>
      <c r="P20" s="170"/>
      <c r="R20" s="12">
        <v>44710</v>
      </c>
      <c r="S20" s="88" t="s">
        <v>2221</v>
      </c>
      <c r="T20" s="2" t="s">
        <v>111</v>
      </c>
      <c r="U20" s="89">
        <v>1071000</v>
      </c>
      <c r="W20" s="25">
        <v>44852</v>
      </c>
      <c r="X20" s="34" t="s">
        <v>1427</v>
      </c>
      <c r="Y20" s="23" t="s">
        <v>111</v>
      </c>
      <c r="Z20" s="37">
        <v>1160250</v>
      </c>
    </row>
    <row r="21" spans="3:26" ht="14.25" customHeight="1" x14ac:dyDescent="0.25">
      <c r="C21" s="12">
        <v>44580</v>
      </c>
      <c r="D21" s="240" t="s">
        <v>121</v>
      </c>
      <c r="E21" s="2" t="s">
        <v>111</v>
      </c>
      <c r="F21" s="14">
        <v>1469999.99685</v>
      </c>
      <c r="H21" s="12">
        <v>44580</v>
      </c>
      <c r="I21" s="1" t="s">
        <v>148</v>
      </c>
      <c r="J21" s="240" t="s">
        <v>149</v>
      </c>
      <c r="K21" s="2" t="s">
        <v>111</v>
      </c>
      <c r="L21" s="2">
        <v>1</v>
      </c>
      <c r="M21" s="14">
        <v>235798.5</v>
      </c>
      <c r="N21" s="170"/>
      <c r="O21" s="170"/>
      <c r="P21" s="170"/>
      <c r="R21" s="12">
        <v>44713</v>
      </c>
      <c r="S21" s="88" t="s">
        <v>2222</v>
      </c>
      <c r="T21" s="2" t="s">
        <v>111</v>
      </c>
      <c r="U21" s="89">
        <v>2598960</v>
      </c>
      <c r="W21" s="25">
        <v>44858</v>
      </c>
      <c r="X21" s="34" t="s">
        <v>1428</v>
      </c>
      <c r="Y21" s="23" t="s">
        <v>111</v>
      </c>
      <c r="Z21" s="37">
        <v>1829625</v>
      </c>
    </row>
    <row r="22" spans="3:26" ht="14.25" customHeight="1" x14ac:dyDescent="0.25">
      <c r="C22" s="12">
        <v>44581</v>
      </c>
      <c r="D22" s="240" t="s">
        <v>122</v>
      </c>
      <c r="E22" s="2" t="s">
        <v>111</v>
      </c>
      <c r="F22" s="14">
        <v>71400</v>
      </c>
      <c r="H22" s="12">
        <v>44586</v>
      </c>
      <c r="I22" s="1" t="s">
        <v>150</v>
      </c>
      <c r="J22" s="240" t="s">
        <v>151</v>
      </c>
      <c r="K22" s="2" t="s">
        <v>111</v>
      </c>
      <c r="L22" s="2">
        <v>2</v>
      </c>
      <c r="M22" s="14">
        <v>239487.63089999996</v>
      </c>
      <c r="N22" s="170"/>
      <c r="O22" s="170"/>
      <c r="P22" s="170"/>
      <c r="R22" s="12">
        <v>44728</v>
      </c>
      <c r="S22" s="88" t="s">
        <v>2223</v>
      </c>
      <c r="T22" s="2" t="s">
        <v>111</v>
      </c>
      <c r="U22" s="89">
        <v>1565445</v>
      </c>
      <c r="W22" s="25">
        <v>44858</v>
      </c>
      <c r="X22" s="34" t="s">
        <v>1429</v>
      </c>
      <c r="Y22" s="23" t="s">
        <v>111</v>
      </c>
      <c r="Z22" s="37">
        <v>1195950</v>
      </c>
    </row>
    <row r="23" spans="3:26" ht="14.25" customHeight="1" x14ac:dyDescent="0.25">
      <c r="C23" s="12">
        <v>44585</v>
      </c>
      <c r="D23" s="240" t="s">
        <v>2224</v>
      </c>
      <c r="E23" s="2" t="s">
        <v>111</v>
      </c>
      <c r="F23" s="14">
        <v>981750</v>
      </c>
      <c r="H23" s="12">
        <v>44592</v>
      </c>
      <c r="I23" s="1" t="s">
        <v>95</v>
      </c>
      <c r="J23" s="240" t="s">
        <v>96</v>
      </c>
      <c r="K23" s="2" t="s">
        <v>111</v>
      </c>
      <c r="L23" s="2">
        <v>1</v>
      </c>
      <c r="M23" s="14">
        <v>434999.14499999996</v>
      </c>
      <c r="N23" s="170"/>
      <c r="O23" s="170"/>
      <c r="P23" s="170"/>
      <c r="R23" s="12">
        <v>44728</v>
      </c>
      <c r="S23" s="88" t="s">
        <v>823</v>
      </c>
      <c r="T23" s="2" t="s">
        <v>111</v>
      </c>
      <c r="U23" s="89">
        <v>1383375</v>
      </c>
      <c r="W23" s="12">
        <v>44863</v>
      </c>
      <c r="X23" s="35" t="s">
        <v>1638</v>
      </c>
      <c r="Y23" s="2" t="s">
        <v>111</v>
      </c>
      <c r="Z23" s="36">
        <v>1195950</v>
      </c>
    </row>
    <row r="24" spans="3:26" ht="14.25" customHeight="1" x14ac:dyDescent="0.25">
      <c r="C24" s="12">
        <v>44586</v>
      </c>
      <c r="D24" s="240" t="s">
        <v>2225</v>
      </c>
      <c r="E24" s="2" t="s">
        <v>111</v>
      </c>
      <c r="F24" s="14">
        <v>89250</v>
      </c>
      <c r="H24" s="12">
        <v>44592</v>
      </c>
      <c r="I24" s="1" t="s">
        <v>97</v>
      </c>
      <c r="J24" s="240" t="s">
        <v>98</v>
      </c>
      <c r="K24" s="2" t="s">
        <v>111</v>
      </c>
      <c r="L24" s="2">
        <v>1</v>
      </c>
      <c r="M24" s="14">
        <v>360000.58499999996</v>
      </c>
      <c r="N24" s="170"/>
      <c r="O24" s="170"/>
      <c r="P24" s="170"/>
      <c r="R24" s="12">
        <v>44733</v>
      </c>
      <c r="S24" s="88" t="s">
        <v>2226</v>
      </c>
      <c r="T24" s="2" t="s">
        <v>111</v>
      </c>
      <c r="U24" s="89">
        <v>2088450</v>
      </c>
      <c r="W24" s="12">
        <v>44863</v>
      </c>
      <c r="X24" s="35" t="s">
        <v>1335</v>
      </c>
      <c r="Y24" s="2" t="s">
        <v>111</v>
      </c>
      <c r="Z24" s="36">
        <v>35700</v>
      </c>
    </row>
    <row r="25" spans="3:26" ht="14.25" customHeight="1" thickBot="1" x14ac:dyDescent="0.3">
      <c r="C25" s="15">
        <v>44586</v>
      </c>
      <c r="D25" s="245" t="s">
        <v>123</v>
      </c>
      <c r="E25" s="17" t="s">
        <v>111</v>
      </c>
      <c r="F25" s="18">
        <v>124950</v>
      </c>
      <c r="H25" s="15">
        <v>44592</v>
      </c>
      <c r="I25" s="16" t="s">
        <v>152</v>
      </c>
      <c r="J25" s="245" t="s">
        <v>153</v>
      </c>
      <c r="K25" s="17" t="s">
        <v>111</v>
      </c>
      <c r="L25" s="17">
        <v>4</v>
      </c>
      <c r="M25" s="18">
        <v>2352.5050499999998</v>
      </c>
      <c r="N25" s="170"/>
      <c r="O25" s="170"/>
      <c r="P25" s="170"/>
      <c r="R25" s="12">
        <v>44733</v>
      </c>
      <c r="S25" s="88" t="s">
        <v>2227</v>
      </c>
      <c r="T25" s="2" t="s">
        <v>111</v>
      </c>
      <c r="U25" s="89">
        <v>963900</v>
      </c>
      <c r="W25" s="12">
        <v>44866</v>
      </c>
      <c r="X25" s="35" t="s">
        <v>1628</v>
      </c>
      <c r="Y25" s="2" t="s">
        <v>111</v>
      </c>
      <c r="Z25" s="36">
        <v>2391900</v>
      </c>
    </row>
    <row r="26" spans="3:26" ht="14.25" customHeight="1" x14ac:dyDescent="0.25">
      <c r="C26" s="130">
        <v>44593</v>
      </c>
      <c r="D26" s="244" t="s">
        <v>346</v>
      </c>
      <c r="E26" s="132" t="s">
        <v>111</v>
      </c>
      <c r="F26" s="133">
        <v>428400</v>
      </c>
      <c r="H26" s="130">
        <v>44593</v>
      </c>
      <c r="I26" s="131" t="s">
        <v>351</v>
      </c>
      <c r="J26" s="244" t="s">
        <v>352</v>
      </c>
      <c r="K26" s="132" t="s">
        <v>111</v>
      </c>
      <c r="L26" s="132">
        <v>1</v>
      </c>
      <c r="M26" s="133">
        <v>25730.185949999999</v>
      </c>
      <c r="N26" s="170"/>
      <c r="O26" s="170"/>
      <c r="P26" s="170"/>
      <c r="W26" s="12">
        <v>44866</v>
      </c>
      <c r="X26" s="35" t="s">
        <v>1641</v>
      </c>
      <c r="Y26" s="2" t="s">
        <v>111</v>
      </c>
      <c r="Z26" s="36">
        <v>1463700</v>
      </c>
    </row>
    <row r="27" spans="3:26" ht="14.25" customHeight="1" x14ac:dyDescent="0.25">
      <c r="C27" s="12">
        <v>44602</v>
      </c>
      <c r="D27" s="240" t="s">
        <v>347</v>
      </c>
      <c r="E27" s="2" t="s">
        <v>111</v>
      </c>
      <c r="F27" s="14">
        <v>232050</v>
      </c>
      <c r="H27" s="12">
        <v>44593</v>
      </c>
      <c r="I27" s="1" t="s">
        <v>52</v>
      </c>
      <c r="J27" s="240" t="s">
        <v>53</v>
      </c>
      <c r="K27" s="2" t="s">
        <v>111</v>
      </c>
      <c r="L27" s="2">
        <v>1</v>
      </c>
      <c r="M27" s="14">
        <v>1370.1124499999999</v>
      </c>
      <c r="N27" s="170"/>
      <c r="O27" s="170"/>
      <c r="P27" s="170"/>
      <c r="R27" s="12">
        <v>44610</v>
      </c>
      <c r="S27" s="42" t="s">
        <v>349</v>
      </c>
      <c r="T27" s="2" t="s">
        <v>111</v>
      </c>
      <c r="U27" s="43">
        <v>892500</v>
      </c>
      <c r="W27" s="12">
        <v>44866</v>
      </c>
      <c r="X27" s="35" t="s">
        <v>1642</v>
      </c>
      <c r="Y27" s="2" t="s">
        <v>111</v>
      </c>
      <c r="Z27" s="36">
        <v>1006740</v>
      </c>
    </row>
    <row r="28" spans="3:26" ht="14.25" customHeight="1" x14ac:dyDescent="0.25">
      <c r="C28" s="12">
        <v>44603</v>
      </c>
      <c r="D28" s="240" t="s">
        <v>348</v>
      </c>
      <c r="E28" s="2" t="s">
        <v>111</v>
      </c>
      <c r="F28" s="14">
        <v>142800</v>
      </c>
      <c r="H28" s="12">
        <v>44593</v>
      </c>
      <c r="I28" s="1" t="s">
        <v>23</v>
      </c>
      <c r="J28" s="240" t="s">
        <v>24</v>
      </c>
      <c r="K28" s="2" t="s">
        <v>111</v>
      </c>
      <c r="L28" s="2">
        <v>3.49</v>
      </c>
      <c r="M28" s="14">
        <v>21.901949999999999</v>
      </c>
      <c r="N28" s="170"/>
      <c r="O28" s="170"/>
      <c r="P28" s="170"/>
      <c r="R28" s="12">
        <v>44641</v>
      </c>
      <c r="S28" s="42" t="s">
        <v>2228</v>
      </c>
      <c r="T28" s="2" t="s">
        <v>111</v>
      </c>
      <c r="U28" s="43">
        <v>1374450</v>
      </c>
      <c r="W28" s="12">
        <v>44866</v>
      </c>
      <c r="X28" s="35" t="s">
        <v>1643</v>
      </c>
      <c r="Y28" s="2" t="s">
        <v>111</v>
      </c>
      <c r="Z28" s="36">
        <v>1060290</v>
      </c>
    </row>
    <row r="29" spans="3:26" ht="14.25" customHeight="1" x14ac:dyDescent="0.25">
      <c r="C29" s="12">
        <v>44610</v>
      </c>
      <c r="D29" s="240" t="s">
        <v>2229</v>
      </c>
      <c r="E29" s="2" t="s">
        <v>111</v>
      </c>
      <c r="F29" s="14">
        <v>803250</v>
      </c>
      <c r="H29" s="12">
        <v>44593</v>
      </c>
      <c r="I29" s="1" t="s">
        <v>103</v>
      </c>
      <c r="J29" s="240" t="s">
        <v>104</v>
      </c>
      <c r="K29" s="2" t="s">
        <v>111</v>
      </c>
      <c r="L29" s="2">
        <v>4</v>
      </c>
      <c r="M29" s="14">
        <v>79711.906049999991</v>
      </c>
      <c r="N29" s="170"/>
      <c r="O29" s="170"/>
      <c r="P29" s="170"/>
      <c r="R29" s="12">
        <v>44676</v>
      </c>
      <c r="S29" s="42" t="s">
        <v>598</v>
      </c>
      <c r="T29" s="2" t="s">
        <v>111</v>
      </c>
      <c r="U29" s="86">
        <v>2052750</v>
      </c>
      <c r="W29" s="12">
        <v>44866</v>
      </c>
      <c r="X29" s="35" t="s">
        <v>1644</v>
      </c>
      <c r="Y29" s="2" t="s">
        <v>111</v>
      </c>
      <c r="Z29" s="36">
        <v>1160250</v>
      </c>
    </row>
    <row r="30" spans="3:26" ht="14.25" customHeight="1" x14ac:dyDescent="0.25">
      <c r="C30" s="12">
        <v>44610</v>
      </c>
      <c r="D30" s="329" t="s">
        <v>349</v>
      </c>
      <c r="E30" s="2" t="s">
        <v>111</v>
      </c>
      <c r="F30" s="43">
        <v>892500</v>
      </c>
      <c r="H30" s="12">
        <v>44607</v>
      </c>
      <c r="I30" s="1" t="s">
        <v>353</v>
      </c>
      <c r="J30" s="240" t="s">
        <v>354</v>
      </c>
      <c r="K30" s="2" t="s">
        <v>111</v>
      </c>
      <c r="L30" s="2">
        <v>3</v>
      </c>
      <c r="M30" s="14">
        <v>35567.017500000002</v>
      </c>
      <c r="N30" s="170"/>
      <c r="O30" s="170"/>
      <c r="P30" s="170"/>
      <c r="R30" s="12">
        <v>44713</v>
      </c>
      <c r="S30" s="42" t="s">
        <v>2230</v>
      </c>
      <c r="T30" s="2" t="s">
        <v>111</v>
      </c>
      <c r="U30" s="43">
        <v>6069000</v>
      </c>
      <c r="W30" s="12">
        <v>44872</v>
      </c>
      <c r="X30" s="35" t="s">
        <v>1648</v>
      </c>
      <c r="Y30" s="2" t="s">
        <v>111</v>
      </c>
      <c r="Z30" s="36">
        <v>35700</v>
      </c>
    </row>
    <row r="31" spans="3:26" ht="14.25" customHeight="1" x14ac:dyDescent="0.25">
      <c r="C31" s="12">
        <v>44610</v>
      </c>
      <c r="D31" s="328" t="s">
        <v>350</v>
      </c>
      <c r="E31" s="2" t="s">
        <v>111</v>
      </c>
      <c r="F31" s="89">
        <v>1160250</v>
      </c>
      <c r="H31" s="12">
        <v>44615</v>
      </c>
      <c r="I31" s="1" t="s">
        <v>107</v>
      </c>
      <c r="J31" s="240" t="s">
        <v>108</v>
      </c>
      <c r="K31" s="2" t="s">
        <v>111</v>
      </c>
      <c r="L31" s="2">
        <v>2</v>
      </c>
      <c r="M31" s="14">
        <v>204221.31449999998</v>
      </c>
      <c r="N31" s="170"/>
      <c r="O31" s="170"/>
      <c r="P31" s="170"/>
      <c r="R31" s="12">
        <v>44713</v>
      </c>
      <c r="S31" s="42" t="s">
        <v>2231</v>
      </c>
      <c r="T31" s="2" t="s">
        <v>111</v>
      </c>
      <c r="U31" s="43">
        <v>1510110</v>
      </c>
      <c r="W31" s="12">
        <v>44875</v>
      </c>
      <c r="X31" s="35" t="s">
        <v>1651</v>
      </c>
      <c r="Y31" s="2" t="s">
        <v>111</v>
      </c>
      <c r="Z31" s="36">
        <v>2418675</v>
      </c>
    </row>
    <row r="32" spans="3:26" ht="14.25" customHeight="1" thickBot="1" x14ac:dyDescent="0.3">
      <c r="C32" s="15">
        <v>44616</v>
      </c>
      <c r="D32" s="245" t="s">
        <v>2232</v>
      </c>
      <c r="E32" s="17" t="s">
        <v>111</v>
      </c>
      <c r="F32" s="18">
        <v>214200</v>
      </c>
      <c r="H32" s="12">
        <v>44616</v>
      </c>
      <c r="I32" s="1" t="s">
        <v>23</v>
      </c>
      <c r="J32" s="240" t="s">
        <v>24</v>
      </c>
      <c r="K32" s="2" t="s">
        <v>111</v>
      </c>
      <c r="L32" s="2">
        <v>2.68</v>
      </c>
      <c r="M32" s="14">
        <v>4.7838000000000003</v>
      </c>
      <c r="N32" s="170"/>
      <c r="O32" s="170"/>
      <c r="P32" s="170"/>
      <c r="W32" s="12">
        <v>44875</v>
      </c>
      <c r="X32" s="35" t="s">
        <v>1652</v>
      </c>
      <c r="Y32" s="2" t="s">
        <v>111</v>
      </c>
      <c r="Z32" s="36">
        <v>2124150</v>
      </c>
    </row>
    <row r="33" spans="3:26" ht="14.25" customHeight="1" x14ac:dyDescent="0.25">
      <c r="C33" s="130">
        <v>44621</v>
      </c>
      <c r="D33" s="244" t="s">
        <v>498</v>
      </c>
      <c r="E33" s="132" t="s">
        <v>111</v>
      </c>
      <c r="F33" s="133">
        <v>142800</v>
      </c>
      <c r="H33" s="12">
        <v>44616</v>
      </c>
      <c r="I33" s="1" t="s">
        <v>355</v>
      </c>
      <c r="J33" s="240" t="s">
        <v>356</v>
      </c>
      <c r="K33" s="2" t="s">
        <v>111</v>
      </c>
      <c r="L33" s="2">
        <v>1</v>
      </c>
      <c r="M33" s="14">
        <v>1380.6975</v>
      </c>
      <c r="N33" s="170"/>
      <c r="O33" s="170"/>
      <c r="P33" s="12">
        <v>44657</v>
      </c>
      <c r="Q33" s="1" t="s">
        <v>247</v>
      </c>
      <c r="R33" s="442" t="s">
        <v>248</v>
      </c>
      <c r="S33" s="2" t="s">
        <v>111</v>
      </c>
      <c r="T33" s="2">
        <v>1</v>
      </c>
      <c r="U33" s="443">
        <v>3822570.36</v>
      </c>
      <c r="W33" s="12">
        <v>44877</v>
      </c>
      <c r="X33" s="35" t="s">
        <v>1653</v>
      </c>
      <c r="Y33" s="2" t="s">
        <v>111</v>
      </c>
      <c r="Z33" s="36">
        <v>261270.44999999998</v>
      </c>
    </row>
    <row r="34" spans="3:26" ht="14.25" customHeight="1" x14ac:dyDescent="0.25">
      <c r="C34" s="12">
        <v>44621</v>
      </c>
      <c r="D34" s="240" t="s">
        <v>499</v>
      </c>
      <c r="E34" s="2" t="s">
        <v>111</v>
      </c>
      <c r="F34" s="14">
        <v>589050</v>
      </c>
      <c r="H34" s="12">
        <v>44616</v>
      </c>
      <c r="I34" s="1" t="s">
        <v>357</v>
      </c>
      <c r="J34" s="442" t="s">
        <v>358</v>
      </c>
      <c r="K34" s="2" t="s">
        <v>111</v>
      </c>
      <c r="L34" s="2">
        <v>28</v>
      </c>
      <c r="M34" s="433">
        <v>8118.5548500000004</v>
      </c>
      <c r="N34" s="170"/>
      <c r="O34" s="170"/>
      <c r="P34" s="12">
        <v>44704</v>
      </c>
      <c r="Q34" s="1" t="s">
        <v>390</v>
      </c>
      <c r="R34" s="442" t="s">
        <v>391</v>
      </c>
      <c r="S34" s="2" t="s">
        <v>111</v>
      </c>
      <c r="T34" s="2">
        <v>1</v>
      </c>
      <c r="U34" s="433">
        <v>328830.54014999996</v>
      </c>
      <c r="W34" s="12">
        <v>44882</v>
      </c>
      <c r="X34" s="35" t="s">
        <v>1655</v>
      </c>
      <c r="Y34" s="2" t="s">
        <v>111</v>
      </c>
      <c r="Z34" s="36">
        <v>3213000</v>
      </c>
    </row>
    <row r="35" spans="3:26" ht="14.25" customHeight="1" x14ac:dyDescent="0.25">
      <c r="C35" s="12">
        <v>44632</v>
      </c>
      <c r="D35" s="1" t="s">
        <v>500</v>
      </c>
      <c r="E35" s="2" t="s">
        <v>111</v>
      </c>
      <c r="F35" s="14">
        <v>53550</v>
      </c>
      <c r="H35" s="12">
        <v>44616</v>
      </c>
      <c r="I35" s="1" t="s">
        <v>359</v>
      </c>
      <c r="J35" s="240" t="s">
        <v>360</v>
      </c>
      <c r="K35" s="2" t="s">
        <v>111</v>
      </c>
      <c r="L35" s="2">
        <v>2</v>
      </c>
      <c r="M35" s="14">
        <v>5062.9740000000002</v>
      </c>
      <c r="N35" s="170"/>
      <c r="O35" s="170"/>
      <c r="P35" s="12">
        <v>44704</v>
      </c>
      <c r="Q35" s="1" t="s">
        <v>390</v>
      </c>
      <c r="R35" s="442" t="s">
        <v>391</v>
      </c>
      <c r="S35" s="2" t="s">
        <v>111</v>
      </c>
      <c r="T35" s="2">
        <v>1</v>
      </c>
      <c r="U35" s="433">
        <v>328830.54014999996</v>
      </c>
      <c r="W35" s="12">
        <v>44888</v>
      </c>
      <c r="X35" s="35" t="s">
        <v>1656</v>
      </c>
      <c r="Y35" s="2" t="s">
        <v>111</v>
      </c>
      <c r="Z35" s="36">
        <v>1199520</v>
      </c>
    </row>
    <row r="36" spans="3:26" ht="14.25" customHeight="1" thickBot="1" x14ac:dyDescent="0.3">
      <c r="C36" s="12">
        <v>44633</v>
      </c>
      <c r="D36" s="328" t="s">
        <v>501</v>
      </c>
      <c r="E36" s="2" t="s">
        <v>111</v>
      </c>
      <c r="F36" s="89">
        <v>1889997.27</v>
      </c>
      <c r="H36" s="15">
        <v>44616</v>
      </c>
      <c r="I36" s="16" t="s">
        <v>361</v>
      </c>
      <c r="J36" s="245" t="s">
        <v>362</v>
      </c>
      <c r="K36" s="17" t="s">
        <v>111</v>
      </c>
      <c r="L36" s="17">
        <v>3</v>
      </c>
      <c r="M36" s="18">
        <v>21795.331949999996</v>
      </c>
      <c r="N36" s="170"/>
      <c r="O36" s="170"/>
      <c r="P36" s="12">
        <v>44705</v>
      </c>
      <c r="Q36" s="1" t="s">
        <v>58</v>
      </c>
      <c r="R36" s="442" t="s">
        <v>59</v>
      </c>
      <c r="S36" s="2" t="s">
        <v>111</v>
      </c>
      <c r="T36" s="2">
        <v>1</v>
      </c>
      <c r="U36" s="433">
        <v>2907765</v>
      </c>
      <c r="W36" s="12">
        <v>44900</v>
      </c>
      <c r="X36" s="35" t="s">
        <v>1068</v>
      </c>
      <c r="Y36" s="2" t="s">
        <v>111</v>
      </c>
      <c r="Z36" s="36">
        <v>1062299.9992500001</v>
      </c>
    </row>
    <row r="37" spans="3:26" ht="14.25" customHeight="1" x14ac:dyDescent="0.25">
      <c r="C37" s="12">
        <v>44633</v>
      </c>
      <c r="D37" s="240" t="s">
        <v>2233</v>
      </c>
      <c r="E37" s="2" t="s">
        <v>111</v>
      </c>
      <c r="F37" s="14">
        <v>946050</v>
      </c>
      <c r="H37" s="130">
        <v>44621</v>
      </c>
      <c r="I37" s="131" t="s">
        <v>351</v>
      </c>
      <c r="J37" s="244" t="s">
        <v>352</v>
      </c>
      <c r="K37" s="132" t="s">
        <v>111</v>
      </c>
      <c r="L37" s="132">
        <v>2</v>
      </c>
      <c r="M37" s="133">
        <v>51460.354050000002</v>
      </c>
      <c r="N37" s="170"/>
      <c r="O37" s="170"/>
      <c r="P37" s="12">
        <v>44750</v>
      </c>
      <c r="Q37" s="1" t="s">
        <v>390</v>
      </c>
      <c r="R37" s="442" t="s">
        <v>840</v>
      </c>
      <c r="S37" s="2" t="s">
        <v>111</v>
      </c>
      <c r="T37" s="2">
        <v>4</v>
      </c>
      <c r="U37" s="433">
        <v>1076923.5150000001</v>
      </c>
      <c r="W37" s="12">
        <v>44900</v>
      </c>
      <c r="X37" s="241" t="s">
        <v>2234</v>
      </c>
      <c r="Y37" s="2" t="s">
        <v>111</v>
      </c>
      <c r="Z37" s="36">
        <v>2036999.9989499999</v>
      </c>
    </row>
    <row r="38" spans="3:26" ht="14.25" customHeight="1" x14ac:dyDescent="0.25">
      <c r="C38" s="12">
        <v>44633</v>
      </c>
      <c r="D38" s="240" t="s">
        <v>502</v>
      </c>
      <c r="E38" s="2" t="s">
        <v>111</v>
      </c>
      <c r="F38" s="14">
        <v>1120980</v>
      </c>
      <c r="H38" s="12">
        <v>44621</v>
      </c>
      <c r="I38" s="1" t="s">
        <v>52</v>
      </c>
      <c r="J38" s="240" t="s">
        <v>53</v>
      </c>
      <c r="K38" s="2" t="s">
        <v>111</v>
      </c>
      <c r="L38" s="2">
        <v>2</v>
      </c>
      <c r="M38" s="14">
        <v>2740.20705</v>
      </c>
      <c r="N38" s="170"/>
      <c r="O38" s="170"/>
      <c r="P38" s="12">
        <v>44756</v>
      </c>
      <c r="Q38" s="1" t="s">
        <v>390</v>
      </c>
      <c r="R38" s="442" t="s">
        <v>840</v>
      </c>
      <c r="S38" s="2" t="s">
        <v>111</v>
      </c>
      <c r="T38" s="2">
        <v>4</v>
      </c>
      <c r="U38" s="433">
        <v>1008183.8999999999</v>
      </c>
      <c r="W38" s="12">
        <v>44907</v>
      </c>
      <c r="X38" s="35" t="s">
        <v>2235</v>
      </c>
      <c r="Y38" s="2" t="s">
        <v>111</v>
      </c>
      <c r="Z38" s="36">
        <v>961499.99609999987</v>
      </c>
    </row>
    <row r="39" spans="3:26" ht="14.25" customHeight="1" x14ac:dyDescent="0.25">
      <c r="C39" s="12">
        <v>44633</v>
      </c>
      <c r="D39" s="328" t="s">
        <v>503</v>
      </c>
      <c r="E39" s="2" t="s">
        <v>111</v>
      </c>
      <c r="F39" s="89">
        <v>1392300</v>
      </c>
      <c r="H39" s="12">
        <v>44621</v>
      </c>
      <c r="I39" s="1" t="s">
        <v>510</v>
      </c>
      <c r="J39" s="240" t="s">
        <v>511</v>
      </c>
      <c r="K39" s="2" t="s">
        <v>111</v>
      </c>
      <c r="L39" s="2">
        <v>1</v>
      </c>
      <c r="M39" s="14">
        <v>12270.554099999999</v>
      </c>
      <c r="N39" s="170"/>
      <c r="O39" s="170"/>
      <c r="P39" s="12">
        <v>44764</v>
      </c>
      <c r="Q39" s="1" t="s">
        <v>390</v>
      </c>
      <c r="R39" s="442" t="s">
        <v>840</v>
      </c>
      <c r="S39" s="2" t="s">
        <v>111</v>
      </c>
      <c r="T39" s="2">
        <v>3</v>
      </c>
      <c r="U39" s="433">
        <v>756137.92500000005</v>
      </c>
      <c r="W39" s="12">
        <v>44910</v>
      </c>
      <c r="X39" s="241" t="s">
        <v>1878</v>
      </c>
      <c r="Y39" s="2" t="s">
        <v>111</v>
      </c>
      <c r="Z39" s="36">
        <v>13923000</v>
      </c>
    </row>
    <row r="40" spans="3:26" ht="14.25" customHeight="1" x14ac:dyDescent="0.25">
      <c r="C40" s="12">
        <v>44633</v>
      </c>
      <c r="D40" s="328" t="s">
        <v>504</v>
      </c>
      <c r="E40" s="2" t="s">
        <v>111</v>
      </c>
      <c r="F40" s="89">
        <v>1017450</v>
      </c>
      <c r="H40" s="12">
        <v>44621</v>
      </c>
      <c r="I40" s="1" t="s">
        <v>512</v>
      </c>
      <c r="J40" s="240" t="s">
        <v>513</v>
      </c>
      <c r="K40" s="2" t="s">
        <v>111</v>
      </c>
      <c r="L40" s="2">
        <v>1</v>
      </c>
      <c r="M40" s="14">
        <v>881.66504999999995</v>
      </c>
      <c r="N40" s="170"/>
      <c r="O40" s="170"/>
      <c r="P40" s="222">
        <v>44769</v>
      </c>
      <c r="Q40" s="1" t="s">
        <v>58</v>
      </c>
      <c r="R40" s="442" t="s">
        <v>1965</v>
      </c>
      <c r="S40" s="2" t="s">
        <v>111</v>
      </c>
      <c r="T40" s="2">
        <v>1</v>
      </c>
      <c r="U40" s="444">
        <v>2943465</v>
      </c>
      <c r="W40" s="12">
        <v>44754</v>
      </c>
      <c r="X40" s="408" t="s">
        <v>951</v>
      </c>
      <c r="Y40" s="2" t="s">
        <v>111</v>
      </c>
      <c r="Z40" s="409">
        <v>508725</v>
      </c>
    </row>
    <row r="41" spans="3:26" ht="14.25" customHeight="1" x14ac:dyDescent="0.25">
      <c r="C41" s="12">
        <v>44633</v>
      </c>
      <c r="D41" s="328" t="s">
        <v>505</v>
      </c>
      <c r="E41" s="2" t="s">
        <v>111</v>
      </c>
      <c r="F41" s="89">
        <v>2063460</v>
      </c>
      <c r="H41" s="12">
        <v>44623</v>
      </c>
      <c r="I41" s="1" t="s">
        <v>107</v>
      </c>
      <c r="J41" s="240" t="s">
        <v>108</v>
      </c>
      <c r="K41" s="2" t="s">
        <v>111</v>
      </c>
      <c r="L41" s="2">
        <v>2</v>
      </c>
      <c r="M41" s="14">
        <v>204221.31449999998</v>
      </c>
      <c r="N41" s="170"/>
      <c r="O41" s="170"/>
      <c r="P41" s="12">
        <v>44782</v>
      </c>
      <c r="Q41" s="1" t="s">
        <v>390</v>
      </c>
      <c r="R41" s="442" t="s">
        <v>840</v>
      </c>
      <c r="S41" s="2" t="s">
        <v>111</v>
      </c>
      <c r="T41" s="2">
        <v>3</v>
      </c>
      <c r="U41" s="433">
        <v>829820.89500000002</v>
      </c>
      <c r="W41" s="12">
        <v>44768</v>
      </c>
      <c r="X41" s="410" t="s">
        <v>1062</v>
      </c>
      <c r="Y41" s="2" t="s">
        <v>111</v>
      </c>
      <c r="Z41" s="409">
        <v>3944850</v>
      </c>
    </row>
    <row r="42" spans="3:26" ht="14.25" customHeight="1" thickBot="1" x14ac:dyDescent="0.3">
      <c r="C42" s="12">
        <v>44634</v>
      </c>
      <c r="D42" s="240" t="s">
        <v>2236</v>
      </c>
      <c r="E42" s="2" t="s">
        <v>111</v>
      </c>
      <c r="F42" s="14">
        <v>35700</v>
      </c>
      <c r="H42" s="12">
        <v>44625</v>
      </c>
      <c r="I42" s="1" t="s">
        <v>9</v>
      </c>
      <c r="J42" s="240" t="s">
        <v>10</v>
      </c>
      <c r="K42" s="2" t="s">
        <v>111</v>
      </c>
      <c r="L42" s="2">
        <v>20</v>
      </c>
      <c r="M42" s="14">
        <v>443972.39354999998</v>
      </c>
      <c r="N42" s="170"/>
      <c r="O42" s="170"/>
      <c r="P42" s="12">
        <v>44798</v>
      </c>
      <c r="Q42" s="1" t="s">
        <v>390</v>
      </c>
      <c r="R42" s="442" t="s">
        <v>840</v>
      </c>
      <c r="S42" s="2" t="s">
        <v>111</v>
      </c>
      <c r="T42" s="2">
        <v>1</v>
      </c>
      <c r="U42" s="433">
        <v>339866.51684999996</v>
      </c>
      <c r="W42" s="12">
        <v>44825</v>
      </c>
      <c r="X42" s="410" t="s">
        <v>1334</v>
      </c>
      <c r="Y42" s="2" t="s">
        <v>111</v>
      </c>
      <c r="Z42" s="409">
        <v>2284800</v>
      </c>
    </row>
    <row r="43" spans="3:26" ht="14.25" customHeight="1" x14ac:dyDescent="0.25">
      <c r="C43" s="12">
        <v>44637</v>
      </c>
      <c r="D43" s="240" t="s">
        <v>2237</v>
      </c>
      <c r="E43" s="2" t="s">
        <v>111</v>
      </c>
      <c r="F43" s="14">
        <v>464100</v>
      </c>
      <c r="H43" s="12">
        <v>44625</v>
      </c>
      <c r="I43" s="1" t="s">
        <v>329</v>
      </c>
      <c r="J43" s="240" t="s">
        <v>330</v>
      </c>
      <c r="K43" s="2" t="s">
        <v>111</v>
      </c>
      <c r="L43" s="2">
        <v>1</v>
      </c>
      <c r="M43" s="14">
        <v>51190.640549999996</v>
      </c>
      <c r="N43" s="170"/>
      <c r="O43" s="170"/>
      <c r="P43" s="130">
        <v>44805</v>
      </c>
      <c r="Q43" s="131" t="s">
        <v>390</v>
      </c>
      <c r="R43" s="445" t="s">
        <v>840</v>
      </c>
      <c r="S43" s="132" t="s">
        <v>111</v>
      </c>
      <c r="T43" s="132">
        <v>1</v>
      </c>
      <c r="U43" s="435">
        <v>285602.11499999999</v>
      </c>
    </row>
    <row r="44" spans="3:26" ht="14.25" customHeight="1" x14ac:dyDescent="0.25">
      <c r="C44" s="12">
        <v>44641</v>
      </c>
      <c r="D44" s="328" t="s">
        <v>506</v>
      </c>
      <c r="E44" s="2" t="s">
        <v>111</v>
      </c>
      <c r="F44" s="89">
        <v>4462500</v>
      </c>
      <c r="H44" s="12">
        <v>44625</v>
      </c>
      <c r="I44" s="1" t="s">
        <v>458</v>
      </c>
      <c r="J44" s="240" t="s">
        <v>459</v>
      </c>
      <c r="K44" s="2" t="s">
        <v>111</v>
      </c>
      <c r="L44" s="2">
        <v>1</v>
      </c>
      <c r="M44" s="14">
        <v>54466.793850000002</v>
      </c>
      <c r="N44" s="170"/>
      <c r="O44" s="170"/>
      <c r="P44" s="12">
        <v>44817</v>
      </c>
      <c r="Q44" s="1" t="s">
        <v>390</v>
      </c>
      <c r="R44" s="442" t="s">
        <v>840</v>
      </c>
      <c r="S44" s="2" t="s">
        <v>111</v>
      </c>
      <c r="T44" s="2">
        <v>2</v>
      </c>
      <c r="U44" s="433">
        <v>679733.03369999991</v>
      </c>
      <c r="W44" s="12">
        <v>44774</v>
      </c>
      <c r="X44" s="39" t="s">
        <v>2238</v>
      </c>
      <c r="Y44" s="2" t="s">
        <v>111</v>
      </c>
      <c r="Z44" s="38">
        <v>7798665</v>
      </c>
    </row>
    <row r="45" spans="3:26" ht="14.25" customHeight="1" x14ac:dyDescent="0.25">
      <c r="C45" s="12">
        <v>44641</v>
      </c>
      <c r="D45" s="328" t="s">
        <v>2214</v>
      </c>
      <c r="E45" s="2" t="s">
        <v>111</v>
      </c>
      <c r="F45" s="89">
        <v>2677501.7849999997</v>
      </c>
      <c r="H45" s="12">
        <v>44625</v>
      </c>
      <c r="I45" s="1" t="s">
        <v>136</v>
      </c>
      <c r="J45" s="240" t="s">
        <v>137</v>
      </c>
      <c r="K45" s="2" t="s">
        <v>111</v>
      </c>
      <c r="L45" s="2">
        <v>1</v>
      </c>
      <c r="M45" s="14">
        <v>36849.432899999993</v>
      </c>
      <c r="N45" s="170"/>
      <c r="O45" s="170"/>
      <c r="P45" s="12">
        <v>44827</v>
      </c>
      <c r="Q45" s="1" t="s">
        <v>390</v>
      </c>
      <c r="R45" s="442" t="s">
        <v>840</v>
      </c>
      <c r="S45" s="2" t="s">
        <v>111</v>
      </c>
      <c r="T45" s="2">
        <v>1</v>
      </c>
      <c r="U45" s="433">
        <v>378523.79774999997</v>
      </c>
      <c r="W45" s="12">
        <v>44777</v>
      </c>
      <c r="X45" s="39" t="s">
        <v>2239</v>
      </c>
      <c r="Y45" s="2" t="s">
        <v>111</v>
      </c>
      <c r="Z45" s="38">
        <v>7798665</v>
      </c>
    </row>
    <row r="46" spans="3:26" ht="14.25" customHeight="1" x14ac:dyDescent="0.25">
      <c r="C46" s="12">
        <v>44641</v>
      </c>
      <c r="D46" s="329" t="s">
        <v>2228</v>
      </c>
      <c r="E46" s="2" t="s">
        <v>111</v>
      </c>
      <c r="F46" s="43">
        <v>1374450</v>
      </c>
      <c r="H46" s="12">
        <v>44625</v>
      </c>
      <c r="I46" s="1" t="s">
        <v>23</v>
      </c>
      <c r="J46" s="240" t="s">
        <v>24</v>
      </c>
      <c r="K46" s="2" t="s">
        <v>111</v>
      </c>
      <c r="L46" s="2">
        <v>3.49</v>
      </c>
      <c r="M46" s="14">
        <v>6.2296500000000004</v>
      </c>
      <c r="N46" s="170"/>
      <c r="O46" s="170"/>
      <c r="P46" s="138">
        <v>44835</v>
      </c>
      <c r="Q46" s="139" t="s">
        <v>390</v>
      </c>
      <c r="R46" s="446" t="s">
        <v>840</v>
      </c>
      <c r="S46" s="140" t="s">
        <v>111</v>
      </c>
      <c r="T46" s="140">
        <v>1</v>
      </c>
      <c r="U46" s="447">
        <v>374513.24190000002</v>
      </c>
      <c r="W46" s="12">
        <v>44815</v>
      </c>
      <c r="X46" s="39" t="s">
        <v>2240</v>
      </c>
      <c r="Y46" s="2" t="s">
        <v>111</v>
      </c>
      <c r="Z46" s="38">
        <v>7798665</v>
      </c>
    </row>
    <row r="47" spans="3:26" ht="14.25" customHeight="1" x14ac:dyDescent="0.25">
      <c r="C47" s="12">
        <v>44642</v>
      </c>
      <c r="D47" s="240" t="s">
        <v>507</v>
      </c>
      <c r="E47" s="2" t="s">
        <v>111</v>
      </c>
      <c r="F47" s="14">
        <v>214200</v>
      </c>
      <c r="H47" s="12">
        <v>44625</v>
      </c>
      <c r="I47" s="1" t="s">
        <v>460</v>
      </c>
      <c r="J47" s="240" t="s">
        <v>461</v>
      </c>
      <c r="K47" s="2" t="s">
        <v>111</v>
      </c>
      <c r="L47" s="2">
        <v>1</v>
      </c>
      <c r="M47" s="14">
        <v>59376.757649999992</v>
      </c>
      <c r="N47" s="170"/>
      <c r="O47" s="170"/>
      <c r="P47" s="12">
        <v>44842</v>
      </c>
      <c r="Q47" s="1" t="s">
        <v>1357</v>
      </c>
      <c r="R47" s="442" t="s">
        <v>1358</v>
      </c>
      <c r="S47" s="2" t="s">
        <v>111</v>
      </c>
      <c r="T47" s="2">
        <v>4</v>
      </c>
      <c r="U47" s="433">
        <v>342138.16139999998</v>
      </c>
    </row>
    <row r="48" spans="3:26" ht="14.25" customHeight="1" x14ac:dyDescent="0.25">
      <c r="C48" s="12">
        <v>44642</v>
      </c>
      <c r="D48" s="240" t="s">
        <v>2241</v>
      </c>
      <c r="E48" s="2" t="s">
        <v>111</v>
      </c>
      <c r="F48" s="14">
        <v>678300</v>
      </c>
      <c r="H48" s="12">
        <v>44625</v>
      </c>
      <c r="I48" s="1" t="s">
        <v>132</v>
      </c>
      <c r="J48" s="240" t="s">
        <v>133</v>
      </c>
      <c r="K48" s="2" t="s">
        <v>111</v>
      </c>
      <c r="L48" s="2">
        <v>1</v>
      </c>
      <c r="M48" s="14">
        <v>124719.93135</v>
      </c>
      <c r="N48" s="170"/>
      <c r="O48" s="170"/>
      <c r="P48" s="12">
        <v>44844</v>
      </c>
      <c r="Q48" s="1" t="s">
        <v>247</v>
      </c>
      <c r="R48" s="442" t="s">
        <v>1435</v>
      </c>
      <c r="S48" s="2" t="s">
        <v>111</v>
      </c>
      <c r="T48" s="2">
        <v>1</v>
      </c>
      <c r="U48" s="433">
        <v>4225908.96</v>
      </c>
    </row>
    <row r="49" spans="3:21" ht="14.25" customHeight="1" x14ac:dyDescent="0.25">
      <c r="C49" s="12">
        <v>44648</v>
      </c>
      <c r="D49" s="240" t="s">
        <v>508</v>
      </c>
      <c r="E49" s="2" t="s">
        <v>111</v>
      </c>
      <c r="F49" s="14">
        <v>214200</v>
      </c>
      <c r="H49" s="12">
        <v>44637</v>
      </c>
      <c r="I49" s="1" t="s">
        <v>351</v>
      </c>
      <c r="J49" s="240" t="s">
        <v>352</v>
      </c>
      <c r="K49" s="2" t="s">
        <v>111</v>
      </c>
      <c r="L49" s="2">
        <v>2</v>
      </c>
      <c r="M49" s="14">
        <v>51460.354050000002</v>
      </c>
      <c r="N49" s="170"/>
      <c r="O49" s="170"/>
      <c r="P49" s="12">
        <v>44886</v>
      </c>
      <c r="Q49" s="1" t="s">
        <v>390</v>
      </c>
      <c r="R49" s="442" t="s">
        <v>1347</v>
      </c>
      <c r="S49" s="2" t="s">
        <v>111</v>
      </c>
      <c r="T49" s="2">
        <v>2</v>
      </c>
      <c r="U49" s="433">
        <v>854932.12244999991</v>
      </c>
    </row>
    <row r="50" spans="3:21" ht="14.25" customHeight="1" thickBot="1" x14ac:dyDescent="0.3">
      <c r="C50" s="15">
        <v>44648</v>
      </c>
      <c r="D50" s="245" t="s">
        <v>509</v>
      </c>
      <c r="E50" s="17" t="s">
        <v>111</v>
      </c>
      <c r="F50" s="18">
        <v>53550</v>
      </c>
      <c r="H50" s="12">
        <v>44637</v>
      </c>
      <c r="I50" s="1" t="s">
        <v>52</v>
      </c>
      <c r="J50" s="240" t="s">
        <v>53</v>
      </c>
      <c r="K50" s="2" t="s">
        <v>111</v>
      </c>
      <c r="L50" s="2">
        <v>2</v>
      </c>
      <c r="M50" s="14">
        <v>2740.20705</v>
      </c>
      <c r="N50" s="170"/>
      <c r="O50" s="170"/>
      <c r="P50" s="12">
        <v>44887</v>
      </c>
      <c r="Q50" s="1" t="s">
        <v>390</v>
      </c>
      <c r="R50" s="442" t="s">
        <v>1347</v>
      </c>
      <c r="S50" s="2" t="s">
        <v>111</v>
      </c>
      <c r="T50" s="2">
        <v>1</v>
      </c>
      <c r="U50" s="433">
        <v>427466.07014999999</v>
      </c>
    </row>
    <row r="51" spans="3:21" ht="14.25" customHeight="1" x14ac:dyDescent="0.25">
      <c r="C51" s="130">
        <v>44652</v>
      </c>
      <c r="D51" s="244" t="s">
        <v>594</v>
      </c>
      <c r="E51" s="132" t="s">
        <v>111</v>
      </c>
      <c r="F51" s="198">
        <v>285600</v>
      </c>
      <c r="H51" s="12">
        <v>44639</v>
      </c>
      <c r="I51" s="1" t="s">
        <v>109</v>
      </c>
      <c r="J51" s="240" t="s">
        <v>110</v>
      </c>
      <c r="K51" s="2" t="s">
        <v>111</v>
      </c>
      <c r="L51" s="2">
        <v>6.75</v>
      </c>
      <c r="M51" s="14">
        <v>212058</v>
      </c>
      <c r="N51" s="170"/>
      <c r="O51" s="170"/>
      <c r="P51" s="12">
        <v>44891</v>
      </c>
      <c r="Q51" s="1" t="s">
        <v>390</v>
      </c>
      <c r="R51" s="442" t="s">
        <v>1347</v>
      </c>
      <c r="S51" s="2" t="s">
        <v>111</v>
      </c>
      <c r="T51" s="2">
        <v>2</v>
      </c>
      <c r="U51" s="433">
        <v>855362.53950000007</v>
      </c>
    </row>
    <row r="52" spans="3:21" ht="14.25" customHeight="1" x14ac:dyDescent="0.25">
      <c r="C52" s="12">
        <v>44655</v>
      </c>
      <c r="D52" s="240" t="s">
        <v>595</v>
      </c>
      <c r="E52" s="2" t="s">
        <v>111</v>
      </c>
      <c r="F52" s="13">
        <v>214200</v>
      </c>
      <c r="H52" s="12">
        <v>44650</v>
      </c>
      <c r="I52" s="1" t="s">
        <v>107</v>
      </c>
      <c r="J52" s="240" t="s">
        <v>108</v>
      </c>
      <c r="K52" s="2" t="s">
        <v>111</v>
      </c>
      <c r="L52" s="2">
        <v>2</v>
      </c>
      <c r="M52" s="14">
        <v>204489.22514999998</v>
      </c>
      <c r="N52" s="170"/>
      <c r="O52" s="170"/>
      <c r="P52" s="12">
        <v>44906</v>
      </c>
      <c r="Q52" s="1" t="s">
        <v>390</v>
      </c>
      <c r="R52" s="442" t="s">
        <v>1347</v>
      </c>
      <c r="S52" s="2" t="s">
        <v>111</v>
      </c>
      <c r="T52" s="2">
        <v>3</v>
      </c>
      <c r="U52" s="433">
        <v>1300244.67615</v>
      </c>
    </row>
    <row r="53" spans="3:21" ht="14.25" customHeight="1" thickBot="1" x14ac:dyDescent="0.3">
      <c r="C53" s="12">
        <v>44668</v>
      </c>
      <c r="D53" s="240" t="s">
        <v>2242</v>
      </c>
      <c r="E53" s="2" t="s">
        <v>111</v>
      </c>
      <c r="F53" s="13">
        <v>624750</v>
      </c>
      <c r="H53" s="15">
        <v>44651</v>
      </c>
      <c r="I53" s="16" t="s">
        <v>103</v>
      </c>
      <c r="J53" s="245" t="s">
        <v>104</v>
      </c>
      <c r="K53" s="17" t="s">
        <v>111</v>
      </c>
      <c r="L53" s="17">
        <v>8</v>
      </c>
      <c r="M53" s="18">
        <v>159423.79425000001</v>
      </c>
      <c r="N53" s="170"/>
      <c r="O53" s="170"/>
      <c r="P53" s="12">
        <v>44908</v>
      </c>
      <c r="Q53" s="1" t="s">
        <v>390</v>
      </c>
      <c r="R53" s="442" t="s">
        <v>1347</v>
      </c>
      <c r="S53" s="2" t="s">
        <v>111</v>
      </c>
      <c r="T53" s="2">
        <v>4</v>
      </c>
      <c r="U53" s="433">
        <v>1733659.5800999999</v>
      </c>
    </row>
    <row r="54" spans="3:21" ht="14.25" customHeight="1" x14ac:dyDescent="0.25">
      <c r="C54" s="12">
        <v>44669</v>
      </c>
      <c r="D54" s="240" t="s">
        <v>596</v>
      </c>
      <c r="E54" s="2" t="s">
        <v>111</v>
      </c>
      <c r="F54" s="13">
        <v>178500</v>
      </c>
      <c r="H54" s="130">
        <v>44652</v>
      </c>
      <c r="I54" s="131" t="s">
        <v>599</v>
      </c>
      <c r="J54" s="244" t="s">
        <v>600</v>
      </c>
      <c r="K54" s="132" t="s">
        <v>111</v>
      </c>
      <c r="L54" s="132">
        <v>2</v>
      </c>
      <c r="M54" s="198">
        <v>54121.14645</v>
      </c>
      <c r="N54" s="173"/>
      <c r="O54" s="173"/>
      <c r="P54" s="173"/>
    </row>
    <row r="55" spans="3:21" ht="14.25" customHeight="1" x14ac:dyDescent="0.25">
      <c r="C55" s="12">
        <v>44670</v>
      </c>
      <c r="D55" s="240" t="s">
        <v>597</v>
      </c>
      <c r="E55" s="2" t="s">
        <v>111</v>
      </c>
      <c r="F55" s="13">
        <v>977069.73</v>
      </c>
      <c r="H55" s="12">
        <v>44652</v>
      </c>
      <c r="I55" s="1" t="s">
        <v>601</v>
      </c>
      <c r="J55" s="240" t="s">
        <v>602</v>
      </c>
      <c r="K55" s="2" t="s">
        <v>111</v>
      </c>
      <c r="L55" s="2">
        <v>2</v>
      </c>
      <c r="M55" s="13">
        <v>26075.226449999998</v>
      </c>
      <c r="N55" s="173"/>
      <c r="O55" s="173"/>
      <c r="P55" s="12">
        <v>44616</v>
      </c>
      <c r="Q55" s="1" t="s">
        <v>357</v>
      </c>
      <c r="R55" s="442" t="s">
        <v>358</v>
      </c>
      <c r="S55" s="2" t="s">
        <v>111</v>
      </c>
      <c r="T55" s="2">
        <v>28</v>
      </c>
      <c r="U55" s="433">
        <v>8118.5548500000004</v>
      </c>
    </row>
    <row r="56" spans="3:21" ht="14.25" customHeight="1" thickBot="1" x14ac:dyDescent="0.3">
      <c r="C56" s="15">
        <v>44676</v>
      </c>
      <c r="D56" s="330" t="s">
        <v>598</v>
      </c>
      <c r="E56" s="17" t="s">
        <v>111</v>
      </c>
      <c r="F56" s="203">
        <v>2052750</v>
      </c>
      <c r="H56" s="12">
        <v>44652</v>
      </c>
      <c r="I56" s="1" t="s">
        <v>271</v>
      </c>
      <c r="J56" s="240" t="s">
        <v>272</v>
      </c>
      <c r="K56" s="2" t="s">
        <v>111</v>
      </c>
      <c r="L56" s="2">
        <v>2</v>
      </c>
      <c r="M56" s="13">
        <v>1441.2446999999997</v>
      </c>
      <c r="N56" s="173"/>
      <c r="O56" s="173"/>
      <c r="P56" s="12">
        <v>44754</v>
      </c>
      <c r="Q56" s="1" t="s">
        <v>99</v>
      </c>
      <c r="R56" s="442" t="s">
        <v>100</v>
      </c>
      <c r="S56" s="2" t="s">
        <v>111</v>
      </c>
      <c r="T56" s="2">
        <v>1</v>
      </c>
      <c r="U56" s="433">
        <v>4221464.3099999996</v>
      </c>
    </row>
    <row r="57" spans="3:21" ht="14.25" customHeight="1" x14ac:dyDescent="0.25">
      <c r="C57" s="130">
        <v>44710</v>
      </c>
      <c r="D57" s="327" t="s">
        <v>2215</v>
      </c>
      <c r="E57" s="132" t="s">
        <v>111</v>
      </c>
      <c r="F57" s="201">
        <v>803250</v>
      </c>
      <c r="H57" s="12">
        <v>44655</v>
      </c>
      <c r="I57" s="1" t="s">
        <v>603</v>
      </c>
      <c r="J57" s="240" t="s">
        <v>604</v>
      </c>
      <c r="K57" s="2" t="s">
        <v>111</v>
      </c>
      <c r="L57" s="2">
        <v>2</v>
      </c>
      <c r="M57" s="13">
        <v>695.25749999999994</v>
      </c>
      <c r="N57" s="173"/>
      <c r="O57" s="173"/>
      <c r="P57" s="12">
        <v>44790</v>
      </c>
      <c r="Q57" s="1" t="s">
        <v>357</v>
      </c>
      <c r="R57" s="442" t="s">
        <v>358</v>
      </c>
      <c r="S57" s="2" t="s">
        <v>111</v>
      </c>
      <c r="T57" s="2">
        <v>140</v>
      </c>
      <c r="U57" s="433">
        <v>35176.065000000002</v>
      </c>
    </row>
    <row r="58" spans="3:21" ht="14.25" customHeight="1" x14ac:dyDescent="0.25">
      <c r="C58" s="12">
        <v>44683</v>
      </c>
      <c r="D58" s="240" t="s">
        <v>660</v>
      </c>
      <c r="E58" s="2" t="s">
        <v>111</v>
      </c>
      <c r="F58" s="14">
        <v>624750</v>
      </c>
      <c r="H58" s="12">
        <v>44655</v>
      </c>
      <c r="I58" s="1" t="s">
        <v>351</v>
      </c>
      <c r="J58" s="240" t="s">
        <v>352</v>
      </c>
      <c r="K58" s="2" t="s">
        <v>111</v>
      </c>
      <c r="L58" s="2">
        <v>1</v>
      </c>
      <c r="M58" s="13">
        <v>25533.657449999999</v>
      </c>
      <c r="N58" s="173"/>
      <c r="O58" s="173"/>
      <c r="P58" s="173"/>
    </row>
    <row r="59" spans="3:21" ht="14.25" customHeight="1" x14ac:dyDescent="0.25">
      <c r="C59" s="12">
        <v>44683</v>
      </c>
      <c r="D59" s="240" t="s">
        <v>2243</v>
      </c>
      <c r="E59" s="2" t="s">
        <v>111</v>
      </c>
      <c r="F59" s="14">
        <v>535500</v>
      </c>
      <c r="H59" s="12">
        <v>44655</v>
      </c>
      <c r="I59" s="1" t="s">
        <v>52</v>
      </c>
      <c r="J59" s="240" t="s">
        <v>53</v>
      </c>
      <c r="K59" s="2" t="s">
        <v>111</v>
      </c>
      <c r="L59" s="2">
        <v>1</v>
      </c>
      <c r="M59" s="13">
        <v>1370.1124499999999</v>
      </c>
      <c r="N59" s="173"/>
      <c r="O59" s="173"/>
      <c r="P59" s="173"/>
    </row>
    <row r="60" spans="3:21" ht="14.25" customHeight="1" x14ac:dyDescent="0.25">
      <c r="C60" s="12">
        <v>44683</v>
      </c>
      <c r="D60" s="240" t="s">
        <v>2244</v>
      </c>
      <c r="E60" s="2" t="s">
        <v>111</v>
      </c>
      <c r="F60" s="14">
        <v>678300</v>
      </c>
      <c r="H60" s="12">
        <v>44655</v>
      </c>
      <c r="I60" s="1" t="s">
        <v>23</v>
      </c>
      <c r="J60" s="240" t="s">
        <v>24</v>
      </c>
      <c r="K60" s="2" t="s">
        <v>111</v>
      </c>
      <c r="L60" s="2">
        <v>2.68</v>
      </c>
      <c r="M60" s="13">
        <v>4.7838000000000003</v>
      </c>
      <c r="N60" s="173"/>
      <c r="O60" s="173"/>
      <c r="P60" s="173"/>
    </row>
    <row r="61" spans="3:21" ht="14.25" customHeight="1" x14ac:dyDescent="0.25">
      <c r="C61" s="12">
        <v>44684</v>
      </c>
      <c r="D61" s="240" t="s">
        <v>661</v>
      </c>
      <c r="E61" s="2" t="s">
        <v>111</v>
      </c>
      <c r="F61" s="14">
        <v>196350</v>
      </c>
      <c r="H61" s="12">
        <v>44655</v>
      </c>
      <c r="I61" s="1" t="s">
        <v>103</v>
      </c>
      <c r="J61" s="240" t="s">
        <v>104</v>
      </c>
      <c r="K61" s="2" t="s">
        <v>111</v>
      </c>
      <c r="L61" s="2">
        <v>3</v>
      </c>
      <c r="M61" s="13">
        <v>59783.934000000001</v>
      </c>
      <c r="N61" s="173"/>
      <c r="O61" s="173"/>
      <c r="P61" s="173"/>
    </row>
    <row r="62" spans="3:21" ht="14.25" customHeight="1" x14ac:dyDescent="0.25">
      <c r="C62" s="12">
        <v>44690</v>
      </c>
      <c r="D62" s="240" t="s">
        <v>662</v>
      </c>
      <c r="E62" s="2" t="s">
        <v>111</v>
      </c>
      <c r="F62" s="14">
        <v>160650</v>
      </c>
      <c r="H62" s="12">
        <v>44655</v>
      </c>
      <c r="I62" s="1" t="s">
        <v>54</v>
      </c>
      <c r="J62" s="240" t="s">
        <v>55</v>
      </c>
      <c r="K62" s="2" t="s">
        <v>111</v>
      </c>
      <c r="L62" s="2">
        <v>4</v>
      </c>
      <c r="M62" s="13">
        <v>3089.2281000000003</v>
      </c>
      <c r="N62" s="173"/>
      <c r="O62" s="173"/>
      <c r="P62" s="173"/>
    </row>
    <row r="63" spans="3:21" ht="14.25" customHeight="1" x14ac:dyDescent="0.25">
      <c r="C63" s="12">
        <v>44692</v>
      </c>
      <c r="D63" s="240" t="s">
        <v>2245</v>
      </c>
      <c r="E63" s="2" t="s">
        <v>111</v>
      </c>
      <c r="F63" s="14">
        <v>3711015</v>
      </c>
      <c r="H63" s="12">
        <v>44655</v>
      </c>
      <c r="I63" s="1" t="s">
        <v>56</v>
      </c>
      <c r="J63" s="240" t="s">
        <v>57</v>
      </c>
      <c r="K63" s="2" t="s">
        <v>111</v>
      </c>
      <c r="L63" s="2">
        <v>4</v>
      </c>
      <c r="M63" s="13">
        <v>1207.8737999999998</v>
      </c>
      <c r="N63" s="173"/>
      <c r="O63" s="173"/>
      <c r="P63" s="173"/>
    </row>
    <row r="64" spans="3:21" ht="14.25" customHeight="1" x14ac:dyDescent="0.25">
      <c r="C64" s="12">
        <v>44692</v>
      </c>
      <c r="D64" s="240" t="s">
        <v>663</v>
      </c>
      <c r="E64" s="2" t="s">
        <v>111</v>
      </c>
      <c r="F64" s="14">
        <v>696150</v>
      </c>
      <c r="H64" s="12">
        <v>44657</v>
      </c>
      <c r="I64" s="1" t="s">
        <v>486</v>
      </c>
      <c r="J64" s="240" t="s">
        <v>487</v>
      </c>
      <c r="K64" s="2" t="s">
        <v>111</v>
      </c>
      <c r="L64" s="2">
        <v>6</v>
      </c>
      <c r="M64" s="13">
        <v>5755.6253999999999</v>
      </c>
      <c r="N64" s="173"/>
      <c r="O64" s="173"/>
      <c r="P64" s="173"/>
    </row>
    <row r="65" spans="1:16" ht="14.25" customHeight="1" x14ac:dyDescent="0.25">
      <c r="C65" s="12">
        <v>44693</v>
      </c>
      <c r="D65" s="240" t="s">
        <v>2246</v>
      </c>
      <c r="E65" s="2" t="s">
        <v>111</v>
      </c>
      <c r="F65" s="14">
        <v>1606500</v>
      </c>
      <c r="H65" s="12">
        <v>44657</v>
      </c>
      <c r="I65" s="1" t="s">
        <v>247</v>
      </c>
      <c r="J65" s="442" t="s">
        <v>248</v>
      </c>
      <c r="K65" s="2" t="s">
        <v>111</v>
      </c>
      <c r="L65" s="2">
        <v>1</v>
      </c>
      <c r="M65" s="443">
        <v>3822570.36</v>
      </c>
      <c r="N65" s="173"/>
      <c r="O65" s="173"/>
      <c r="P65" s="173"/>
    </row>
    <row r="66" spans="1:16" ht="14.25" customHeight="1" x14ac:dyDescent="0.25">
      <c r="C66" s="12">
        <v>44693</v>
      </c>
      <c r="D66" s="240" t="s">
        <v>664</v>
      </c>
      <c r="E66" s="2" t="s">
        <v>111</v>
      </c>
      <c r="F66" s="14">
        <v>89250</v>
      </c>
      <c r="H66" s="12">
        <v>44659</v>
      </c>
      <c r="I66" s="1" t="s">
        <v>605</v>
      </c>
      <c r="J66" s="240" t="s">
        <v>606</v>
      </c>
      <c r="K66" s="2" t="s">
        <v>111</v>
      </c>
      <c r="L66" s="2">
        <v>4</v>
      </c>
      <c r="M66" s="13">
        <v>92844.847200000004</v>
      </c>
      <c r="N66" s="173"/>
      <c r="O66" s="173"/>
      <c r="P66" s="173"/>
    </row>
    <row r="67" spans="1:16" ht="14.25" customHeight="1" x14ac:dyDescent="0.25">
      <c r="C67" s="12">
        <v>44710</v>
      </c>
      <c r="D67" s="328" t="s">
        <v>2217</v>
      </c>
      <c r="E67" s="2" t="s">
        <v>111</v>
      </c>
      <c r="F67" s="89">
        <v>2841720</v>
      </c>
      <c r="H67" s="12">
        <v>44664</v>
      </c>
      <c r="I67" s="1" t="s">
        <v>458</v>
      </c>
      <c r="J67" s="240" t="s">
        <v>459</v>
      </c>
      <c r="K67" s="2" t="s">
        <v>111</v>
      </c>
      <c r="L67" s="2">
        <v>1</v>
      </c>
      <c r="M67" s="13">
        <v>51591.605100000001</v>
      </c>
      <c r="N67" s="173"/>
      <c r="O67" s="173"/>
      <c r="P67" s="173"/>
    </row>
    <row r="68" spans="1:16" ht="14.25" customHeight="1" thickBot="1" x14ac:dyDescent="0.3">
      <c r="C68" s="12">
        <v>44710</v>
      </c>
      <c r="D68" s="328" t="s">
        <v>2219</v>
      </c>
      <c r="E68" s="2" t="s">
        <v>111</v>
      </c>
      <c r="F68" s="89">
        <v>1695750</v>
      </c>
      <c r="H68" s="15">
        <v>44664</v>
      </c>
      <c r="I68" s="16" t="s">
        <v>136</v>
      </c>
      <c r="J68" s="245" t="s">
        <v>137</v>
      </c>
      <c r="K68" s="17" t="s">
        <v>111</v>
      </c>
      <c r="L68" s="17">
        <v>1</v>
      </c>
      <c r="M68" s="199">
        <v>36849.432899999993</v>
      </c>
      <c r="N68" s="173"/>
      <c r="O68" s="173"/>
      <c r="P68" s="173"/>
    </row>
    <row r="69" spans="1:16" ht="14.25" customHeight="1" x14ac:dyDescent="0.25">
      <c r="C69" s="12">
        <v>44710</v>
      </c>
      <c r="D69" s="328" t="s">
        <v>665</v>
      </c>
      <c r="E69" s="2" t="s">
        <v>111</v>
      </c>
      <c r="F69" s="89">
        <v>4730250</v>
      </c>
      <c r="H69" s="130">
        <v>44684</v>
      </c>
      <c r="I69" s="131" t="s">
        <v>666</v>
      </c>
      <c r="J69" s="244" t="s">
        <v>667</v>
      </c>
      <c r="K69" s="132" t="s">
        <v>111</v>
      </c>
      <c r="L69" s="132">
        <v>4</v>
      </c>
      <c r="M69" s="133">
        <v>3544.3316999999997</v>
      </c>
      <c r="N69" s="170"/>
      <c r="O69" s="170"/>
      <c r="P69" s="170"/>
    </row>
    <row r="70" spans="1:16" ht="14.25" customHeight="1" x14ac:dyDescent="0.25">
      <c r="C70" s="12">
        <v>44710</v>
      </c>
      <c r="D70" s="328" t="s">
        <v>2220</v>
      </c>
      <c r="E70" s="2" t="s">
        <v>111</v>
      </c>
      <c r="F70" s="89">
        <v>2677500</v>
      </c>
      <c r="H70" s="12">
        <v>44684</v>
      </c>
      <c r="I70" s="1" t="s">
        <v>568</v>
      </c>
      <c r="J70" s="240" t="s">
        <v>569</v>
      </c>
      <c r="K70" s="2" t="s">
        <v>111</v>
      </c>
      <c r="L70" s="2">
        <v>4</v>
      </c>
      <c r="M70" s="14">
        <v>873.52545000000009</v>
      </c>
      <c r="N70" s="170"/>
      <c r="O70" s="170"/>
      <c r="P70" s="170"/>
    </row>
    <row r="71" spans="1:16" ht="14.25" customHeight="1" thickBot="1" x14ac:dyDescent="0.3">
      <c r="C71" s="15">
        <v>44710</v>
      </c>
      <c r="D71" s="331" t="s">
        <v>2221</v>
      </c>
      <c r="E71" s="17" t="s">
        <v>111</v>
      </c>
      <c r="F71" s="204">
        <v>1071000</v>
      </c>
      <c r="H71" s="12">
        <v>37387</v>
      </c>
      <c r="I71" s="1" t="s">
        <v>103</v>
      </c>
      <c r="J71" s="240" t="s">
        <v>104</v>
      </c>
      <c r="K71" s="2" t="s">
        <v>111</v>
      </c>
      <c r="L71" s="2">
        <v>14</v>
      </c>
      <c r="M71" s="14">
        <v>278991.66224999999</v>
      </c>
      <c r="N71" s="170"/>
      <c r="O71" s="170"/>
      <c r="P71" s="170"/>
    </row>
    <row r="72" spans="1:16" ht="14.25" customHeight="1" x14ac:dyDescent="0.25">
      <c r="C72" s="130">
        <v>44713</v>
      </c>
      <c r="D72" s="332" t="s">
        <v>2230</v>
      </c>
      <c r="E72" s="132" t="s">
        <v>111</v>
      </c>
      <c r="F72" s="206">
        <v>6069000</v>
      </c>
      <c r="H72" s="12">
        <v>37387</v>
      </c>
      <c r="I72" s="1" t="s">
        <v>668</v>
      </c>
      <c r="J72" s="240" t="s">
        <v>669</v>
      </c>
      <c r="K72" s="2" t="s">
        <v>111</v>
      </c>
      <c r="L72" s="2">
        <v>5</v>
      </c>
      <c r="M72" s="14">
        <v>1623.2254499999999</v>
      </c>
      <c r="N72" s="170"/>
      <c r="O72" s="170"/>
      <c r="P72" s="170"/>
    </row>
    <row r="73" spans="1:16" ht="14.25" customHeight="1" x14ac:dyDescent="0.25">
      <c r="C73" s="12">
        <v>44713</v>
      </c>
      <c r="D73" s="329" t="s">
        <v>2231</v>
      </c>
      <c r="E73" s="2" t="s">
        <v>111</v>
      </c>
      <c r="F73" s="43">
        <v>1510110</v>
      </c>
      <c r="H73" s="12">
        <v>37387</v>
      </c>
      <c r="I73" s="1" t="s">
        <v>670</v>
      </c>
      <c r="J73" s="240" t="s">
        <v>671</v>
      </c>
      <c r="K73" s="2" t="s">
        <v>111</v>
      </c>
      <c r="L73" s="2">
        <v>1</v>
      </c>
      <c r="M73" s="14">
        <v>1455.1676999999997</v>
      </c>
      <c r="N73" s="170"/>
      <c r="O73" s="170"/>
      <c r="P73" s="170"/>
    </row>
    <row r="74" spans="1:16" ht="14.25" customHeight="1" x14ac:dyDescent="0.25">
      <c r="C74" s="12">
        <v>44713</v>
      </c>
      <c r="D74" s="328" t="s">
        <v>2222</v>
      </c>
      <c r="E74" s="2" t="s">
        <v>111</v>
      </c>
      <c r="F74" s="89">
        <v>2598960</v>
      </c>
      <c r="H74" s="12">
        <v>37387</v>
      </c>
      <c r="I74" s="1" t="s">
        <v>672</v>
      </c>
      <c r="J74" s="240" t="s">
        <v>673</v>
      </c>
      <c r="K74" s="2" t="s">
        <v>111</v>
      </c>
      <c r="L74" s="2">
        <v>1</v>
      </c>
      <c r="M74" s="14">
        <v>1307.5660500000001</v>
      </c>
      <c r="N74" s="170"/>
      <c r="O74" s="170"/>
      <c r="P74" s="170"/>
    </row>
    <row r="75" spans="1:16" ht="14.25" customHeight="1" x14ac:dyDescent="0.25">
      <c r="C75" s="12">
        <v>44728</v>
      </c>
      <c r="D75" s="328" t="s">
        <v>2223</v>
      </c>
      <c r="E75" s="2" t="s">
        <v>111</v>
      </c>
      <c r="F75" s="89">
        <v>1565445</v>
      </c>
      <c r="H75" s="12">
        <v>37387</v>
      </c>
      <c r="I75" s="1" t="s">
        <v>674</v>
      </c>
      <c r="J75" s="240" t="s">
        <v>675</v>
      </c>
      <c r="K75" s="2" t="s">
        <v>111</v>
      </c>
      <c r="L75" s="2">
        <v>1</v>
      </c>
      <c r="M75" s="14">
        <v>4275.62835</v>
      </c>
      <c r="N75" s="170"/>
      <c r="O75" s="170"/>
      <c r="P75" s="170"/>
    </row>
    <row r="76" spans="1:16" ht="14.25" customHeight="1" x14ac:dyDescent="0.25">
      <c r="C76" s="12">
        <v>44728</v>
      </c>
      <c r="D76" s="328" t="s">
        <v>823</v>
      </c>
      <c r="E76" s="2" t="s">
        <v>111</v>
      </c>
      <c r="F76" s="89">
        <v>1383375</v>
      </c>
      <c r="H76" s="12">
        <v>37387</v>
      </c>
      <c r="I76" s="1" t="s">
        <v>676</v>
      </c>
      <c r="J76" s="240" t="s">
        <v>677</v>
      </c>
      <c r="K76" s="2" t="s">
        <v>111</v>
      </c>
      <c r="L76" s="2">
        <v>2</v>
      </c>
      <c r="M76" s="14">
        <v>1097.7571499999999</v>
      </c>
      <c r="N76" s="170"/>
      <c r="O76" s="170"/>
      <c r="P76" s="170"/>
    </row>
    <row r="77" spans="1:16" ht="14.25" customHeight="1" x14ac:dyDescent="0.25">
      <c r="C77" s="12">
        <v>44733</v>
      </c>
      <c r="D77" s="328" t="s">
        <v>2226</v>
      </c>
      <c r="E77" s="2" t="s">
        <v>111</v>
      </c>
      <c r="F77" s="89">
        <v>2088450</v>
      </c>
      <c r="H77" s="12">
        <v>44694</v>
      </c>
      <c r="I77" s="1" t="s">
        <v>678</v>
      </c>
      <c r="J77" s="240" t="s">
        <v>679</v>
      </c>
      <c r="K77" s="2" t="s">
        <v>111</v>
      </c>
      <c r="L77" s="2">
        <v>2</v>
      </c>
      <c r="M77" s="14">
        <v>1194240.5233500001</v>
      </c>
      <c r="N77" s="170"/>
      <c r="O77" s="170"/>
      <c r="P77" s="170"/>
    </row>
    <row r="78" spans="1:16" ht="14.25" customHeight="1" thickBot="1" x14ac:dyDescent="0.3">
      <c r="C78" s="15">
        <v>44733</v>
      </c>
      <c r="D78" s="331" t="s">
        <v>2227</v>
      </c>
      <c r="E78" s="17" t="s">
        <v>111</v>
      </c>
      <c r="F78" s="204">
        <v>963900</v>
      </c>
      <c r="H78" s="12">
        <v>44699</v>
      </c>
      <c r="I78" s="1" t="s">
        <v>585</v>
      </c>
      <c r="J78" s="240" t="s">
        <v>586</v>
      </c>
      <c r="K78" s="2" t="s">
        <v>111</v>
      </c>
      <c r="L78" s="2">
        <v>1</v>
      </c>
      <c r="M78" s="14">
        <v>647549.80499999993</v>
      </c>
      <c r="N78" s="170"/>
      <c r="O78" s="170"/>
      <c r="P78" s="170"/>
    </row>
    <row r="79" spans="1:16" ht="14.25" customHeight="1" x14ac:dyDescent="0.25">
      <c r="A79" t="s">
        <v>1549</v>
      </c>
      <c r="C79" s="130">
        <v>44743</v>
      </c>
      <c r="D79" s="244" t="s">
        <v>2247</v>
      </c>
      <c r="E79" s="132" t="s">
        <v>111</v>
      </c>
      <c r="F79" s="133">
        <v>267750</v>
      </c>
      <c r="H79" s="12">
        <v>44699</v>
      </c>
      <c r="I79" s="1" t="s">
        <v>107</v>
      </c>
      <c r="J79" s="240" t="s">
        <v>643</v>
      </c>
      <c r="K79" s="2" t="s">
        <v>111</v>
      </c>
      <c r="L79" s="2">
        <v>1</v>
      </c>
      <c r="M79" s="14">
        <v>111617.35304999999</v>
      </c>
      <c r="N79" s="170"/>
      <c r="O79" s="170"/>
      <c r="P79" s="170"/>
    </row>
    <row r="80" spans="1:16" ht="14.25" customHeight="1" x14ac:dyDescent="0.25">
      <c r="C80" s="12">
        <v>44747</v>
      </c>
      <c r="D80" s="240" t="s">
        <v>944</v>
      </c>
      <c r="E80" s="2" t="s">
        <v>111</v>
      </c>
      <c r="F80" s="14">
        <v>107100</v>
      </c>
      <c r="H80" s="12">
        <v>44704</v>
      </c>
      <c r="I80" s="1" t="s">
        <v>390</v>
      </c>
      <c r="J80" s="442" t="s">
        <v>391</v>
      </c>
      <c r="K80" s="2" t="s">
        <v>111</v>
      </c>
      <c r="L80" s="2">
        <v>1</v>
      </c>
      <c r="M80" s="433">
        <v>328830.54014999996</v>
      </c>
      <c r="N80" s="170"/>
      <c r="O80" s="170"/>
      <c r="P80" s="170"/>
    </row>
    <row r="81" spans="3:16" ht="14.25" customHeight="1" x14ac:dyDescent="0.25">
      <c r="C81" s="12">
        <v>44747</v>
      </c>
      <c r="D81" s="240" t="s">
        <v>945</v>
      </c>
      <c r="E81" s="2" t="s">
        <v>111</v>
      </c>
      <c r="F81" s="14">
        <v>446250</v>
      </c>
      <c r="H81" s="12">
        <v>44704</v>
      </c>
      <c r="I81" s="1" t="s">
        <v>390</v>
      </c>
      <c r="J81" s="442" t="s">
        <v>391</v>
      </c>
      <c r="K81" s="2" t="s">
        <v>111</v>
      </c>
      <c r="L81" s="2">
        <v>1</v>
      </c>
      <c r="M81" s="433">
        <v>328830.54014999996</v>
      </c>
      <c r="N81" s="170"/>
      <c r="O81" s="170"/>
      <c r="P81" s="170"/>
    </row>
    <row r="82" spans="3:16" ht="14.25" customHeight="1" x14ac:dyDescent="0.25">
      <c r="C82" s="12">
        <v>44747</v>
      </c>
      <c r="D82" s="240" t="s">
        <v>946</v>
      </c>
      <c r="E82" s="2" t="s">
        <v>111</v>
      </c>
      <c r="F82" s="14">
        <v>160650</v>
      </c>
      <c r="H82" s="12">
        <v>44704</v>
      </c>
      <c r="I82" s="1" t="s">
        <v>680</v>
      </c>
      <c r="J82" s="240" t="s">
        <v>681</v>
      </c>
      <c r="K82" s="2" t="s">
        <v>111</v>
      </c>
      <c r="L82" s="2">
        <v>1</v>
      </c>
      <c r="M82" s="14">
        <v>1152.37815</v>
      </c>
      <c r="N82" s="170"/>
      <c r="O82" s="170"/>
      <c r="P82" s="170"/>
    </row>
    <row r="83" spans="3:16" ht="14.25" customHeight="1" x14ac:dyDescent="0.25">
      <c r="C83" s="12">
        <v>44749</v>
      </c>
      <c r="D83" s="240" t="s">
        <v>947</v>
      </c>
      <c r="E83" s="2" t="s">
        <v>111</v>
      </c>
      <c r="F83" s="14">
        <v>803250</v>
      </c>
      <c r="H83" s="12">
        <v>44704</v>
      </c>
      <c r="I83" s="1" t="s">
        <v>682</v>
      </c>
      <c r="J83" s="240" t="s">
        <v>683</v>
      </c>
      <c r="K83" s="2" t="s">
        <v>111</v>
      </c>
      <c r="L83" s="2">
        <v>1</v>
      </c>
      <c r="M83" s="14">
        <v>464.18925000000002</v>
      </c>
      <c r="N83" s="170"/>
      <c r="O83" s="170"/>
      <c r="P83" s="170"/>
    </row>
    <row r="84" spans="3:16" ht="14.25" customHeight="1" x14ac:dyDescent="0.25">
      <c r="C84" s="12">
        <v>44750</v>
      </c>
      <c r="D84" s="240" t="s">
        <v>948</v>
      </c>
      <c r="E84" s="2" t="s">
        <v>111</v>
      </c>
      <c r="F84" s="14">
        <v>6675000.0029999986</v>
      </c>
      <c r="H84" s="12">
        <v>44704</v>
      </c>
      <c r="I84" s="1" t="s">
        <v>684</v>
      </c>
      <c r="J84" s="240" t="s">
        <v>685</v>
      </c>
      <c r="K84" s="2" t="s">
        <v>111</v>
      </c>
      <c r="L84" s="2">
        <v>2</v>
      </c>
      <c r="M84" s="14">
        <v>703.64699999999993</v>
      </c>
      <c r="N84" s="170"/>
      <c r="O84" s="170"/>
      <c r="P84" s="170"/>
    </row>
    <row r="85" spans="3:16" ht="14.25" customHeight="1" x14ac:dyDescent="0.25">
      <c r="C85" s="12">
        <v>44750</v>
      </c>
      <c r="D85" s="240" t="s">
        <v>949</v>
      </c>
      <c r="E85" s="2" t="s">
        <v>111</v>
      </c>
      <c r="F85" s="14">
        <v>1949999.9914500001</v>
      </c>
      <c r="H85" s="12">
        <v>44705</v>
      </c>
      <c r="I85" s="1" t="s">
        <v>58</v>
      </c>
      <c r="J85" s="442" t="s">
        <v>59</v>
      </c>
      <c r="K85" s="2" t="s">
        <v>111</v>
      </c>
      <c r="L85" s="2">
        <v>1</v>
      </c>
      <c r="M85" s="433">
        <v>2907765</v>
      </c>
      <c r="N85" s="170"/>
      <c r="O85" s="170"/>
      <c r="P85" s="170"/>
    </row>
    <row r="86" spans="3:16" ht="14.25" customHeight="1" thickBot="1" x14ac:dyDescent="0.3">
      <c r="C86" s="12">
        <v>44753</v>
      </c>
      <c r="D86" s="240" t="s">
        <v>950</v>
      </c>
      <c r="E86" s="2" t="s">
        <v>111</v>
      </c>
      <c r="F86" s="14">
        <v>392700</v>
      </c>
      <c r="H86" s="15">
        <v>44705</v>
      </c>
      <c r="I86" s="16" t="s">
        <v>9</v>
      </c>
      <c r="J86" s="245" t="s">
        <v>10</v>
      </c>
      <c r="K86" s="17" t="s">
        <v>111</v>
      </c>
      <c r="L86" s="17">
        <v>10</v>
      </c>
      <c r="M86" s="18">
        <v>242302.48665000001</v>
      </c>
      <c r="N86" s="170"/>
      <c r="O86" s="170"/>
      <c r="P86" s="170"/>
    </row>
    <row r="87" spans="3:16" ht="14.25" customHeight="1" x14ac:dyDescent="0.25">
      <c r="C87" s="12">
        <v>44754</v>
      </c>
      <c r="D87" s="408" t="s">
        <v>951</v>
      </c>
      <c r="E87" s="2" t="s">
        <v>111</v>
      </c>
      <c r="F87" s="409">
        <v>508725</v>
      </c>
      <c r="H87" s="130">
        <v>44715</v>
      </c>
      <c r="I87" s="131" t="s">
        <v>738</v>
      </c>
      <c r="J87" s="244" t="s">
        <v>739</v>
      </c>
      <c r="K87" s="132" t="s">
        <v>111</v>
      </c>
      <c r="L87" s="132">
        <v>1</v>
      </c>
      <c r="M87" s="133">
        <v>94890.599999999991</v>
      </c>
      <c r="N87" s="170"/>
      <c r="O87" s="170"/>
      <c r="P87" s="170"/>
    </row>
    <row r="88" spans="3:16" ht="14.25" customHeight="1" x14ac:dyDescent="0.25">
      <c r="C88" s="12">
        <v>44755</v>
      </c>
      <c r="D88" s="240" t="s">
        <v>952</v>
      </c>
      <c r="E88" s="2" t="s">
        <v>111</v>
      </c>
      <c r="F88" s="14">
        <v>546210</v>
      </c>
      <c r="H88" s="12">
        <v>44721</v>
      </c>
      <c r="I88" s="1" t="s">
        <v>9</v>
      </c>
      <c r="J88" s="240" t="s">
        <v>735</v>
      </c>
      <c r="K88" s="2" t="s">
        <v>111</v>
      </c>
      <c r="L88" s="2">
        <v>20</v>
      </c>
      <c r="M88" s="14">
        <v>407231.07</v>
      </c>
      <c r="N88" s="170"/>
      <c r="O88" s="170"/>
      <c r="P88" s="170"/>
    </row>
    <row r="89" spans="3:16" ht="14.25" customHeight="1" x14ac:dyDescent="0.25">
      <c r="C89" s="12">
        <v>44755</v>
      </c>
      <c r="D89" s="240" t="s">
        <v>2248</v>
      </c>
      <c r="E89" s="2" t="s">
        <v>111</v>
      </c>
      <c r="F89" s="14">
        <v>437158.995</v>
      </c>
      <c r="H89" s="12">
        <v>44721</v>
      </c>
      <c r="I89" s="1" t="s">
        <v>103</v>
      </c>
      <c r="J89" s="240" t="s">
        <v>641</v>
      </c>
      <c r="K89" s="2" t="s">
        <v>111</v>
      </c>
      <c r="L89" s="2">
        <v>3</v>
      </c>
      <c r="M89" s="14">
        <v>54184.694999999992</v>
      </c>
      <c r="N89" s="170"/>
      <c r="O89" s="170"/>
      <c r="P89" s="170"/>
    </row>
    <row r="90" spans="3:16" ht="14.25" customHeight="1" x14ac:dyDescent="0.25">
      <c r="C90" s="12">
        <v>44761</v>
      </c>
      <c r="D90" s="240" t="s">
        <v>953</v>
      </c>
      <c r="E90" s="2" t="s">
        <v>111</v>
      </c>
      <c r="F90" s="14">
        <v>214200</v>
      </c>
      <c r="H90" s="12">
        <v>44721</v>
      </c>
      <c r="I90" s="1" t="s">
        <v>329</v>
      </c>
      <c r="J90" s="240" t="s">
        <v>330</v>
      </c>
      <c r="K90" s="2" t="s">
        <v>111</v>
      </c>
      <c r="L90" s="2">
        <v>1</v>
      </c>
      <c r="M90" s="14">
        <v>55036.3338</v>
      </c>
      <c r="N90" s="170"/>
      <c r="O90" s="170"/>
      <c r="P90" s="170"/>
    </row>
    <row r="91" spans="3:16" ht="14.25" customHeight="1" x14ac:dyDescent="0.25">
      <c r="C91" s="12">
        <v>44763</v>
      </c>
      <c r="D91" s="240" t="s">
        <v>954</v>
      </c>
      <c r="E91" s="2" t="s">
        <v>111</v>
      </c>
      <c r="F91" s="14">
        <v>1531878.0035999999</v>
      </c>
      <c r="H91" s="12">
        <v>44721</v>
      </c>
      <c r="I91" s="1" t="s">
        <v>458</v>
      </c>
      <c r="J91" s="240" t="s">
        <v>459</v>
      </c>
      <c r="K91" s="2" t="s">
        <v>111</v>
      </c>
      <c r="L91" s="2">
        <v>1</v>
      </c>
      <c r="M91" s="14">
        <v>52067.254050000003</v>
      </c>
      <c r="N91" s="170"/>
      <c r="O91" s="170"/>
      <c r="P91" s="170"/>
    </row>
    <row r="92" spans="3:16" ht="14.25" customHeight="1" x14ac:dyDescent="0.25">
      <c r="C92" s="12">
        <v>44763</v>
      </c>
      <c r="D92" s="240" t="s">
        <v>2249</v>
      </c>
      <c r="E92" s="2" t="s">
        <v>111</v>
      </c>
      <c r="F92" s="14">
        <v>1320900</v>
      </c>
      <c r="H92" s="12">
        <v>44721</v>
      </c>
      <c r="I92" s="1" t="s">
        <v>136</v>
      </c>
      <c r="J92" s="240" t="s">
        <v>137</v>
      </c>
      <c r="K92" s="2" t="s">
        <v>111</v>
      </c>
      <c r="L92" s="2">
        <v>1</v>
      </c>
      <c r="M92" s="14">
        <v>36849.432899999993</v>
      </c>
      <c r="N92" s="170"/>
      <c r="O92" s="170"/>
      <c r="P92" s="170"/>
    </row>
    <row r="93" spans="3:16" ht="14.25" customHeight="1" x14ac:dyDescent="0.25">
      <c r="C93" s="12">
        <v>44763</v>
      </c>
      <c r="D93" s="240" t="s">
        <v>2250</v>
      </c>
      <c r="E93" s="2" t="s">
        <v>111</v>
      </c>
      <c r="F93" s="14">
        <v>357000</v>
      </c>
      <c r="H93" s="12">
        <v>44721</v>
      </c>
      <c r="I93" s="1" t="s">
        <v>460</v>
      </c>
      <c r="J93" s="240" t="s">
        <v>461</v>
      </c>
      <c r="K93" s="2" t="s">
        <v>111</v>
      </c>
      <c r="L93" s="2">
        <v>1</v>
      </c>
      <c r="M93" s="14">
        <v>60290.963249999993</v>
      </c>
      <c r="N93" s="170"/>
      <c r="O93" s="170"/>
      <c r="P93" s="170"/>
    </row>
    <row r="94" spans="3:16" ht="14.25" customHeight="1" x14ac:dyDescent="0.25">
      <c r="C94" s="12">
        <v>44771</v>
      </c>
      <c r="D94" s="240" t="s">
        <v>955</v>
      </c>
      <c r="E94" s="2" t="s">
        <v>111</v>
      </c>
      <c r="F94" s="14">
        <v>160650</v>
      </c>
      <c r="H94" s="12">
        <v>44721</v>
      </c>
      <c r="I94" s="1" t="s">
        <v>132</v>
      </c>
      <c r="J94" s="240" t="s">
        <v>133</v>
      </c>
      <c r="K94" s="2" t="s">
        <v>111</v>
      </c>
      <c r="L94" s="2">
        <v>1</v>
      </c>
      <c r="M94" s="14">
        <v>125485.5</v>
      </c>
      <c r="N94" s="170"/>
      <c r="O94" s="170"/>
      <c r="P94" s="170"/>
    </row>
    <row r="95" spans="3:16" ht="14.25" customHeight="1" x14ac:dyDescent="0.25">
      <c r="C95" s="12">
        <v>44771</v>
      </c>
      <c r="D95" s="240" t="s">
        <v>956</v>
      </c>
      <c r="E95" s="2" t="s">
        <v>111</v>
      </c>
      <c r="F95" s="14">
        <v>285600</v>
      </c>
      <c r="H95" s="12">
        <v>44721</v>
      </c>
      <c r="I95" s="1" t="s">
        <v>23</v>
      </c>
      <c r="J95" s="240" t="s">
        <v>24</v>
      </c>
      <c r="K95" s="2" t="s">
        <v>111</v>
      </c>
      <c r="L95" s="2">
        <v>3.49</v>
      </c>
      <c r="M95" s="14">
        <v>16268.543550000002</v>
      </c>
      <c r="N95" s="170"/>
      <c r="O95" s="170"/>
      <c r="P95" s="170"/>
    </row>
    <row r="96" spans="3:16" ht="14.25" customHeight="1" x14ac:dyDescent="0.25">
      <c r="C96" s="12">
        <v>44768</v>
      </c>
      <c r="D96" s="241" t="s">
        <v>1061</v>
      </c>
      <c r="E96" s="2" t="s">
        <v>111</v>
      </c>
      <c r="F96" s="36">
        <v>4688877.2699999996</v>
      </c>
      <c r="H96" s="12">
        <v>44721</v>
      </c>
      <c r="I96" s="1" t="s">
        <v>824</v>
      </c>
      <c r="J96" s="240" t="s">
        <v>825</v>
      </c>
      <c r="K96" s="2" t="s">
        <v>111</v>
      </c>
      <c r="L96" s="2">
        <v>1</v>
      </c>
      <c r="M96" s="14">
        <v>1289.6624999999999</v>
      </c>
      <c r="N96" s="170"/>
      <c r="O96" s="170"/>
      <c r="P96" s="170"/>
    </row>
    <row r="97" spans="3:16" ht="15.75" thickBot="1" x14ac:dyDescent="0.3">
      <c r="C97" s="12">
        <v>44768</v>
      </c>
      <c r="D97" s="410" t="s">
        <v>1062</v>
      </c>
      <c r="E97" s="2" t="s">
        <v>111</v>
      </c>
      <c r="F97" s="409">
        <v>3944850</v>
      </c>
      <c r="H97" s="15">
        <v>44738</v>
      </c>
      <c r="I97" s="16" t="s">
        <v>801</v>
      </c>
      <c r="J97" s="245" t="s">
        <v>802</v>
      </c>
      <c r="K97" s="17" t="s">
        <v>111</v>
      </c>
      <c r="L97" s="17">
        <v>4</v>
      </c>
      <c r="M97" s="18">
        <v>348760.68</v>
      </c>
      <c r="N97" s="170"/>
      <c r="O97" s="170"/>
      <c r="P97" s="170"/>
    </row>
    <row r="98" spans="3:16" ht="14.25" customHeight="1" thickBot="1" x14ac:dyDescent="0.3">
      <c r="C98" s="15">
        <v>44768</v>
      </c>
      <c r="D98" s="245" t="s">
        <v>1063</v>
      </c>
      <c r="E98" s="17" t="s">
        <v>111</v>
      </c>
      <c r="F98" s="18">
        <v>1071000</v>
      </c>
      <c r="H98" s="130">
        <v>44749</v>
      </c>
      <c r="I98" s="131" t="s">
        <v>398</v>
      </c>
      <c r="J98" s="244" t="s">
        <v>2001</v>
      </c>
      <c r="K98" s="132" t="s">
        <v>111</v>
      </c>
      <c r="L98" s="132">
        <v>1</v>
      </c>
      <c r="M98" s="133">
        <v>14489.219849999999</v>
      </c>
      <c r="N98" s="170"/>
      <c r="O98" s="170"/>
      <c r="P98" s="170"/>
    </row>
    <row r="99" spans="3:16" ht="14.25" customHeight="1" x14ac:dyDescent="0.25">
      <c r="C99" s="130">
        <v>44774</v>
      </c>
      <c r="D99" s="333" t="s">
        <v>2238</v>
      </c>
      <c r="E99" s="132" t="s">
        <v>111</v>
      </c>
      <c r="F99" s="207">
        <v>7798665</v>
      </c>
      <c r="H99" s="12">
        <v>44749</v>
      </c>
      <c r="I99" s="1" t="s">
        <v>9</v>
      </c>
      <c r="J99" s="240" t="s">
        <v>735</v>
      </c>
      <c r="K99" s="2" t="s">
        <v>111</v>
      </c>
      <c r="L99" s="2">
        <v>4</v>
      </c>
      <c r="M99" s="14">
        <v>81992.264999999999</v>
      </c>
      <c r="N99" s="170"/>
      <c r="O99" s="170"/>
      <c r="P99" s="170"/>
    </row>
    <row r="100" spans="3:16" ht="14.25" customHeight="1" x14ac:dyDescent="0.25">
      <c r="C100" s="12">
        <v>44774</v>
      </c>
      <c r="D100" s="240" t="s">
        <v>1064</v>
      </c>
      <c r="E100" s="2" t="s">
        <v>111</v>
      </c>
      <c r="F100" s="14">
        <v>89250</v>
      </c>
      <c r="H100" s="12">
        <v>44749</v>
      </c>
      <c r="I100" s="1" t="s">
        <v>398</v>
      </c>
      <c r="J100" s="240" t="s">
        <v>2001</v>
      </c>
      <c r="K100" s="2" t="s">
        <v>111</v>
      </c>
      <c r="L100" s="2">
        <v>3</v>
      </c>
      <c r="M100" s="14">
        <v>43467.6774</v>
      </c>
      <c r="N100" s="170"/>
      <c r="O100" s="170"/>
      <c r="P100" s="170"/>
    </row>
    <row r="101" spans="3:16" ht="14.25" customHeight="1" x14ac:dyDescent="0.25">
      <c r="C101" s="12">
        <v>44775</v>
      </c>
      <c r="D101" s="240" t="s">
        <v>1065</v>
      </c>
      <c r="E101" s="2" t="s">
        <v>111</v>
      </c>
      <c r="F101" s="14">
        <v>749700</v>
      </c>
      <c r="H101" s="12">
        <v>44750</v>
      </c>
      <c r="I101" s="1" t="s">
        <v>390</v>
      </c>
      <c r="J101" s="442" t="s">
        <v>840</v>
      </c>
      <c r="K101" s="2" t="s">
        <v>111</v>
      </c>
      <c r="L101" s="2">
        <v>4</v>
      </c>
      <c r="M101" s="433">
        <v>1076923.5150000001</v>
      </c>
      <c r="N101" s="170"/>
      <c r="O101" s="170"/>
      <c r="P101" s="170"/>
    </row>
    <row r="102" spans="3:16" ht="14.25" customHeight="1" x14ac:dyDescent="0.25">
      <c r="C102" s="12">
        <v>44775</v>
      </c>
      <c r="D102" s="240" t="s">
        <v>1066</v>
      </c>
      <c r="E102" s="2" t="s">
        <v>111</v>
      </c>
      <c r="F102" s="14">
        <v>89250</v>
      </c>
      <c r="H102" s="12">
        <v>44751</v>
      </c>
      <c r="I102" s="1" t="s">
        <v>957</v>
      </c>
      <c r="J102" s="240" t="s">
        <v>958</v>
      </c>
      <c r="K102" s="2" t="s">
        <v>111</v>
      </c>
      <c r="L102" s="2">
        <v>1</v>
      </c>
      <c r="M102" s="14">
        <v>142933.875</v>
      </c>
      <c r="N102" s="170"/>
      <c r="O102" s="170"/>
      <c r="P102" s="170"/>
    </row>
    <row r="103" spans="3:16" ht="14.25" customHeight="1" x14ac:dyDescent="0.25">
      <c r="C103" s="12">
        <v>44777</v>
      </c>
      <c r="D103" s="334" t="s">
        <v>2239</v>
      </c>
      <c r="E103" s="2" t="s">
        <v>111</v>
      </c>
      <c r="F103" s="38">
        <v>7798665</v>
      </c>
      <c r="H103" s="12">
        <v>44753</v>
      </c>
      <c r="I103" s="1" t="s">
        <v>680</v>
      </c>
      <c r="J103" s="240" t="s">
        <v>681</v>
      </c>
      <c r="K103" s="2" t="s">
        <v>111</v>
      </c>
      <c r="L103" s="2">
        <v>5</v>
      </c>
      <c r="M103" s="14">
        <v>5761.8550499999992</v>
      </c>
      <c r="N103" s="170"/>
      <c r="O103" s="170"/>
      <c r="P103" s="170"/>
    </row>
    <row r="104" spans="3:16" ht="14.25" customHeight="1" x14ac:dyDescent="0.25">
      <c r="C104" s="12">
        <v>44777</v>
      </c>
      <c r="D104" s="240" t="s">
        <v>1067</v>
      </c>
      <c r="E104" s="2" t="s">
        <v>111</v>
      </c>
      <c r="F104" s="14">
        <v>214200</v>
      </c>
      <c r="H104" s="12">
        <v>44754</v>
      </c>
      <c r="I104" s="1" t="s">
        <v>99</v>
      </c>
      <c r="J104" s="442" t="s">
        <v>100</v>
      </c>
      <c r="K104" s="2" t="s">
        <v>111</v>
      </c>
      <c r="L104" s="2">
        <v>1</v>
      </c>
      <c r="M104" s="433">
        <v>4221464.3099999996</v>
      </c>
      <c r="N104" s="170"/>
      <c r="O104" s="170"/>
      <c r="P104" s="170"/>
    </row>
    <row r="105" spans="3:16" ht="14.25" customHeight="1" x14ac:dyDescent="0.25">
      <c r="C105" s="12">
        <v>44789</v>
      </c>
      <c r="D105" s="241" t="s">
        <v>1068</v>
      </c>
      <c r="E105" s="2" t="s">
        <v>111</v>
      </c>
      <c r="F105" s="36">
        <v>1949998.26</v>
      </c>
      <c r="H105" s="12">
        <v>44756</v>
      </c>
      <c r="I105" s="1" t="s">
        <v>801</v>
      </c>
      <c r="J105" s="240" t="s">
        <v>802</v>
      </c>
      <c r="K105" s="2" t="s">
        <v>111</v>
      </c>
      <c r="L105" s="2">
        <v>2</v>
      </c>
      <c r="M105" s="14">
        <v>174380.34</v>
      </c>
      <c r="N105" s="170"/>
      <c r="O105" s="170"/>
      <c r="P105" s="170"/>
    </row>
    <row r="106" spans="3:16" ht="14.25" customHeight="1" x14ac:dyDescent="0.25">
      <c r="C106" s="12">
        <v>44789</v>
      </c>
      <c r="D106" s="241" t="s">
        <v>1069</v>
      </c>
      <c r="E106" s="2" t="s">
        <v>111</v>
      </c>
      <c r="F106" s="36">
        <v>2320500</v>
      </c>
      <c r="H106" s="12">
        <v>44756</v>
      </c>
      <c r="I106" s="1" t="s">
        <v>390</v>
      </c>
      <c r="J106" s="442" t="s">
        <v>840</v>
      </c>
      <c r="K106" s="2" t="s">
        <v>111</v>
      </c>
      <c r="L106" s="2">
        <v>4</v>
      </c>
      <c r="M106" s="433">
        <v>1008183.8999999999</v>
      </c>
      <c r="N106" s="170"/>
      <c r="O106" s="170"/>
      <c r="P106" s="170"/>
    </row>
    <row r="107" spans="3:16" ht="14.25" customHeight="1" x14ac:dyDescent="0.25">
      <c r="C107" s="12">
        <v>44789</v>
      </c>
      <c r="D107" s="241" t="s">
        <v>2211</v>
      </c>
      <c r="E107" s="2" t="s">
        <v>111</v>
      </c>
      <c r="F107" s="36">
        <v>612612</v>
      </c>
      <c r="H107" s="12">
        <v>44764</v>
      </c>
      <c r="I107" s="1" t="s">
        <v>390</v>
      </c>
      <c r="J107" s="442" t="s">
        <v>840</v>
      </c>
      <c r="K107" s="2" t="s">
        <v>111</v>
      </c>
      <c r="L107" s="2">
        <v>3</v>
      </c>
      <c r="M107" s="433">
        <v>756137.92500000005</v>
      </c>
      <c r="N107" s="170"/>
      <c r="O107" s="170"/>
      <c r="P107" s="170"/>
    </row>
    <row r="108" spans="3:16" ht="14.25" customHeight="1" x14ac:dyDescent="0.25">
      <c r="C108" s="12">
        <v>44796</v>
      </c>
      <c r="D108" s="240" t="s">
        <v>1070</v>
      </c>
      <c r="E108" s="2" t="s">
        <v>111</v>
      </c>
      <c r="F108" s="14">
        <v>208845</v>
      </c>
      <c r="H108" s="12">
        <v>44764</v>
      </c>
      <c r="I108" s="1" t="s">
        <v>801</v>
      </c>
      <c r="J108" s="240" t="s">
        <v>802</v>
      </c>
      <c r="K108" s="2" t="s">
        <v>111</v>
      </c>
      <c r="L108" s="2">
        <v>4</v>
      </c>
      <c r="M108" s="14">
        <v>348760.68</v>
      </c>
      <c r="N108" s="170"/>
      <c r="O108" s="170"/>
      <c r="P108" s="170"/>
    </row>
    <row r="109" spans="3:16" ht="14.25" customHeight="1" x14ac:dyDescent="0.25">
      <c r="C109" s="12">
        <v>44796</v>
      </c>
      <c r="D109" s="240" t="s">
        <v>1071</v>
      </c>
      <c r="E109" s="2" t="s">
        <v>111</v>
      </c>
      <c r="F109" s="14">
        <v>139230</v>
      </c>
      <c r="H109" s="222">
        <v>44769</v>
      </c>
      <c r="I109" s="1" t="s">
        <v>58</v>
      </c>
      <c r="J109" s="442" t="s">
        <v>1965</v>
      </c>
      <c r="K109" s="2" t="s">
        <v>111</v>
      </c>
      <c r="L109" s="2">
        <v>1</v>
      </c>
      <c r="M109" s="444">
        <v>2943465</v>
      </c>
      <c r="N109" s="170"/>
      <c r="O109" s="170"/>
      <c r="P109" s="170"/>
    </row>
    <row r="110" spans="3:16" ht="14.25" customHeight="1" x14ac:dyDescent="0.25">
      <c r="C110" s="12">
        <v>44797</v>
      </c>
      <c r="D110" s="240" t="s">
        <v>1072</v>
      </c>
      <c r="E110" s="2" t="s">
        <v>111</v>
      </c>
      <c r="F110" s="14">
        <v>374850</v>
      </c>
      <c r="H110" s="12">
        <v>44770</v>
      </c>
      <c r="I110" s="1" t="s">
        <v>23</v>
      </c>
      <c r="J110" s="240" t="s">
        <v>24</v>
      </c>
      <c r="K110" s="2" t="s">
        <v>111</v>
      </c>
      <c r="L110" s="2">
        <v>3.49</v>
      </c>
      <c r="M110" s="14">
        <v>13623.945</v>
      </c>
      <c r="N110" s="170"/>
      <c r="O110" s="170"/>
      <c r="P110" s="170"/>
    </row>
    <row r="111" spans="3:16" ht="14.25" customHeight="1" x14ac:dyDescent="0.25">
      <c r="C111" s="12">
        <v>44797</v>
      </c>
      <c r="D111" s="241" t="s">
        <v>1068</v>
      </c>
      <c r="E111" s="2" t="s">
        <v>111</v>
      </c>
      <c r="F111" s="36">
        <v>1949998.26</v>
      </c>
      <c r="H111" s="12">
        <v>44770</v>
      </c>
      <c r="I111" s="1" t="s">
        <v>959</v>
      </c>
      <c r="J111" s="240" t="s">
        <v>960</v>
      </c>
      <c r="K111" s="2" t="s">
        <v>111</v>
      </c>
      <c r="L111" s="2">
        <v>1</v>
      </c>
      <c r="M111" s="14">
        <v>17545.014899999998</v>
      </c>
      <c r="N111" s="170"/>
      <c r="O111" s="170"/>
      <c r="P111" s="170"/>
    </row>
    <row r="112" spans="3:16" ht="14.25" customHeight="1" thickBot="1" x14ac:dyDescent="0.3">
      <c r="C112" s="12">
        <v>44799</v>
      </c>
      <c r="D112" s="240" t="s">
        <v>2251</v>
      </c>
      <c r="E112" s="2" t="s">
        <v>111</v>
      </c>
      <c r="F112" s="14">
        <v>464100</v>
      </c>
      <c r="H112" s="181">
        <v>44771</v>
      </c>
      <c r="I112" s="182" t="s">
        <v>961</v>
      </c>
      <c r="J112" s="249" t="s">
        <v>962</v>
      </c>
      <c r="K112" s="183" t="s">
        <v>111</v>
      </c>
      <c r="L112" s="183">
        <v>1</v>
      </c>
      <c r="M112" s="184">
        <v>23012.898299999997</v>
      </c>
      <c r="N112" s="170"/>
      <c r="O112" s="170"/>
      <c r="P112" s="170"/>
    </row>
    <row r="113" spans="3:16" ht="14.25" customHeight="1" x14ac:dyDescent="0.25">
      <c r="C113" s="12">
        <v>44799</v>
      </c>
      <c r="D113" s="240" t="s">
        <v>1073</v>
      </c>
      <c r="E113" s="2" t="s">
        <v>111</v>
      </c>
      <c r="F113" s="14">
        <v>660450</v>
      </c>
      <c r="H113" s="130">
        <v>44775</v>
      </c>
      <c r="I113" s="131" t="s">
        <v>585</v>
      </c>
      <c r="J113" s="244" t="s">
        <v>928</v>
      </c>
      <c r="K113" s="132" t="s">
        <v>111</v>
      </c>
      <c r="L113" s="132">
        <v>1</v>
      </c>
      <c r="M113" s="133">
        <v>544140</v>
      </c>
      <c r="N113" s="170"/>
      <c r="O113" s="170"/>
      <c r="P113" s="170"/>
    </row>
    <row r="114" spans="3:16" ht="14.25" customHeight="1" thickBot="1" x14ac:dyDescent="0.3">
      <c r="C114" s="181">
        <v>44804</v>
      </c>
      <c r="D114" s="335" t="s">
        <v>1074</v>
      </c>
      <c r="E114" s="183" t="s">
        <v>111</v>
      </c>
      <c r="F114" s="227">
        <v>2320500</v>
      </c>
      <c r="H114" s="12">
        <v>44775</v>
      </c>
      <c r="I114" s="1" t="s">
        <v>351</v>
      </c>
      <c r="J114" s="240" t="s">
        <v>352</v>
      </c>
      <c r="K114" s="2" t="s">
        <v>111</v>
      </c>
      <c r="L114" s="2">
        <v>2</v>
      </c>
      <c r="M114" s="14">
        <v>42913.695</v>
      </c>
      <c r="N114" s="170"/>
      <c r="O114" s="170"/>
      <c r="P114" s="170"/>
    </row>
    <row r="115" spans="3:16" ht="14.25" customHeight="1" x14ac:dyDescent="0.25">
      <c r="C115" s="130">
        <v>44805</v>
      </c>
      <c r="D115" s="131" t="s">
        <v>2252</v>
      </c>
      <c r="E115" s="132" t="s">
        <v>111</v>
      </c>
      <c r="F115" s="133">
        <v>240975</v>
      </c>
      <c r="H115" s="12">
        <v>44775</v>
      </c>
      <c r="I115" s="1" t="s">
        <v>52</v>
      </c>
      <c r="J115" s="240" t="s">
        <v>53</v>
      </c>
      <c r="K115" s="2" t="s">
        <v>111</v>
      </c>
      <c r="L115" s="2">
        <v>2</v>
      </c>
      <c r="M115" s="14">
        <v>2409.3150000000001</v>
      </c>
      <c r="N115" s="170"/>
      <c r="O115" s="170"/>
      <c r="P115" s="170"/>
    </row>
    <row r="116" spans="3:16" ht="14.25" customHeight="1" x14ac:dyDescent="0.25">
      <c r="C116" s="12">
        <v>44806</v>
      </c>
      <c r="D116" s="240" t="s">
        <v>1248</v>
      </c>
      <c r="E116" s="2" t="s">
        <v>111</v>
      </c>
      <c r="F116" s="14">
        <v>571200</v>
      </c>
      <c r="H116" s="12">
        <v>44778</v>
      </c>
      <c r="I116" s="1" t="s">
        <v>9</v>
      </c>
      <c r="J116" s="240" t="s">
        <v>735</v>
      </c>
      <c r="K116" s="2" t="s">
        <v>111</v>
      </c>
      <c r="L116" s="2">
        <v>4</v>
      </c>
      <c r="M116" s="14">
        <v>82104.674999999988</v>
      </c>
      <c r="N116" s="170"/>
      <c r="O116" s="170"/>
      <c r="P116" s="170"/>
    </row>
    <row r="117" spans="3:16" ht="14.25" customHeight="1" x14ac:dyDescent="0.25">
      <c r="C117" s="12">
        <v>44806</v>
      </c>
      <c r="D117" s="240" t="s">
        <v>1249</v>
      </c>
      <c r="E117" s="2" t="s">
        <v>111</v>
      </c>
      <c r="F117" s="14">
        <v>178500</v>
      </c>
      <c r="H117" s="12">
        <v>44782</v>
      </c>
      <c r="I117" s="1" t="s">
        <v>390</v>
      </c>
      <c r="J117" s="442" t="s">
        <v>840</v>
      </c>
      <c r="K117" s="2" t="s">
        <v>111</v>
      </c>
      <c r="L117" s="2">
        <v>3</v>
      </c>
      <c r="M117" s="433">
        <v>829820.89500000002</v>
      </c>
      <c r="N117" s="170"/>
      <c r="O117" s="170"/>
      <c r="P117" s="170"/>
    </row>
    <row r="118" spans="3:16" ht="14.25" customHeight="1" x14ac:dyDescent="0.25">
      <c r="C118" s="12">
        <v>44814</v>
      </c>
      <c r="D118" s="240" t="s">
        <v>1250</v>
      </c>
      <c r="E118" s="2" t="s">
        <v>111</v>
      </c>
      <c r="F118" s="14">
        <v>464100</v>
      </c>
      <c r="H118" s="12">
        <v>44790</v>
      </c>
      <c r="I118" s="1" t="s">
        <v>357</v>
      </c>
      <c r="J118" s="442" t="s">
        <v>358</v>
      </c>
      <c r="K118" s="2" t="s">
        <v>111</v>
      </c>
      <c r="L118" s="2">
        <v>140</v>
      </c>
      <c r="M118" s="433">
        <v>35176.065000000002</v>
      </c>
      <c r="N118" s="170"/>
      <c r="O118" s="170"/>
      <c r="P118" s="170"/>
    </row>
    <row r="119" spans="3:16" ht="14.25" customHeight="1" x14ac:dyDescent="0.25">
      <c r="C119" s="12">
        <v>44815</v>
      </c>
      <c r="D119" s="334" t="s">
        <v>2240</v>
      </c>
      <c r="E119" s="2" t="s">
        <v>111</v>
      </c>
      <c r="F119" s="38">
        <v>7798665</v>
      </c>
      <c r="H119" s="12">
        <v>44790</v>
      </c>
      <c r="I119" s="1" t="s">
        <v>1075</v>
      </c>
      <c r="J119" s="240" t="s">
        <v>1076</v>
      </c>
      <c r="K119" s="2" t="s">
        <v>111</v>
      </c>
      <c r="L119" s="2">
        <v>1</v>
      </c>
      <c r="M119" s="14">
        <v>16055.775000000001</v>
      </c>
      <c r="N119" s="170"/>
      <c r="O119" s="170"/>
      <c r="P119" s="170"/>
    </row>
    <row r="120" spans="3:16" ht="14.25" customHeight="1" x14ac:dyDescent="0.25">
      <c r="C120" s="12">
        <v>44819</v>
      </c>
      <c r="D120" s="240" t="s">
        <v>1251</v>
      </c>
      <c r="E120" s="2" t="s">
        <v>111</v>
      </c>
      <c r="F120" s="14">
        <v>124950</v>
      </c>
      <c r="H120" s="12">
        <v>44790</v>
      </c>
      <c r="I120" s="1" t="s">
        <v>1077</v>
      </c>
      <c r="J120" s="240" t="s">
        <v>1078</v>
      </c>
      <c r="K120" s="2" t="s">
        <v>111</v>
      </c>
      <c r="L120" s="2">
        <v>2</v>
      </c>
      <c r="M120" s="14">
        <v>28637.879999999997</v>
      </c>
      <c r="N120" s="170"/>
      <c r="O120" s="170"/>
      <c r="P120" s="170"/>
    </row>
    <row r="121" spans="3:16" ht="14.25" customHeight="1" x14ac:dyDescent="0.25">
      <c r="C121" s="12">
        <v>44819</v>
      </c>
      <c r="D121" s="1" t="s">
        <v>2253</v>
      </c>
      <c r="E121" s="2" t="s">
        <v>111</v>
      </c>
      <c r="F121" s="14">
        <v>803250</v>
      </c>
      <c r="H121" s="12">
        <v>44790</v>
      </c>
      <c r="I121" s="1" t="s">
        <v>732</v>
      </c>
      <c r="J121" s="240" t="s">
        <v>733</v>
      </c>
      <c r="K121" s="2" t="s">
        <v>111</v>
      </c>
      <c r="L121" s="2">
        <v>4</v>
      </c>
      <c r="M121" s="14">
        <v>2315.625</v>
      </c>
      <c r="N121" s="170"/>
      <c r="O121" s="170"/>
      <c r="P121" s="170"/>
    </row>
    <row r="122" spans="3:16" ht="14.25" customHeight="1" x14ac:dyDescent="0.25">
      <c r="C122" s="12">
        <v>44820</v>
      </c>
      <c r="D122" s="1" t="s">
        <v>2254</v>
      </c>
      <c r="E122" s="2" t="s">
        <v>111</v>
      </c>
      <c r="F122" s="14">
        <v>380740.5</v>
      </c>
      <c r="H122" s="12">
        <v>44793</v>
      </c>
      <c r="I122" s="1" t="s">
        <v>107</v>
      </c>
      <c r="J122" s="240" t="s">
        <v>835</v>
      </c>
      <c r="K122" s="2" t="s">
        <v>111</v>
      </c>
      <c r="L122" s="2">
        <v>1</v>
      </c>
      <c r="M122" s="14">
        <v>94358.069999999992</v>
      </c>
      <c r="N122" s="170"/>
      <c r="O122" s="170"/>
      <c r="P122" s="170"/>
    </row>
    <row r="123" spans="3:16" ht="14.25" customHeight="1" x14ac:dyDescent="0.25">
      <c r="C123" s="12">
        <v>44820</v>
      </c>
      <c r="D123" s="240" t="s">
        <v>1252</v>
      </c>
      <c r="E123" s="2" t="s">
        <v>111</v>
      </c>
      <c r="F123" s="14">
        <v>556920</v>
      </c>
      <c r="H123" s="12">
        <v>44796</v>
      </c>
      <c r="I123" s="1" t="s">
        <v>1079</v>
      </c>
      <c r="J123" s="240" t="s">
        <v>1080</v>
      </c>
      <c r="K123" s="2" t="s">
        <v>111</v>
      </c>
      <c r="L123" s="2">
        <v>1</v>
      </c>
      <c r="M123" s="14">
        <v>114947.28839999999</v>
      </c>
      <c r="N123" s="170"/>
      <c r="O123" s="170"/>
      <c r="P123" s="170"/>
    </row>
    <row r="124" spans="3:16" ht="14.25" customHeight="1" x14ac:dyDescent="0.25">
      <c r="C124" s="12">
        <v>44821</v>
      </c>
      <c r="D124" s="240" t="s">
        <v>2255</v>
      </c>
      <c r="E124" s="2" t="s">
        <v>111</v>
      </c>
      <c r="F124" s="14">
        <v>419475</v>
      </c>
      <c r="H124" s="12">
        <v>44796</v>
      </c>
      <c r="I124" s="1" t="s">
        <v>1081</v>
      </c>
      <c r="J124" s="240" t="s">
        <v>1082</v>
      </c>
      <c r="K124" s="2" t="s">
        <v>111</v>
      </c>
      <c r="L124" s="2">
        <v>1</v>
      </c>
      <c r="M124" s="14">
        <v>704999.9942999999</v>
      </c>
      <c r="N124" s="170"/>
      <c r="O124" s="170"/>
      <c r="P124" s="170"/>
    </row>
    <row r="125" spans="3:16" ht="14.25" customHeight="1" x14ac:dyDescent="0.25">
      <c r="C125" s="12">
        <v>44824</v>
      </c>
      <c r="D125" s="240" t="s">
        <v>2256</v>
      </c>
      <c r="E125" s="2" t="s">
        <v>111</v>
      </c>
      <c r="F125" s="14">
        <v>137445</v>
      </c>
      <c r="H125" s="12">
        <v>44796</v>
      </c>
      <c r="I125" s="1" t="s">
        <v>1083</v>
      </c>
      <c r="J125" s="240" t="s">
        <v>1084</v>
      </c>
      <c r="K125" s="2" t="s">
        <v>111</v>
      </c>
      <c r="L125" s="2">
        <v>2</v>
      </c>
      <c r="M125" s="14">
        <v>4558.8899999999994</v>
      </c>
      <c r="N125" s="170"/>
      <c r="O125" s="170"/>
      <c r="P125" s="170"/>
    </row>
    <row r="126" spans="3:16" ht="14.25" customHeight="1" x14ac:dyDescent="0.25">
      <c r="C126" s="12">
        <v>44824</v>
      </c>
      <c r="D126" s="240" t="s">
        <v>1253</v>
      </c>
      <c r="E126" s="2" t="s">
        <v>111</v>
      </c>
      <c r="F126" s="14">
        <v>481950</v>
      </c>
      <c r="H126" s="12">
        <v>44796</v>
      </c>
      <c r="I126" s="1" t="s">
        <v>442</v>
      </c>
      <c r="J126" s="240" t="s">
        <v>443</v>
      </c>
      <c r="K126" s="2" t="s">
        <v>111</v>
      </c>
      <c r="L126" s="2">
        <v>2</v>
      </c>
      <c r="M126" s="14">
        <v>1491.4745999999998</v>
      </c>
      <c r="N126" s="170"/>
      <c r="O126" s="170"/>
      <c r="P126" s="170"/>
    </row>
    <row r="127" spans="3:16" ht="14.25" customHeight="1" x14ac:dyDescent="0.25">
      <c r="C127" s="12">
        <v>44825</v>
      </c>
      <c r="D127" s="240" t="s">
        <v>1254</v>
      </c>
      <c r="E127" s="2" t="s">
        <v>111</v>
      </c>
      <c r="F127" s="14">
        <v>214200</v>
      </c>
      <c r="H127" s="12">
        <v>44796</v>
      </c>
      <c r="I127" s="1" t="s">
        <v>1085</v>
      </c>
      <c r="J127" s="240" t="s">
        <v>1086</v>
      </c>
      <c r="K127" s="2" t="s">
        <v>111</v>
      </c>
      <c r="L127" s="2">
        <v>2</v>
      </c>
      <c r="M127" s="14">
        <v>1090.8849</v>
      </c>
      <c r="N127" s="170"/>
      <c r="O127" s="170"/>
      <c r="P127" s="170"/>
    </row>
    <row r="128" spans="3:16" ht="14.25" customHeight="1" x14ac:dyDescent="0.25">
      <c r="C128" s="12">
        <v>44825</v>
      </c>
      <c r="D128" s="240" t="s">
        <v>1255</v>
      </c>
      <c r="E128" s="2" t="s">
        <v>111</v>
      </c>
      <c r="F128" s="14">
        <v>1421966.7</v>
      </c>
      <c r="H128" s="12">
        <v>44798</v>
      </c>
      <c r="I128" s="1" t="s">
        <v>390</v>
      </c>
      <c r="J128" s="442" t="s">
        <v>840</v>
      </c>
      <c r="K128" s="2" t="s">
        <v>111</v>
      </c>
      <c r="L128" s="2">
        <v>1</v>
      </c>
      <c r="M128" s="433">
        <v>339866.51684999996</v>
      </c>
      <c r="N128" s="170"/>
      <c r="O128" s="170"/>
      <c r="P128" s="170"/>
    </row>
    <row r="129" spans="3:16" ht="14.25" customHeight="1" x14ac:dyDescent="0.25">
      <c r="C129" s="12">
        <v>44827</v>
      </c>
      <c r="D129" s="240" t="s">
        <v>1256</v>
      </c>
      <c r="E129" s="2" t="s">
        <v>111</v>
      </c>
      <c r="F129" s="14">
        <v>267750</v>
      </c>
      <c r="H129" s="12">
        <v>44802</v>
      </c>
      <c r="I129" s="1" t="s">
        <v>784</v>
      </c>
      <c r="J129" s="240" t="s">
        <v>785</v>
      </c>
      <c r="K129" s="2" t="s">
        <v>111</v>
      </c>
      <c r="L129" s="2">
        <v>10</v>
      </c>
      <c r="M129" s="14">
        <v>12760.0725</v>
      </c>
      <c r="N129" s="170"/>
      <c r="O129" s="170"/>
      <c r="P129" s="170"/>
    </row>
    <row r="130" spans="3:16" ht="14.25" customHeight="1" x14ac:dyDescent="0.25">
      <c r="C130" s="12">
        <v>44828</v>
      </c>
      <c r="D130" s="240" t="s">
        <v>1257</v>
      </c>
      <c r="E130" s="2" t="s">
        <v>111</v>
      </c>
      <c r="F130" s="14">
        <v>35700</v>
      </c>
      <c r="H130" s="12">
        <v>44802</v>
      </c>
      <c r="I130" s="1" t="s">
        <v>776</v>
      </c>
      <c r="J130" s="240" t="s">
        <v>777</v>
      </c>
      <c r="K130" s="2" t="s">
        <v>111</v>
      </c>
      <c r="L130" s="2">
        <v>16</v>
      </c>
      <c r="M130" s="14">
        <v>3208.3590000000004</v>
      </c>
      <c r="N130" s="170"/>
      <c r="O130" s="170"/>
      <c r="P130" s="170"/>
    </row>
    <row r="131" spans="3:16" ht="14.25" customHeight="1" thickBot="1" x14ac:dyDescent="0.3">
      <c r="C131" s="12">
        <v>44828</v>
      </c>
      <c r="D131" s="240" t="s">
        <v>2257</v>
      </c>
      <c r="E131" s="2" t="s">
        <v>111</v>
      </c>
      <c r="F131" s="14">
        <v>335580</v>
      </c>
      <c r="H131" s="181">
        <v>44802</v>
      </c>
      <c r="I131" s="182" t="s">
        <v>9</v>
      </c>
      <c r="J131" s="249" t="s">
        <v>735</v>
      </c>
      <c r="K131" s="183" t="s">
        <v>111</v>
      </c>
      <c r="L131" s="183">
        <v>3</v>
      </c>
      <c r="M131" s="184">
        <v>73312.270499999999</v>
      </c>
      <c r="N131" s="170"/>
      <c r="O131" s="170"/>
      <c r="P131" s="170"/>
    </row>
    <row r="132" spans="3:16" ht="14.25" customHeight="1" x14ac:dyDescent="0.25">
      <c r="C132" s="12">
        <v>44831</v>
      </c>
      <c r="D132" s="240" t="s">
        <v>1258</v>
      </c>
      <c r="E132" s="2" t="s">
        <v>111</v>
      </c>
      <c r="F132" s="14">
        <v>178500</v>
      </c>
      <c r="H132" s="130">
        <v>44805</v>
      </c>
      <c r="I132" s="131" t="s">
        <v>390</v>
      </c>
      <c r="J132" s="445" t="s">
        <v>840</v>
      </c>
      <c r="K132" s="132" t="s">
        <v>111</v>
      </c>
      <c r="L132" s="132">
        <v>1</v>
      </c>
      <c r="M132" s="435">
        <v>285602.11499999999</v>
      </c>
      <c r="N132" s="170"/>
      <c r="O132" s="170"/>
      <c r="P132" s="170"/>
    </row>
    <row r="133" spans="3:16" ht="14.25" customHeight="1" x14ac:dyDescent="0.25">
      <c r="C133" s="12">
        <v>44825</v>
      </c>
      <c r="D133" s="336" t="s">
        <v>1412</v>
      </c>
      <c r="E133" s="23" t="s">
        <v>111</v>
      </c>
      <c r="F133" s="37">
        <v>2320500</v>
      </c>
      <c r="H133" s="12">
        <v>44813</v>
      </c>
      <c r="I133" s="1" t="s">
        <v>351</v>
      </c>
      <c r="J133" s="240" t="s">
        <v>352</v>
      </c>
      <c r="K133" s="2" t="s">
        <v>111</v>
      </c>
      <c r="L133" s="2">
        <v>2</v>
      </c>
      <c r="M133" s="14">
        <v>51067.297049999994</v>
      </c>
      <c r="N133" s="170"/>
      <c r="O133" s="170"/>
      <c r="P133" s="170"/>
    </row>
    <row r="134" spans="3:16" ht="14.25" customHeight="1" x14ac:dyDescent="0.25">
      <c r="C134" s="12">
        <v>44825</v>
      </c>
      <c r="D134" s="336" t="s">
        <v>1413</v>
      </c>
      <c r="E134" s="23" t="s">
        <v>111</v>
      </c>
      <c r="F134" s="37">
        <v>1949998.26</v>
      </c>
      <c r="H134" s="12">
        <v>44813</v>
      </c>
      <c r="I134" s="1" t="s">
        <v>52</v>
      </c>
      <c r="J134" s="240" t="s">
        <v>53</v>
      </c>
      <c r="K134" s="2" t="s">
        <v>111</v>
      </c>
      <c r="L134" s="2">
        <v>2</v>
      </c>
      <c r="M134" s="14">
        <v>2867.0848499999997</v>
      </c>
      <c r="N134" s="170"/>
      <c r="O134" s="170"/>
      <c r="P134" s="170"/>
    </row>
    <row r="135" spans="3:16" ht="14.25" customHeight="1" x14ac:dyDescent="0.25">
      <c r="C135" s="12">
        <v>44825</v>
      </c>
      <c r="D135" s="336" t="s">
        <v>1414</v>
      </c>
      <c r="E135" s="23" t="s">
        <v>111</v>
      </c>
      <c r="F135" s="37">
        <v>1249500</v>
      </c>
      <c r="H135" s="12">
        <v>44817</v>
      </c>
      <c r="I135" s="1" t="s">
        <v>390</v>
      </c>
      <c r="J135" s="442" t="s">
        <v>840</v>
      </c>
      <c r="K135" s="2" t="s">
        <v>111</v>
      </c>
      <c r="L135" s="2">
        <v>2</v>
      </c>
      <c r="M135" s="433">
        <v>679733.03369999991</v>
      </c>
      <c r="N135" s="170"/>
      <c r="O135" s="170"/>
      <c r="P135" s="170"/>
    </row>
    <row r="136" spans="3:16" ht="14.25" customHeight="1" x14ac:dyDescent="0.25">
      <c r="C136" s="12">
        <v>44825</v>
      </c>
      <c r="D136" s="336" t="s">
        <v>1415</v>
      </c>
      <c r="E136" s="23" t="s">
        <v>111</v>
      </c>
      <c r="F136" s="37">
        <v>1889997.27</v>
      </c>
      <c r="H136" s="12">
        <v>44817</v>
      </c>
      <c r="I136" s="1" t="s">
        <v>850</v>
      </c>
      <c r="J136" s="240" t="s">
        <v>851</v>
      </c>
      <c r="K136" s="2" t="s">
        <v>111</v>
      </c>
      <c r="L136" s="2">
        <v>1</v>
      </c>
      <c r="M136" s="14">
        <v>42978.319649999998</v>
      </c>
      <c r="N136" s="170"/>
      <c r="O136" s="170"/>
      <c r="P136" s="170"/>
    </row>
    <row r="137" spans="3:16" ht="14.25" customHeight="1" x14ac:dyDescent="0.25">
      <c r="C137" s="12">
        <v>44825</v>
      </c>
      <c r="D137" s="408" t="s">
        <v>1334</v>
      </c>
      <c r="E137" s="2" t="s">
        <v>111</v>
      </c>
      <c r="F137" s="409">
        <v>2284800</v>
      </c>
      <c r="H137" s="12">
        <v>44818</v>
      </c>
      <c r="I137" s="1" t="s">
        <v>9</v>
      </c>
      <c r="J137" s="240" t="s">
        <v>735</v>
      </c>
      <c r="K137" s="2" t="s">
        <v>111</v>
      </c>
      <c r="L137" s="2">
        <v>3</v>
      </c>
      <c r="M137" s="14">
        <v>73314.430349999995</v>
      </c>
      <c r="N137" s="170"/>
      <c r="O137" s="170"/>
      <c r="P137" s="170"/>
    </row>
    <row r="138" spans="3:16" ht="14.25" customHeight="1" thickBot="1" x14ac:dyDescent="0.3">
      <c r="C138" s="15">
        <v>44832</v>
      </c>
      <c r="D138" s="245" t="s">
        <v>1416</v>
      </c>
      <c r="E138" s="17" t="s">
        <v>111</v>
      </c>
      <c r="F138" s="18">
        <v>508725</v>
      </c>
      <c r="H138" s="12">
        <v>44821</v>
      </c>
      <c r="I138" s="1" t="s">
        <v>107</v>
      </c>
      <c r="J138" s="240" t="s">
        <v>835</v>
      </c>
      <c r="K138" s="2" t="s">
        <v>111</v>
      </c>
      <c r="L138" s="2">
        <v>2</v>
      </c>
      <c r="M138" s="14">
        <v>224572.20659999998</v>
      </c>
      <c r="N138" s="170"/>
      <c r="O138" s="170"/>
      <c r="P138" s="170"/>
    </row>
    <row r="139" spans="3:16" ht="14.25" customHeight="1" x14ac:dyDescent="0.25">
      <c r="C139" s="25">
        <v>44836</v>
      </c>
      <c r="D139" s="22" t="s">
        <v>1417</v>
      </c>
      <c r="E139" s="23" t="s">
        <v>111</v>
      </c>
      <c r="F139" s="26">
        <v>267750</v>
      </c>
      <c r="H139" s="12">
        <v>44825</v>
      </c>
      <c r="I139" s="1" t="s">
        <v>1259</v>
      </c>
      <c r="J139" s="240" t="s">
        <v>1260</v>
      </c>
      <c r="K139" s="2" t="s">
        <v>111</v>
      </c>
      <c r="L139" s="2">
        <v>1</v>
      </c>
      <c r="M139" s="14">
        <v>20397.837599999999</v>
      </c>
      <c r="N139" s="170"/>
      <c r="O139" s="170"/>
      <c r="P139" s="170"/>
    </row>
    <row r="140" spans="3:16" ht="14.25" customHeight="1" x14ac:dyDescent="0.25">
      <c r="C140" s="25">
        <v>44841</v>
      </c>
      <c r="D140" s="22" t="s">
        <v>2258</v>
      </c>
      <c r="E140" s="23" t="s">
        <v>111</v>
      </c>
      <c r="F140" s="26">
        <v>249900</v>
      </c>
      <c r="H140" s="12">
        <v>44825</v>
      </c>
      <c r="I140" s="1" t="s">
        <v>1261</v>
      </c>
      <c r="J140" s="240" t="s">
        <v>1262</v>
      </c>
      <c r="K140" s="2" t="s">
        <v>111</v>
      </c>
      <c r="L140" s="2">
        <v>2</v>
      </c>
      <c r="M140" s="14">
        <v>6200.0546999999997</v>
      </c>
      <c r="N140" s="170"/>
      <c r="O140" s="170"/>
      <c r="P140" s="170"/>
    </row>
    <row r="141" spans="3:16" ht="14.25" customHeight="1" x14ac:dyDescent="0.25">
      <c r="C141" s="222">
        <v>44842</v>
      </c>
      <c r="D141" s="240" t="s">
        <v>1378</v>
      </c>
      <c r="E141" s="2" t="s">
        <v>111</v>
      </c>
      <c r="F141" s="223">
        <f>330000/4</f>
        <v>82500</v>
      </c>
      <c r="H141" s="12">
        <v>44827</v>
      </c>
      <c r="I141" s="1" t="s">
        <v>390</v>
      </c>
      <c r="J141" s="442" t="s">
        <v>840</v>
      </c>
      <c r="K141" s="2" t="s">
        <v>111</v>
      </c>
      <c r="L141" s="2">
        <v>1</v>
      </c>
      <c r="M141" s="433">
        <v>378523.79774999997</v>
      </c>
      <c r="N141" s="170"/>
      <c r="O141" s="170"/>
      <c r="P141" s="170"/>
    </row>
    <row r="142" spans="3:16" ht="14.25" customHeight="1" x14ac:dyDescent="0.25">
      <c r="C142" s="25">
        <v>44845</v>
      </c>
      <c r="D142" s="24" t="s">
        <v>1418</v>
      </c>
      <c r="E142" s="23" t="s">
        <v>111</v>
      </c>
      <c r="F142" s="26">
        <v>624750</v>
      </c>
      <c r="H142" s="12">
        <v>44830</v>
      </c>
      <c r="I142" s="1" t="s">
        <v>585</v>
      </c>
      <c r="J142" s="240" t="s">
        <v>928</v>
      </c>
      <c r="K142" s="2" t="s">
        <v>111</v>
      </c>
      <c r="L142" s="2">
        <v>1</v>
      </c>
      <c r="M142" s="14">
        <v>647526.6</v>
      </c>
      <c r="N142" s="170"/>
      <c r="O142" s="170"/>
      <c r="P142" s="170"/>
    </row>
    <row r="143" spans="3:16" ht="14.25" customHeight="1" x14ac:dyDescent="0.25">
      <c r="C143" s="25">
        <v>44845</v>
      </c>
      <c r="D143" s="336" t="s">
        <v>1419</v>
      </c>
      <c r="E143" s="23" t="s">
        <v>111</v>
      </c>
      <c r="F143" s="37">
        <v>953190</v>
      </c>
      <c r="H143" s="12">
        <v>44830</v>
      </c>
      <c r="I143" s="1" t="s">
        <v>281</v>
      </c>
      <c r="J143" s="240" t="s">
        <v>282</v>
      </c>
      <c r="K143" s="2" t="s">
        <v>111</v>
      </c>
      <c r="L143" s="2">
        <v>1</v>
      </c>
      <c r="M143" s="14">
        <v>28101.326400000002</v>
      </c>
      <c r="N143" s="170"/>
      <c r="O143" s="170"/>
      <c r="P143" s="170"/>
    </row>
    <row r="144" spans="3:16" ht="14.25" customHeight="1" thickBot="1" x14ac:dyDescent="0.3">
      <c r="C144" s="25">
        <v>44845</v>
      </c>
      <c r="D144" s="336" t="s">
        <v>1420</v>
      </c>
      <c r="E144" s="23" t="s">
        <v>111</v>
      </c>
      <c r="F144" s="37">
        <v>1802850</v>
      </c>
      <c r="H144" s="15">
        <v>44830</v>
      </c>
      <c r="I144" s="16" t="s">
        <v>1263</v>
      </c>
      <c r="J144" s="340" t="s">
        <v>1264</v>
      </c>
      <c r="K144" s="17" t="s">
        <v>111</v>
      </c>
      <c r="L144" s="17">
        <v>2</v>
      </c>
      <c r="M144" s="18">
        <v>27489</v>
      </c>
      <c r="N144" s="170"/>
      <c r="O144" s="170"/>
      <c r="P144" s="170"/>
    </row>
    <row r="145" spans="3:16" ht="14.25" customHeight="1" x14ac:dyDescent="0.25">
      <c r="C145" s="25">
        <v>44845</v>
      </c>
      <c r="D145" s="336" t="s">
        <v>1421</v>
      </c>
      <c r="E145" s="23" t="s">
        <v>111</v>
      </c>
      <c r="F145" s="37">
        <v>1428000</v>
      </c>
      <c r="H145" s="138">
        <v>44835</v>
      </c>
      <c r="I145" s="139" t="s">
        <v>390</v>
      </c>
      <c r="J145" s="446" t="s">
        <v>840</v>
      </c>
      <c r="K145" s="140" t="s">
        <v>111</v>
      </c>
      <c r="L145" s="140">
        <v>1</v>
      </c>
      <c r="M145" s="447">
        <v>374513.24190000002</v>
      </c>
      <c r="N145" s="170"/>
      <c r="O145" s="170"/>
      <c r="P145" s="170"/>
    </row>
    <row r="146" spans="3:16" ht="14.25" customHeight="1" x14ac:dyDescent="0.25">
      <c r="C146" s="25">
        <v>44846</v>
      </c>
      <c r="D146" s="22" t="s">
        <v>2259</v>
      </c>
      <c r="E146" s="23" t="s">
        <v>111</v>
      </c>
      <c r="F146" s="26">
        <v>267393</v>
      </c>
      <c r="H146" s="12">
        <v>44837</v>
      </c>
      <c r="I146" s="1" t="s">
        <v>167</v>
      </c>
      <c r="J146" s="240" t="s">
        <v>168</v>
      </c>
      <c r="K146" s="2" t="s">
        <v>111</v>
      </c>
      <c r="L146" s="2">
        <v>2</v>
      </c>
      <c r="M146" s="14">
        <v>70089.18525000001</v>
      </c>
      <c r="N146" s="170"/>
      <c r="O146" s="170"/>
      <c r="P146" s="170"/>
    </row>
    <row r="147" spans="3:16" ht="14.25" customHeight="1" x14ac:dyDescent="0.25">
      <c r="C147" s="25">
        <v>44846</v>
      </c>
      <c r="D147" s="22" t="s">
        <v>2260</v>
      </c>
      <c r="E147" s="23" t="s">
        <v>111</v>
      </c>
      <c r="F147" s="26">
        <v>107100</v>
      </c>
      <c r="H147" s="12">
        <v>44837</v>
      </c>
      <c r="I147" s="1" t="s">
        <v>169</v>
      </c>
      <c r="J147" s="240" t="s">
        <v>170</v>
      </c>
      <c r="K147" s="2" t="s">
        <v>111</v>
      </c>
      <c r="L147" s="2">
        <v>1</v>
      </c>
      <c r="M147" s="14">
        <v>108119.21715</v>
      </c>
      <c r="N147" s="170"/>
      <c r="O147" s="170"/>
      <c r="P147" s="170"/>
    </row>
    <row r="148" spans="3:16" ht="14.25" customHeight="1" x14ac:dyDescent="0.25">
      <c r="C148" s="25">
        <v>44848</v>
      </c>
      <c r="D148" s="22" t="s">
        <v>1422</v>
      </c>
      <c r="E148" s="23" t="s">
        <v>111</v>
      </c>
      <c r="F148" s="26">
        <v>124950</v>
      </c>
      <c r="H148" s="12">
        <v>44837</v>
      </c>
      <c r="I148" s="1" t="s">
        <v>1430</v>
      </c>
      <c r="J148" s="240" t="s">
        <v>1431</v>
      </c>
      <c r="K148" s="2" t="s">
        <v>111</v>
      </c>
      <c r="L148" s="2">
        <v>10</v>
      </c>
      <c r="M148" s="14">
        <v>295560.3</v>
      </c>
      <c r="N148" s="170"/>
      <c r="O148" s="170"/>
      <c r="P148" s="170"/>
    </row>
    <row r="149" spans="3:16" ht="14.25" customHeight="1" x14ac:dyDescent="0.25">
      <c r="C149" s="25">
        <v>44849</v>
      </c>
      <c r="D149" s="22" t="s">
        <v>1423</v>
      </c>
      <c r="E149" s="23" t="s">
        <v>111</v>
      </c>
      <c r="F149" s="26">
        <v>89250</v>
      </c>
      <c r="H149" s="12">
        <v>44841</v>
      </c>
      <c r="I149" s="1" t="s">
        <v>605</v>
      </c>
      <c r="J149" s="240" t="s">
        <v>1432</v>
      </c>
      <c r="K149" s="2" t="s">
        <v>111</v>
      </c>
      <c r="L149" s="2">
        <v>1</v>
      </c>
      <c r="M149" s="14">
        <v>26531.740199999997</v>
      </c>
      <c r="N149" s="170"/>
      <c r="O149" s="170"/>
      <c r="P149" s="170"/>
    </row>
    <row r="150" spans="3:16" ht="14.25" customHeight="1" x14ac:dyDescent="0.25">
      <c r="C150" s="25">
        <v>44851</v>
      </c>
      <c r="D150" s="336" t="s">
        <v>1424</v>
      </c>
      <c r="E150" s="23" t="s">
        <v>111</v>
      </c>
      <c r="F150" s="37">
        <v>1802850</v>
      </c>
      <c r="H150" s="12">
        <v>44841</v>
      </c>
      <c r="I150" s="1" t="s">
        <v>9</v>
      </c>
      <c r="J150" s="240" t="s">
        <v>1367</v>
      </c>
      <c r="K150" s="2" t="s">
        <v>111</v>
      </c>
      <c r="L150" s="2">
        <v>3</v>
      </c>
      <c r="M150" s="14">
        <v>73319.838899999988</v>
      </c>
      <c r="N150" s="170"/>
      <c r="O150" s="170"/>
      <c r="P150" s="170"/>
    </row>
    <row r="151" spans="3:16" ht="14.25" customHeight="1" x14ac:dyDescent="0.25">
      <c r="C151" s="25">
        <v>44852</v>
      </c>
      <c r="D151" s="336" t="s">
        <v>1425</v>
      </c>
      <c r="E151" s="23" t="s">
        <v>111</v>
      </c>
      <c r="F151" s="37">
        <v>805499.99249999993</v>
      </c>
      <c r="H151" s="12">
        <v>44842</v>
      </c>
      <c r="I151" s="1" t="s">
        <v>1433</v>
      </c>
      <c r="J151" s="240" t="s">
        <v>1434</v>
      </c>
      <c r="K151" s="2" t="s">
        <v>111</v>
      </c>
      <c r="L151" s="2">
        <v>1</v>
      </c>
      <c r="M151" s="14">
        <v>96229.349999999991</v>
      </c>
      <c r="N151" s="170"/>
      <c r="O151" s="170"/>
      <c r="P151" s="170"/>
    </row>
    <row r="152" spans="3:16" ht="14.25" customHeight="1" x14ac:dyDescent="0.25">
      <c r="C152" s="25">
        <v>44852</v>
      </c>
      <c r="D152" s="336" t="s">
        <v>1426</v>
      </c>
      <c r="E152" s="23" t="s">
        <v>111</v>
      </c>
      <c r="F152" s="37">
        <v>2391900</v>
      </c>
      <c r="H152" s="12">
        <v>44842</v>
      </c>
      <c r="I152" s="1" t="s">
        <v>91</v>
      </c>
      <c r="J152" s="240" t="s">
        <v>92</v>
      </c>
      <c r="K152" s="2" t="s">
        <v>111</v>
      </c>
      <c r="L152" s="2">
        <v>1</v>
      </c>
      <c r="M152" s="14">
        <v>4687.41</v>
      </c>
      <c r="N152" s="170"/>
      <c r="O152" s="170"/>
      <c r="P152" s="170"/>
    </row>
    <row r="153" spans="3:16" ht="14.25" customHeight="1" x14ac:dyDescent="0.25">
      <c r="C153" s="25">
        <v>44852</v>
      </c>
      <c r="D153" s="336" t="s">
        <v>1427</v>
      </c>
      <c r="E153" s="23" t="s">
        <v>111</v>
      </c>
      <c r="F153" s="37">
        <v>1160250</v>
      </c>
      <c r="H153" s="12">
        <v>44842</v>
      </c>
      <c r="I153" s="1" t="s">
        <v>1357</v>
      </c>
      <c r="J153" s="442" t="s">
        <v>1358</v>
      </c>
      <c r="K153" s="2" t="s">
        <v>111</v>
      </c>
      <c r="L153" s="2">
        <v>4</v>
      </c>
      <c r="M153" s="433">
        <v>342138.16139999998</v>
      </c>
      <c r="N153" s="170"/>
      <c r="O153" s="170"/>
      <c r="P153" s="170"/>
    </row>
    <row r="154" spans="3:16" ht="14.25" customHeight="1" x14ac:dyDescent="0.25">
      <c r="C154" s="25">
        <v>44858</v>
      </c>
      <c r="D154" s="336" t="s">
        <v>1428</v>
      </c>
      <c r="E154" s="23" t="s">
        <v>111</v>
      </c>
      <c r="F154" s="37">
        <v>1829625</v>
      </c>
      <c r="H154" s="12">
        <v>44844</v>
      </c>
      <c r="I154" s="1" t="s">
        <v>247</v>
      </c>
      <c r="J154" s="442" t="s">
        <v>1435</v>
      </c>
      <c r="K154" s="2" t="s">
        <v>111</v>
      </c>
      <c r="L154" s="2">
        <v>1</v>
      </c>
      <c r="M154" s="433">
        <v>4225908.96</v>
      </c>
      <c r="N154" s="170"/>
      <c r="O154" s="170"/>
      <c r="P154" s="170"/>
    </row>
    <row r="155" spans="3:16" ht="14.25" customHeight="1" x14ac:dyDescent="0.25">
      <c r="C155" s="25">
        <v>44858</v>
      </c>
      <c r="D155" s="336" t="s">
        <v>1429</v>
      </c>
      <c r="E155" s="23" t="s">
        <v>111</v>
      </c>
      <c r="F155" s="37">
        <v>1195950</v>
      </c>
      <c r="H155" s="12">
        <v>44848</v>
      </c>
      <c r="I155" s="1" t="s">
        <v>1436</v>
      </c>
      <c r="J155" s="240" t="s">
        <v>1437</v>
      </c>
      <c r="K155" s="2" t="s">
        <v>111</v>
      </c>
      <c r="L155" s="2">
        <v>1</v>
      </c>
      <c r="M155" s="14">
        <v>339952.71450000006</v>
      </c>
      <c r="N155" s="170"/>
      <c r="O155" s="170"/>
      <c r="P155" s="170"/>
    </row>
    <row r="156" spans="3:16" ht="14.25" customHeight="1" x14ac:dyDescent="0.25">
      <c r="C156" s="25">
        <v>44858</v>
      </c>
      <c r="D156" s="22" t="s">
        <v>2261</v>
      </c>
      <c r="E156" s="23" t="s">
        <v>111</v>
      </c>
      <c r="F156" s="26">
        <v>1591327.5</v>
      </c>
      <c r="H156" s="12">
        <v>44848</v>
      </c>
      <c r="I156" s="1" t="s">
        <v>1438</v>
      </c>
      <c r="J156" s="240" t="s">
        <v>1439</v>
      </c>
      <c r="K156" s="2" t="s">
        <v>111</v>
      </c>
      <c r="L156" s="2">
        <v>1</v>
      </c>
      <c r="M156" s="14">
        <v>280538.09700000001</v>
      </c>
      <c r="N156" s="170"/>
      <c r="O156" s="170"/>
      <c r="P156" s="170"/>
    </row>
    <row r="157" spans="3:16" ht="14.25" customHeight="1" x14ac:dyDescent="0.25">
      <c r="C157" s="222">
        <v>44859</v>
      </c>
      <c r="D157" s="240" t="s">
        <v>1379</v>
      </c>
      <c r="E157" s="2" t="s">
        <v>111</v>
      </c>
      <c r="F157" s="223">
        <v>174931.785</v>
      </c>
      <c r="H157" s="12">
        <v>44865</v>
      </c>
      <c r="I157" s="1" t="s">
        <v>1231</v>
      </c>
      <c r="J157" s="240" t="s">
        <v>1440</v>
      </c>
      <c r="K157" s="2" t="s">
        <v>111</v>
      </c>
      <c r="L157" s="2">
        <v>4</v>
      </c>
      <c r="M157" s="14">
        <v>428248.93544999999</v>
      </c>
      <c r="N157" s="170"/>
      <c r="O157" s="170"/>
      <c r="P157" s="170"/>
    </row>
    <row r="158" spans="3:16" ht="14.25" customHeight="1" x14ac:dyDescent="0.25">
      <c r="C158" s="25">
        <v>44860</v>
      </c>
      <c r="D158" s="22" t="s">
        <v>2262</v>
      </c>
      <c r="E158" s="23" t="s">
        <v>111</v>
      </c>
      <c r="F158" s="26">
        <v>107100</v>
      </c>
      <c r="H158" s="12">
        <v>44865</v>
      </c>
      <c r="I158" s="1" t="s">
        <v>281</v>
      </c>
      <c r="J158" s="240" t="s">
        <v>282</v>
      </c>
      <c r="K158" s="2" t="s">
        <v>111</v>
      </c>
      <c r="L158" s="2">
        <v>1</v>
      </c>
      <c r="M158" s="14">
        <v>28101.326400000002</v>
      </c>
      <c r="N158" s="170"/>
      <c r="O158" s="170"/>
      <c r="P158" s="170"/>
    </row>
    <row r="159" spans="3:16" ht="14.25" customHeight="1" x14ac:dyDescent="0.25">
      <c r="C159" s="12">
        <v>44863</v>
      </c>
      <c r="D159" s="241" t="s">
        <v>1638</v>
      </c>
      <c r="E159" s="2" t="s">
        <v>111</v>
      </c>
      <c r="F159" s="36">
        <v>1195950</v>
      </c>
      <c r="H159" s="12">
        <v>44865</v>
      </c>
      <c r="I159" s="1" t="s">
        <v>1441</v>
      </c>
      <c r="J159" s="240" t="s">
        <v>1442</v>
      </c>
      <c r="K159" s="2" t="s">
        <v>111</v>
      </c>
      <c r="L159" s="2">
        <v>8</v>
      </c>
      <c r="M159" s="14">
        <v>3237.6686999999997</v>
      </c>
      <c r="N159" s="170"/>
      <c r="O159" s="170"/>
      <c r="P159" s="170"/>
    </row>
    <row r="160" spans="3:16" ht="14.25" customHeight="1" thickBot="1" x14ac:dyDescent="0.3">
      <c r="C160" s="15">
        <v>44863</v>
      </c>
      <c r="D160" s="337" t="s">
        <v>1335</v>
      </c>
      <c r="E160" s="17" t="s">
        <v>111</v>
      </c>
      <c r="F160" s="208">
        <v>35700</v>
      </c>
      <c r="H160" s="12">
        <v>44865</v>
      </c>
      <c r="I160" s="1" t="s">
        <v>227</v>
      </c>
      <c r="J160" s="240" t="s">
        <v>228</v>
      </c>
      <c r="K160" s="2" t="s">
        <v>111</v>
      </c>
      <c r="L160" s="2">
        <v>8</v>
      </c>
      <c r="M160" s="14">
        <v>879.73725000000002</v>
      </c>
      <c r="N160" s="170"/>
      <c r="O160" s="170"/>
      <c r="P160" s="170"/>
    </row>
    <row r="161" spans="3:16" ht="14.25" customHeight="1" x14ac:dyDescent="0.25">
      <c r="C161" s="138">
        <v>44866</v>
      </c>
      <c r="D161" s="248" t="s">
        <v>1639</v>
      </c>
      <c r="E161" s="140" t="s">
        <v>111</v>
      </c>
      <c r="F161" s="141">
        <v>264180</v>
      </c>
      <c r="H161" s="12">
        <v>44865</v>
      </c>
      <c r="I161" s="1" t="s">
        <v>1443</v>
      </c>
      <c r="J161" s="240" t="s">
        <v>1444</v>
      </c>
      <c r="K161" s="2" t="s">
        <v>111</v>
      </c>
      <c r="L161" s="2">
        <v>2</v>
      </c>
      <c r="M161" s="14">
        <v>162656.34</v>
      </c>
      <c r="N161" s="170"/>
      <c r="O161" s="170"/>
      <c r="P161" s="170"/>
    </row>
    <row r="162" spans="3:16" ht="14.25" customHeight="1" x14ac:dyDescent="0.25">
      <c r="C162" s="12">
        <v>44866</v>
      </c>
      <c r="D162" s="1" t="s">
        <v>1640</v>
      </c>
      <c r="E162" s="2" t="s">
        <v>111</v>
      </c>
      <c r="F162" s="14">
        <v>133875</v>
      </c>
      <c r="H162" s="12">
        <v>44865</v>
      </c>
      <c r="I162" s="1" t="s">
        <v>1445</v>
      </c>
      <c r="J162" s="240" t="s">
        <v>1446</v>
      </c>
      <c r="K162" s="2" t="s">
        <v>111</v>
      </c>
      <c r="L162" s="2">
        <v>30</v>
      </c>
      <c r="M162" s="14">
        <v>236155.5</v>
      </c>
      <c r="N162" s="170"/>
      <c r="O162" s="170"/>
      <c r="P162" s="170"/>
    </row>
    <row r="163" spans="3:16" ht="14.25" customHeight="1" x14ac:dyDescent="0.25">
      <c r="C163" s="12">
        <v>44866</v>
      </c>
      <c r="D163" s="240" t="s">
        <v>2263</v>
      </c>
      <c r="E163" s="2" t="s">
        <v>111</v>
      </c>
      <c r="F163" s="14">
        <v>1785000</v>
      </c>
      <c r="H163" s="12">
        <v>44865</v>
      </c>
      <c r="I163" s="1" t="s">
        <v>1447</v>
      </c>
      <c r="J163" s="240" t="s">
        <v>1448</v>
      </c>
      <c r="K163" s="2" t="s">
        <v>111</v>
      </c>
      <c r="L163" s="2">
        <v>25</v>
      </c>
      <c r="M163" s="14">
        <v>196796.25</v>
      </c>
      <c r="N163" s="170"/>
      <c r="O163" s="170"/>
      <c r="P163" s="170"/>
    </row>
    <row r="164" spans="3:16" ht="14.25" customHeight="1" x14ac:dyDescent="0.25">
      <c r="C164" s="12">
        <v>44866</v>
      </c>
      <c r="D164" s="241" t="s">
        <v>1628</v>
      </c>
      <c r="E164" s="2" t="s">
        <v>111</v>
      </c>
      <c r="F164" s="36">
        <v>2391900</v>
      </c>
      <c r="H164" s="12">
        <v>44865</v>
      </c>
      <c r="I164" s="1" t="s">
        <v>1449</v>
      </c>
      <c r="J164" s="240" t="s">
        <v>1450</v>
      </c>
      <c r="K164" s="2" t="s">
        <v>111</v>
      </c>
      <c r="L164" s="2">
        <v>2</v>
      </c>
      <c r="M164" s="14">
        <v>105315</v>
      </c>
      <c r="N164" s="170"/>
      <c r="O164" s="170"/>
      <c r="P164" s="170"/>
    </row>
    <row r="165" spans="3:16" ht="14.25" customHeight="1" x14ac:dyDescent="0.25">
      <c r="C165" s="12">
        <v>44866</v>
      </c>
      <c r="D165" s="1" t="s">
        <v>2264</v>
      </c>
      <c r="E165" s="2" t="s">
        <v>111</v>
      </c>
      <c r="F165" s="14">
        <v>4942007.99505</v>
      </c>
      <c r="H165" s="12">
        <v>44865</v>
      </c>
      <c r="I165" s="1" t="s">
        <v>1451</v>
      </c>
      <c r="J165" s="240" t="s">
        <v>1452</v>
      </c>
      <c r="K165" s="2" t="s">
        <v>111</v>
      </c>
      <c r="L165" s="2">
        <v>10</v>
      </c>
      <c r="M165" s="14">
        <v>86126.25</v>
      </c>
      <c r="N165" s="170"/>
      <c r="O165" s="170"/>
      <c r="P165" s="170"/>
    </row>
    <row r="166" spans="3:16" ht="14.25" customHeight="1" x14ac:dyDescent="0.25">
      <c r="C166" s="12">
        <v>44866</v>
      </c>
      <c r="D166" s="241" t="s">
        <v>1641</v>
      </c>
      <c r="E166" s="2" t="s">
        <v>111</v>
      </c>
      <c r="F166" s="36">
        <v>1463700</v>
      </c>
      <c r="H166" s="12">
        <v>44865</v>
      </c>
      <c r="I166" s="1" t="s">
        <v>1453</v>
      </c>
      <c r="J166" s="240" t="s">
        <v>1454</v>
      </c>
      <c r="K166" s="2" t="s">
        <v>111</v>
      </c>
      <c r="L166" s="2">
        <v>2</v>
      </c>
      <c r="M166" s="14">
        <v>344688.85499999998</v>
      </c>
      <c r="N166" s="170"/>
      <c r="O166" s="170"/>
      <c r="P166" s="170"/>
    </row>
    <row r="167" spans="3:16" ht="14.25" customHeight="1" x14ac:dyDescent="0.25">
      <c r="C167" s="12">
        <v>44866</v>
      </c>
      <c r="D167" s="241" t="s">
        <v>1642</v>
      </c>
      <c r="E167" s="2" t="s">
        <v>111</v>
      </c>
      <c r="F167" s="36">
        <v>1006740</v>
      </c>
      <c r="H167" s="12">
        <v>44865</v>
      </c>
      <c r="I167" s="1" t="s">
        <v>1455</v>
      </c>
      <c r="J167" s="240" t="s">
        <v>1456</v>
      </c>
      <c r="K167" s="2" t="s">
        <v>111</v>
      </c>
      <c r="L167" s="2">
        <v>2</v>
      </c>
      <c r="M167" s="14">
        <v>76790.7</v>
      </c>
      <c r="N167" s="170"/>
      <c r="O167" s="170"/>
      <c r="P167" s="170"/>
    </row>
    <row r="168" spans="3:16" ht="14.25" customHeight="1" x14ac:dyDescent="0.25">
      <c r="C168" s="12">
        <v>44866</v>
      </c>
      <c r="D168" s="241" t="s">
        <v>1643</v>
      </c>
      <c r="E168" s="2" t="s">
        <v>111</v>
      </c>
      <c r="F168" s="36">
        <v>1060290</v>
      </c>
      <c r="H168" s="12">
        <v>44865</v>
      </c>
      <c r="I168" s="1" t="s">
        <v>1457</v>
      </c>
      <c r="J168" s="240" t="s">
        <v>1458</v>
      </c>
      <c r="K168" s="2" t="s">
        <v>111</v>
      </c>
      <c r="L168" s="2">
        <v>5</v>
      </c>
      <c r="M168" s="14">
        <v>803250</v>
      </c>
      <c r="N168" s="170"/>
      <c r="O168" s="170"/>
      <c r="P168" s="170"/>
    </row>
    <row r="169" spans="3:16" ht="14.25" customHeight="1" x14ac:dyDescent="0.25">
      <c r="C169" s="12">
        <v>44866</v>
      </c>
      <c r="D169" s="241" t="s">
        <v>1644</v>
      </c>
      <c r="E169" s="2" t="s">
        <v>111</v>
      </c>
      <c r="F169" s="36">
        <v>1160250</v>
      </c>
      <c r="H169" s="12">
        <v>44865</v>
      </c>
      <c r="I169" s="1" t="s">
        <v>1459</v>
      </c>
      <c r="J169" s="240" t="s">
        <v>1460</v>
      </c>
      <c r="K169" s="2" t="s">
        <v>111</v>
      </c>
      <c r="L169" s="2">
        <v>2</v>
      </c>
      <c r="M169" s="14">
        <v>488517.63974999991</v>
      </c>
      <c r="N169" s="170"/>
      <c r="O169" s="170"/>
      <c r="P169" s="170"/>
    </row>
    <row r="170" spans="3:16" ht="14.25" customHeight="1" x14ac:dyDescent="0.25">
      <c r="C170" s="12">
        <v>44866</v>
      </c>
      <c r="D170" s="240" t="s">
        <v>1645</v>
      </c>
      <c r="E170" s="2" t="s">
        <v>111</v>
      </c>
      <c r="F170" s="14">
        <v>196350</v>
      </c>
      <c r="H170" s="12">
        <v>44865</v>
      </c>
      <c r="I170" s="1" t="s">
        <v>1461</v>
      </c>
      <c r="J170" s="240" t="s">
        <v>1462</v>
      </c>
      <c r="K170" s="2" t="s">
        <v>111</v>
      </c>
      <c r="L170" s="2">
        <v>1</v>
      </c>
      <c r="M170" s="14">
        <v>91677.599999999991</v>
      </c>
      <c r="N170" s="170"/>
      <c r="O170" s="170"/>
      <c r="P170" s="170"/>
    </row>
    <row r="171" spans="3:16" ht="14.25" customHeight="1" x14ac:dyDescent="0.25">
      <c r="C171" s="12">
        <v>44869</v>
      </c>
      <c r="D171" s="240" t="s">
        <v>1646</v>
      </c>
      <c r="E171" s="2" t="s">
        <v>111</v>
      </c>
      <c r="F171" s="14">
        <v>339150</v>
      </c>
      <c r="H171" s="12">
        <v>44865</v>
      </c>
      <c r="I171" s="1" t="s">
        <v>1463</v>
      </c>
      <c r="J171" s="240" t="s">
        <v>1464</v>
      </c>
      <c r="K171" s="2" t="s">
        <v>111</v>
      </c>
      <c r="L171" s="2">
        <v>2</v>
      </c>
      <c r="M171" s="14">
        <v>162656.34</v>
      </c>
      <c r="N171" s="170"/>
      <c r="O171" s="170"/>
      <c r="P171" s="170"/>
    </row>
    <row r="172" spans="3:16" ht="14.25" customHeight="1" x14ac:dyDescent="0.25">
      <c r="C172" s="12">
        <v>44869</v>
      </c>
      <c r="D172" s="240" t="s">
        <v>1647</v>
      </c>
      <c r="E172" s="2" t="s">
        <v>111</v>
      </c>
      <c r="F172" s="14">
        <v>410550</v>
      </c>
      <c r="H172" s="12">
        <v>44865</v>
      </c>
      <c r="I172" s="1" t="s">
        <v>1465</v>
      </c>
      <c r="J172" s="240" t="s">
        <v>1466</v>
      </c>
      <c r="K172" s="2" t="s">
        <v>111</v>
      </c>
      <c r="L172" s="2">
        <v>1</v>
      </c>
      <c r="M172" s="14">
        <v>101852.09999999999</v>
      </c>
      <c r="N172" s="170"/>
      <c r="O172" s="170"/>
      <c r="P172" s="170"/>
    </row>
    <row r="173" spans="3:16" ht="14.25" customHeight="1" x14ac:dyDescent="0.25">
      <c r="C173" s="12">
        <v>44872</v>
      </c>
      <c r="D173" s="241" t="s">
        <v>1648</v>
      </c>
      <c r="E173" s="2" t="s">
        <v>111</v>
      </c>
      <c r="F173" s="36">
        <v>35700</v>
      </c>
      <c r="H173" s="12">
        <v>44865</v>
      </c>
      <c r="I173" s="1" t="s">
        <v>1467</v>
      </c>
      <c r="J173" s="240" t="s">
        <v>1468</v>
      </c>
      <c r="K173" s="2" t="s">
        <v>111</v>
      </c>
      <c r="L173" s="2">
        <v>2</v>
      </c>
      <c r="M173" s="14">
        <v>314956.82399999996</v>
      </c>
      <c r="N173" s="170"/>
      <c r="O173" s="170"/>
      <c r="P173" s="170"/>
    </row>
    <row r="174" spans="3:16" ht="14.25" customHeight="1" x14ac:dyDescent="0.25">
      <c r="C174" s="12">
        <v>44873</v>
      </c>
      <c r="D174" s="240" t="s">
        <v>2265</v>
      </c>
      <c r="E174" s="2" t="s">
        <v>111</v>
      </c>
      <c r="F174" s="14">
        <v>178500</v>
      </c>
      <c r="H174" s="12">
        <v>44865</v>
      </c>
      <c r="I174" s="1" t="s">
        <v>1469</v>
      </c>
      <c r="J174" s="240" t="s">
        <v>1470</v>
      </c>
      <c r="K174" s="2" t="s">
        <v>111</v>
      </c>
      <c r="L174" s="2">
        <v>1</v>
      </c>
      <c r="M174" s="14">
        <v>412744.74674999993</v>
      </c>
      <c r="N174" s="170"/>
      <c r="O174" s="170"/>
      <c r="P174" s="170"/>
    </row>
    <row r="175" spans="3:16" ht="14.25" customHeight="1" x14ac:dyDescent="0.25">
      <c r="C175" s="12">
        <v>44873</v>
      </c>
      <c r="D175" s="240" t="s">
        <v>1649</v>
      </c>
      <c r="E175" s="2" t="s">
        <v>111</v>
      </c>
      <c r="F175" s="14">
        <v>36057</v>
      </c>
      <c r="H175" s="12">
        <v>44865</v>
      </c>
      <c r="I175" s="1" t="s">
        <v>1471</v>
      </c>
      <c r="J175" s="240" t="s">
        <v>1472</v>
      </c>
      <c r="K175" s="2" t="s">
        <v>111</v>
      </c>
      <c r="L175" s="2">
        <v>1</v>
      </c>
      <c r="M175" s="14">
        <v>97953.659999999989</v>
      </c>
      <c r="N175" s="170"/>
      <c r="O175" s="170"/>
      <c r="P175" s="170"/>
    </row>
    <row r="176" spans="3:16" ht="14.25" customHeight="1" x14ac:dyDescent="0.25">
      <c r="C176" s="12">
        <v>44873</v>
      </c>
      <c r="D176" s="240" t="s">
        <v>1650</v>
      </c>
      <c r="E176" s="2" t="s">
        <v>111</v>
      </c>
      <c r="F176" s="14">
        <v>107100</v>
      </c>
      <c r="H176" s="12">
        <v>44865</v>
      </c>
      <c r="I176" s="1" t="s">
        <v>1473</v>
      </c>
      <c r="J176" s="240" t="s">
        <v>1474</v>
      </c>
      <c r="K176" s="2" t="s">
        <v>111</v>
      </c>
      <c r="L176" s="2">
        <v>3</v>
      </c>
      <c r="M176" s="14">
        <v>156751.56</v>
      </c>
      <c r="N176" s="170"/>
      <c r="O176" s="170"/>
      <c r="P176" s="170"/>
    </row>
    <row r="177" spans="3:16" ht="14.25" customHeight="1" x14ac:dyDescent="0.25">
      <c r="C177" s="12">
        <v>44875</v>
      </c>
      <c r="D177" s="241" t="s">
        <v>1651</v>
      </c>
      <c r="E177" s="2" t="s">
        <v>111</v>
      </c>
      <c r="F177" s="36">
        <v>2418675</v>
      </c>
      <c r="H177" s="12">
        <v>44865</v>
      </c>
      <c r="I177" s="1" t="s">
        <v>1475</v>
      </c>
      <c r="J177" s="240" t="s">
        <v>1476</v>
      </c>
      <c r="K177" s="2" t="s">
        <v>111</v>
      </c>
      <c r="L177" s="2">
        <v>3</v>
      </c>
      <c r="M177" s="14">
        <v>89664.12</v>
      </c>
      <c r="N177" s="170"/>
      <c r="O177" s="170"/>
      <c r="P177" s="170"/>
    </row>
    <row r="178" spans="3:16" ht="14.25" customHeight="1" x14ac:dyDescent="0.25">
      <c r="C178" s="12">
        <v>44875</v>
      </c>
      <c r="D178" s="241" t="s">
        <v>1652</v>
      </c>
      <c r="E178" s="2" t="s">
        <v>111</v>
      </c>
      <c r="F178" s="36">
        <v>2124150</v>
      </c>
      <c r="H178" s="12">
        <v>44865</v>
      </c>
      <c r="I178" s="1" t="s">
        <v>1477</v>
      </c>
      <c r="J178" s="240" t="s">
        <v>1478</v>
      </c>
      <c r="K178" s="2" t="s">
        <v>111</v>
      </c>
      <c r="L178" s="2">
        <v>1</v>
      </c>
      <c r="M178" s="14">
        <v>214021.5</v>
      </c>
      <c r="N178" s="170"/>
      <c r="O178" s="170"/>
      <c r="P178" s="170"/>
    </row>
    <row r="179" spans="3:16" ht="14.25" customHeight="1" x14ac:dyDescent="0.25">
      <c r="C179" s="12">
        <v>44877</v>
      </c>
      <c r="D179" s="241" t="s">
        <v>1653</v>
      </c>
      <c r="E179" s="2" t="s">
        <v>111</v>
      </c>
      <c r="F179" s="36">
        <v>261270.44999999998</v>
      </c>
      <c r="H179" s="12">
        <v>44865</v>
      </c>
      <c r="I179" s="1" t="s">
        <v>1479</v>
      </c>
      <c r="J179" s="240" t="s">
        <v>1480</v>
      </c>
      <c r="K179" s="2" t="s">
        <v>111</v>
      </c>
      <c r="L179" s="2">
        <v>2</v>
      </c>
      <c r="M179" s="14">
        <v>302789.55</v>
      </c>
      <c r="N179" s="170"/>
      <c r="O179" s="170"/>
      <c r="P179" s="170"/>
    </row>
    <row r="180" spans="3:16" ht="14.25" customHeight="1" x14ac:dyDescent="0.25">
      <c r="C180" s="12">
        <v>44879</v>
      </c>
      <c r="D180" s="240" t="s">
        <v>2266</v>
      </c>
      <c r="E180" s="2" t="s">
        <v>111</v>
      </c>
      <c r="F180" s="14">
        <v>499800</v>
      </c>
      <c r="H180" s="12">
        <v>44865</v>
      </c>
      <c r="I180" s="1" t="s">
        <v>1481</v>
      </c>
      <c r="J180" s="240" t="s">
        <v>1482</v>
      </c>
      <c r="K180" s="2" t="s">
        <v>111</v>
      </c>
      <c r="L180" s="2">
        <v>2</v>
      </c>
      <c r="M180" s="14">
        <v>328440</v>
      </c>
      <c r="N180" s="170"/>
      <c r="O180" s="170"/>
      <c r="P180" s="170"/>
    </row>
    <row r="181" spans="3:16" ht="14.25" customHeight="1" x14ac:dyDescent="0.25">
      <c r="C181" s="12">
        <v>44880</v>
      </c>
      <c r="D181" s="240" t="s">
        <v>2267</v>
      </c>
      <c r="E181" s="2" t="s">
        <v>111</v>
      </c>
      <c r="F181" s="14">
        <v>624750</v>
      </c>
      <c r="H181" s="12">
        <v>44865</v>
      </c>
      <c r="I181" s="1" t="s">
        <v>1483</v>
      </c>
      <c r="J181" s="240" t="s">
        <v>1484</v>
      </c>
      <c r="K181" s="2" t="s">
        <v>111</v>
      </c>
      <c r="L181" s="2">
        <v>2</v>
      </c>
      <c r="M181" s="14">
        <v>288381.02999999997</v>
      </c>
      <c r="N181" s="170"/>
      <c r="O181" s="170"/>
      <c r="P181" s="170"/>
    </row>
    <row r="182" spans="3:16" ht="14.25" customHeight="1" x14ac:dyDescent="0.25">
      <c r="C182" s="12">
        <v>44881</v>
      </c>
      <c r="D182" s="240" t="s">
        <v>1654</v>
      </c>
      <c r="E182" s="2" t="s">
        <v>111</v>
      </c>
      <c r="F182" s="14">
        <v>178500</v>
      </c>
      <c r="H182" s="12">
        <v>44865</v>
      </c>
      <c r="I182" s="1" t="s">
        <v>1485</v>
      </c>
      <c r="J182" s="240" t="s">
        <v>1486</v>
      </c>
      <c r="K182" s="2" t="s">
        <v>111</v>
      </c>
      <c r="L182" s="2">
        <v>2</v>
      </c>
      <c r="M182" s="14">
        <v>332010</v>
      </c>
      <c r="N182" s="170"/>
      <c r="O182" s="170"/>
      <c r="P182" s="170"/>
    </row>
    <row r="183" spans="3:16" ht="14.25" customHeight="1" thickBot="1" x14ac:dyDescent="0.3">
      <c r="C183" s="12">
        <v>44881</v>
      </c>
      <c r="D183" s="240" t="s">
        <v>2268</v>
      </c>
      <c r="E183" s="2" t="s">
        <v>111</v>
      </c>
      <c r="F183" s="14">
        <v>249900</v>
      </c>
      <c r="H183" s="15">
        <v>44865</v>
      </c>
      <c r="I183" s="16" t="s">
        <v>99</v>
      </c>
      <c r="J183" s="245" t="s">
        <v>100</v>
      </c>
      <c r="K183" s="17" t="s">
        <v>111</v>
      </c>
      <c r="L183" s="17">
        <v>1</v>
      </c>
      <c r="M183" s="18">
        <v>4221464.3099999996</v>
      </c>
      <c r="N183" s="170"/>
      <c r="O183" s="170"/>
      <c r="P183" s="170"/>
    </row>
    <row r="184" spans="3:16" ht="14.25" customHeight="1" x14ac:dyDescent="0.25">
      <c r="C184" s="12">
        <v>44881</v>
      </c>
      <c r="D184" s="1" t="s">
        <v>2269</v>
      </c>
      <c r="E184" s="2" t="s">
        <v>111</v>
      </c>
      <c r="F184" s="14">
        <v>238297.5</v>
      </c>
      <c r="H184" s="138">
        <v>44884</v>
      </c>
      <c r="I184" s="139" t="s">
        <v>1660</v>
      </c>
      <c r="J184" s="248" t="s">
        <v>1661</v>
      </c>
      <c r="K184" s="140" t="s">
        <v>111</v>
      </c>
      <c r="L184" s="140">
        <v>1</v>
      </c>
      <c r="M184" s="141">
        <v>287249.64344999997</v>
      </c>
      <c r="N184" s="170"/>
      <c r="O184" s="170"/>
      <c r="P184" s="170"/>
    </row>
    <row r="185" spans="3:16" ht="14.25" customHeight="1" x14ac:dyDescent="0.25">
      <c r="C185" s="12">
        <v>44881</v>
      </c>
      <c r="D185" s="240" t="s">
        <v>2270</v>
      </c>
      <c r="E185" s="2" t="s">
        <v>111</v>
      </c>
      <c r="F185" s="14">
        <v>258825</v>
      </c>
      <c r="H185" s="12">
        <v>44886</v>
      </c>
      <c r="I185" s="1" t="s">
        <v>1662</v>
      </c>
      <c r="J185" s="240" t="s">
        <v>1663</v>
      </c>
      <c r="K185" s="2" t="s">
        <v>111</v>
      </c>
      <c r="L185" s="2">
        <v>1</v>
      </c>
      <c r="M185" s="14">
        <v>25621.300950000001</v>
      </c>
      <c r="N185" s="170"/>
      <c r="O185" s="170"/>
      <c r="P185" s="170"/>
    </row>
    <row r="186" spans="3:16" ht="14.25" customHeight="1" x14ac:dyDescent="0.25">
      <c r="C186" s="12">
        <v>44882</v>
      </c>
      <c r="D186" s="241" t="s">
        <v>1655</v>
      </c>
      <c r="E186" s="2" t="s">
        <v>111</v>
      </c>
      <c r="F186" s="36">
        <v>3213000</v>
      </c>
      <c r="H186" s="12">
        <v>44886</v>
      </c>
      <c r="I186" s="1" t="s">
        <v>957</v>
      </c>
      <c r="J186" s="240" t="s">
        <v>1664</v>
      </c>
      <c r="K186" s="2" t="s">
        <v>111</v>
      </c>
      <c r="L186" s="2">
        <v>1</v>
      </c>
      <c r="M186" s="14">
        <v>167330.05904999998</v>
      </c>
      <c r="N186" s="170"/>
      <c r="O186" s="170"/>
      <c r="P186" s="170"/>
    </row>
    <row r="187" spans="3:16" ht="14.25" customHeight="1" x14ac:dyDescent="0.25">
      <c r="C187" s="12">
        <v>44888</v>
      </c>
      <c r="D187" s="241" t="s">
        <v>1656</v>
      </c>
      <c r="E187" s="2" t="s">
        <v>111</v>
      </c>
      <c r="F187" s="36">
        <v>1199520</v>
      </c>
      <c r="H187" s="12">
        <v>44886</v>
      </c>
      <c r="I187" s="1" t="s">
        <v>390</v>
      </c>
      <c r="J187" s="442" t="s">
        <v>1347</v>
      </c>
      <c r="K187" s="2" t="s">
        <v>111</v>
      </c>
      <c r="L187" s="2">
        <v>2</v>
      </c>
      <c r="M187" s="433">
        <v>854932.12244999991</v>
      </c>
      <c r="N187" s="170"/>
      <c r="O187" s="170"/>
      <c r="P187" s="170"/>
    </row>
    <row r="188" spans="3:16" ht="14.25" customHeight="1" x14ac:dyDescent="0.25">
      <c r="C188" s="12">
        <v>44888</v>
      </c>
      <c r="D188" s="240" t="s">
        <v>1657</v>
      </c>
      <c r="E188" s="2" t="s">
        <v>111</v>
      </c>
      <c r="F188" s="14">
        <v>1062075</v>
      </c>
      <c r="H188" s="12">
        <v>44887</v>
      </c>
      <c r="I188" s="1" t="s">
        <v>390</v>
      </c>
      <c r="J188" s="442" t="s">
        <v>1347</v>
      </c>
      <c r="K188" s="2" t="s">
        <v>111</v>
      </c>
      <c r="L188" s="2">
        <v>1</v>
      </c>
      <c r="M188" s="433">
        <v>427466.07014999999</v>
      </c>
      <c r="N188" s="170"/>
      <c r="O188" s="170"/>
      <c r="P188" s="170"/>
    </row>
    <row r="189" spans="3:16" ht="14.25" customHeight="1" x14ac:dyDescent="0.25">
      <c r="C189" s="12">
        <v>44888</v>
      </c>
      <c r="D189" s="240" t="s">
        <v>1658</v>
      </c>
      <c r="E189" s="2" t="s">
        <v>111</v>
      </c>
      <c r="F189" s="14">
        <v>285600</v>
      </c>
      <c r="H189" s="12">
        <v>44888</v>
      </c>
      <c r="I189" s="1" t="s">
        <v>599</v>
      </c>
      <c r="J189" s="240" t="s">
        <v>600</v>
      </c>
      <c r="K189" s="2" t="s">
        <v>111</v>
      </c>
      <c r="L189" s="2">
        <v>1</v>
      </c>
      <c r="M189" s="14">
        <v>34355.87715</v>
      </c>
      <c r="N189" s="170"/>
      <c r="O189" s="170"/>
      <c r="P189" s="170"/>
    </row>
    <row r="190" spans="3:16" ht="14.25" customHeight="1" x14ac:dyDescent="0.25">
      <c r="C190" s="21">
        <v>44888</v>
      </c>
      <c r="D190" s="240" t="s">
        <v>2271</v>
      </c>
      <c r="E190" s="6" t="s">
        <v>111</v>
      </c>
      <c r="F190" s="126">
        <v>107100</v>
      </c>
      <c r="H190" s="12">
        <v>44888</v>
      </c>
      <c r="I190" s="1" t="s">
        <v>271</v>
      </c>
      <c r="J190" s="240" t="s">
        <v>272</v>
      </c>
      <c r="K190" s="2" t="s">
        <v>111</v>
      </c>
      <c r="L190" s="2">
        <v>1</v>
      </c>
      <c r="M190" s="14">
        <v>781.29449999999986</v>
      </c>
      <c r="N190" s="170"/>
      <c r="O190" s="170"/>
      <c r="P190" s="170"/>
    </row>
    <row r="191" spans="3:16" ht="14.25" customHeight="1" x14ac:dyDescent="0.25">
      <c r="C191" s="12">
        <v>44890</v>
      </c>
      <c r="D191" s="1" t="s">
        <v>2272</v>
      </c>
      <c r="E191" s="2" t="s">
        <v>111</v>
      </c>
      <c r="F191" s="14">
        <v>2034900</v>
      </c>
      <c r="H191" s="12">
        <v>44888</v>
      </c>
      <c r="I191" s="1" t="s">
        <v>277</v>
      </c>
      <c r="J191" s="240" t="s">
        <v>278</v>
      </c>
      <c r="K191" s="2" t="s">
        <v>111</v>
      </c>
      <c r="L191" s="2">
        <v>2</v>
      </c>
      <c r="M191" s="14">
        <v>2160.3319499999998</v>
      </c>
      <c r="N191" s="170"/>
      <c r="O191" s="170"/>
      <c r="P191" s="170"/>
    </row>
    <row r="192" spans="3:16" ht="14.25" customHeight="1" thickBot="1" x14ac:dyDescent="0.3">
      <c r="C192" s="15">
        <v>44894</v>
      </c>
      <c r="D192" s="245" t="s">
        <v>1659</v>
      </c>
      <c r="E192" s="17" t="s">
        <v>111</v>
      </c>
      <c r="F192" s="18">
        <v>535500</v>
      </c>
      <c r="H192" s="12">
        <v>44888</v>
      </c>
      <c r="I192" s="1" t="s">
        <v>1665</v>
      </c>
      <c r="J192" s="240" t="s">
        <v>1666</v>
      </c>
      <c r="K192" s="2" t="s">
        <v>111</v>
      </c>
      <c r="L192" s="2">
        <v>2</v>
      </c>
      <c r="M192" s="14">
        <v>1145.8986</v>
      </c>
      <c r="N192" s="170"/>
      <c r="O192" s="170"/>
      <c r="P192" s="170"/>
    </row>
    <row r="193" spans="3:16" ht="14.25" customHeight="1" x14ac:dyDescent="0.25">
      <c r="C193" s="130">
        <v>44897</v>
      </c>
      <c r="D193" s="244" t="s">
        <v>1871</v>
      </c>
      <c r="E193" s="132" t="s">
        <v>111</v>
      </c>
      <c r="F193" s="133">
        <v>267750</v>
      </c>
      <c r="H193" s="12">
        <v>44888</v>
      </c>
      <c r="I193" s="1" t="s">
        <v>1667</v>
      </c>
      <c r="J193" s="240" t="s">
        <v>1668</v>
      </c>
      <c r="K193" s="2" t="s">
        <v>111</v>
      </c>
      <c r="L193" s="2">
        <v>2</v>
      </c>
      <c r="M193" s="14">
        <v>680.99534999999992</v>
      </c>
      <c r="N193" s="170"/>
      <c r="O193" s="170"/>
      <c r="P193" s="170"/>
    </row>
    <row r="194" spans="3:16" ht="14.25" customHeight="1" x14ac:dyDescent="0.25">
      <c r="C194" s="12">
        <v>44899</v>
      </c>
      <c r="D194" s="240" t="s">
        <v>2273</v>
      </c>
      <c r="E194" s="2" t="s">
        <v>111</v>
      </c>
      <c r="F194" s="14">
        <v>1231650</v>
      </c>
      <c r="H194" s="12">
        <v>44889</v>
      </c>
      <c r="I194" s="1" t="s">
        <v>1669</v>
      </c>
      <c r="J194" s="240" t="s">
        <v>1670</v>
      </c>
      <c r="K194" s="2" t="s">
        <v>111</v>
      </c>
      <c r="L194" s="2">
        <v>2</v>
      </c>
      <c r="M194" s="14">
        <v>351023.82</v>
      </c>
      <c r="N194" s="170"/>
      <c r="O194" s="170"/>
      <c r="P194" s="170"/>
    </row>
    <row r="195" spans="3:16" ht="14.25" customHeight="1" x14ac:dyDescent="0.25">
      <c r="C195" s="12">
        <v>44900</v>
      </c>
      <c r="D195" s="241" t="s">
        <v>1068</v>
      </c>
      <c r="E195" s="2" t="s">
        <v>111</v>
      </c>
      <c r="F195" s="36">
        <v>1062299.9992500001</v>
      </c>
      <c r="H195" s="12">
        <v>44889</v>
      </c>
      <c r="I195" s="1" t="s">
        <v>351</v>
      </c>
      <c r="J195" s="240" t="s">
        <v>352</v>
      </c>
      <c r="K195" s="2" t="s">
        <v>111</v>
      </c>
      <c r="L195" s="2">
        <v>2</v>
      </c>
      <c r="M195" s="14">
        <v>51067.297049999994</v>
      </c>
      <c r="N195" s="170"/>
      <c r="O195" s="170"/>
      <c r="P195" s="170"/>
    </row>
    <row r="196" spans="3:16" ht="14.25" customHeight="1" x14ac:dyDescent="0.25">
      <c r="C196" s="12">
        <v>44900</v>
      </c>
      <c r="D196" s="241" t="s">
        <v>2234</v>
      </c>
      <c r="E196" s="2" t="s">
        <v>111</v>
      </c>
      <c r="F196" s="36">
        <v>2036999.9989499999</v>
      </c>
      <c r="H196" s="12">
        <v>44889</v>
      </c>
      <c r="I196" s="1" t="s">
        <v>52</v>
      </c>
      <c r="J196" s="240" t="s">
        <v>53</v>
      </c>
      <c r="K196" s="2" t="s">
        <v>111</v>
      </c>
      <c r="L196" s="2">
        <v>2</v>
      </c>
      <c r="M196" s="14">
        <v>3325.00875</v>
      </c>
      <c r="N196" s="170"/>
      <c r="O196" s="170"/>
      <c r="P196" s="170"/>
    </row>
    <row r="197" spans="3:16" ht="14.25" customHeight="1" x14ac:dyDescent="0.25">
      <c r="C197" s="12">
        <v>44901</v>
      </c>
      <c r="D197" s="240" t="s">
        <v>1872</v>
      </c>
      <c r="E197" s="2" t="s">
        <v>111</v>
      </c>
      <c r="F197" s="14">
        <v>803250</v>
      </c>
      <c r="H197" s="12">
        <v>44889</v>
      </c>
      <c r="I197" s="1" t="s">
        <v>1057</v>
      </c>
      <c r="J197" s="240" t="s">
        <v>1058</v>
      </c>
      <c r="K197" s="2" t="s">
        <v>111</v>
      </c>
      <c r="L197" s="2">
        <v>2</v>
      </c>
      <c r="M197" s="14">
        <v>69732.542249999984</v>
      </c>
      <c r="N197" s="170"/>
      <c r="O197" s="170"/>
      <c r="P197" s="170"/>
    </row>
    <row r="198" spans="3:16" ht="14.25" customHeight="1" x14ac:dyDescent="0.25">
      <c r="C198" s="12">
        <v>44901</v>
      </c>
      <c r="D198" s="240" t="s">
        <v>2274</v>
      </c>
      <c r="E198" s="2" t="s">
        <v>111</v>
      </c>
      <c r="F198" s="14">
        <v>392700</v>
      </c>
      <c r="H198" s="12">
        <v>44889</v>
      </c>
      <c r="I198" s="1" t="s">
        <v>1406</v>
      </c>
      <c r="J198" s="240" t="s">
        <v>1407</v>
      </c>
      <c r="K198" s="2" t="s">
        <v>111</v>
      </c>
      <c r="L198" s="2">
        <v>2</v>
      </c>
      <c r="M198" s="14">
        <v>27856.71</v>
      </c>
      <c r="N198" s="170"/>
      <c r="O198" s="170"/>
      <c r="P198" s="170"/>
    </row>
    <row r="199" spans="3:16" ht="14.25" customHeight="1" x14ac:dyDescent="0.25">
      <c r="C199" s="12">
        <v>44901</v>
      </c>
      <c r="D199" s="240" t="s">
        <v>1873</v>
      </c>
      <c r="E199" s="2" t="s">
        <v>111</v>
      </c>
      <c r="F199" s="14">
        <v>224999.99969999999</v>
      </c>
      <c r="H199" s="12">
        <v>44889</v>
      </c>
      <c r="I199" s="1" t="s">
        <v>271</v>
      </c>
      <c r="J199" s="240" t="s">
        <v>272</v>
      </c>
      <c r="K199" s="2" t="s">
        <v>111</v>
      </c>
      <c r="L199" s="2">
        <v>2</v>
      </c>
      <c r="M199" s="14">
        <v>1562.5889999999997</v>
      </c>
      <c r="N199" s="170"/>
      <c r="O199" s="170"/>
      <c r="P199" s="170"/>
    </row>
    <row r="200" spans="3:16" ht="14.25" customHeight="1" x14ac:dyDescent="0.25">
      <c r="C200" s="12">
        <v>44901</v>
      </c>
      <c r="D200" s="240" t="s">
        <v>1874</v>
      </c>
      <c r="E200" s="2" t="s">
        <v>111</v>
      </c>
      <c r="F200" s="14">
        <v>37499.993999999999</v>
      </c>
      <c r="H200" s="12">
        <v>44889</v>
      </c>
      <c r="I200" s="1" t="s">
        <v>321</v>
      </c>
      <c r="J200" s="240" t="s">
        <v>322</v>
      </c>
      <c r="K200" s="2" t="s">
        <v>111</v>
      </c>
      <c r="L200" s="2">
        <v>8</v>
      </c>
      <c r="M200" s="14">
        <v>163863</v>
      </c>
      <c r="N200" s="170"/>
      <c r="O200" s="170"/>
      <c r="P200" s="170"/>
    </row>
    <row r="201" spans="3:16" ht="14.25" customHeight="1" x14ac:dyDescent="0.25">
      <c r="C201" s="12">
        <v>44903</v>
      </c>
      <c r="D201" s="240" t="s">
        <v>2275</v>
      </c>
      <c r="E201" s="2" t="s">
        <v>111</v>
      </c>
      <c r="F201" s="14">
        <v>571200</v>
      </c>
      <c r="H201" s="12">
        <v>44889</v>
      </c>
      <c r="I201" s="1" t="s">
        <v>1671</v>
      </c>
      <c r="J201" s="240" t="s">
        <v>1672</v>
      </c>
      <c r="K201" s="2" t="s">
        <v>111</v>
      </c>
      <c r="L201" s="2">
        <v>0.5</v>
      </c>
      <c r="M201" s="14">
        <v>177531.45899999997</v>
      </c>
      <c r="N201" s="170"/>
      <c r="O201" s="170"/>
      <c r="P201" s="170"/>
    </row>
    <row r="202" spans="3:16" ht="14.25" customHeight="1" x14ac:dyDescent="0.25">
      <c r="C202" s="12">
        <v>44904</v>
      </c>
      <c r="D202" s="240" t="s">
        <v>1875</v>
      </c>
      <c r="E202" s="2" t="s">
        <v>111</v>
      </c>
      <c r="F202" s="14">
        <v>821100</v>
      </c>
      <c r="H202" s="12">
        <v>44890</v>
      </c>
      <c r="I202" s="1" t="s">
        <v>319</v>
      </c>
      <c r="J202" s="240" t="s">
        <v>1673</v>
      </c>
      <c r="K202" s="2" t="s">
        <v>111</v>
      </c>
      <c r="L202" s="2">
        <v>1</v>
      </c>
      <c r="M202" s="14">
        <v>60029.585699999996</v>
      </c>
      <c r="N202" s="170"/>
      <c r="O202" s="170"/>
      <c r="P202" s="170"/>
    </row>
    <row r="203" spans="3:16" ht="14.25" customHeight="1" x14ac:dyDescent="0.25">
      <c r="C203" s="12">
        <v>44905</v>
      </c>
      <c r="D203" s="240" t="s">
        <v>1876</v>
      </c>
      <c r="E203" s="2" t="s">
        <v>111</v>
      </c>
      <c r="F203" s="14">
        <v>254999.99490000002</v>
      </c>
      <c r="H203" s="12">
        <v>44890</v>
      </c>
      <c r="I203" s="1" t="s">
        <v>281</v>
      </c>
      <c r="J203" s="240" t="s">
        <v>282</v>
      </c>
      <c r="K203" s="2" t="s">
        <v>111</v>
      </c>
      <c r="L203" s="2">
        <v>1</v>
      </c>
      <c r="M203" s="14">
        <v>28448.919449999998</v>
      </c>
      <c r="N203" s="170"/>
      <c r="O203" s="170"/>
      <c r="P203" s="170"/>
    </row>
    <row r="204" spans="3:16" ht="14.25" customHeight="1" x14ac:dyDescent="0.25">
      <c r="C204" s="224">
        <v>44906</v>
      </c>
      <c r="D204" s="338" t="s">
        <v>1877</v>
      </c>
      <c r="E204" s="225" t="s">
        <v>111</v>
      </c>
      <c r="F204" s="226">
        <v>446250</v>
      </c>
      <c r="H204" s="12">
        <v>44890</v>
      </c>
      <c r="I204" s="1" t="s">
        <v>1674</v>
      </c>
      <c r="J204" s="240" t="s">
        <v>1675</v>
      </c>
      <c r="K204" s="2" t="s">
        <v>111</v>
      </c>
      <c r="L204" s="2">
        <v>1</v>
      </c>
      <c r="M204" s="14">
        <v>93998.117849999995</v>
      </c>
      <c r="N204" s="170"/>
      <c r="O204" s="170"/>
      <c r="P204" s="170"/>
    </row>
    <row r="205" spans="3:16" ht="14.25" customHeight="1" x14ac:dyDescent="0.25">
      <c r="C205" s="12">
        <v>44907</v>
      </c>
      <c r="D205" s="241" t="s">
        <v>2235</v>
      </c>
      <c r="E205" s="2" t="s">
        <v>111</v>
      </c>
      <c r="F205" s="36">
        <v>961499.99609999987</v>
      </c>
      <c r="H205" s="12">
        <v>44890</v>
      </c>
      <c r="I205" s="1" t="s">
        <v>1671</v>
      </c>
      <c r="J205" s="240" t="s">
        <v>1672</v>
      </c>
      <c r="K205" s="2" t="s">
        <v>111</v>
      </c>
      <c r="L205" s="2">
        <v>0.5</v>
      </c>
      <c r="M205" s="14">
        <v>177531.45899999997</v>
      </c>
      <c r="N205" s="170"/>
      <c r="O205" s="170"/>
      <c r="P205" s="170"/>
    </row>
    <row r="206" spans="3:16" ht="14.25" customHeight="1" x14ac:dyDescent="0.25">
      <c r="C206" s="12">
        <v>44908</v>
      </c>
      <c r="D206" s="240" t="s">
        <v>2276</v>
      </c>
      <c r="E206" s="2" t="s">
        <v>111</v>
      </c>
      <c r="F206" s="14">
        <v>249900</v>
      </c>
      <c r="H206" s="12">
        <v>44890</v>
      </c>
      <c r="I206" s="1" t="s">
        <v>107</v>
      </c>
      <c r="J206" s="240" t="s">
        <v>1327</v>
      </c>
      <c r="K206" s="2" t="s">
        <v>111</v>
      </c>
      <c r="L206" s="2">
        <v>1</v>
      </c>
      <c r="M206" s="14">
        <v>127863.2985</v>
      </c>
      <c r="N206" s="170"/>
      <c r="O206" s="170"/>
      <c r="P206" s="170"/>
    </row>
    <row r="207" spans="3:16" ht="14.25" customHeight="1" x14ac:dyDescent="0.25">
      <c r="C207" s="12">
        <v>44909</v>
      </c>
      <c r="D207" s="240" t="s">
        <v>2277</v>
      </c>
      <c r="E207" s="2" t="s">
        <v>111</v>
      </c>
      <c r="F207" s="14">
        <v>267750</v>
      </c>
      <c r="H207" s="12">
        <v>44891</v>
      </c>
      <c r="I207" s="1" t="s">
        <v>390</v>
      </c>
      <c r="J207" s="442" t="s">
        <v>1347</v>
      </c>
      <c r="K207" s="2" t="s">
        <v>111</v>
      </c>
      <c r="L207" s="2">
        <v>2</v>
      </c>
      <c r="M207" s="433">
        <v>855362.53950000007</v>
      </c>
      <c r="N207" s="170"/>
      <c r="O207" s="170"/>
      <c r="P207" s="170"/>
    </row>
    <row r="208" spans="3:16" ht="14.25" customHeight="1" x14ac:dyDescent="0.25">
      <c r="C208" s="12">
        <v>44910</v>
      </c>
      <c r="D208" s="241" t="s">
        <v>1878</v>
      </c>
      <c r="E208" s="2" t="s">
        <v>111</v>
      </c>
      <c r="F208" s="36">
        <v>13923000</v>
      </c>
      <c r="H208" s="12">
        <v>44893</v>
      </c>
      <c r="I208" s="1" t="s">
        <v>107</v>
      </c>
      <c r="J208" s="240" t="s">
        <v>1327</v>
      </c>
      <c r="K208" s="2" t="s">
        <v>111</v>
      </c>
      <c r="L208" s="2">
        <v>2</v>
      </c>
      <c r="M208" s="14">
        <v>273979.72139999998</v>
      </c>
      <c r="N208" s="170"/>
      <c r="O208" s="170"/>
      <c r="P208" s="170"/>
    </row>
    <row r="209" spans="3:16" ht="14.25" customHeight="1" x14ac:dyDescent="0.25">
      <c r="C209" s="12">
        <v>44911</v>
      </c>
      <c r="D209" s="240" t="s">
        <v>1879</v>
      </c>
      <c r="E209" s="2" t="s">
        <v>111</v>
      </c>
      <c r="F209" s="14">
        <v>303450</v>
      </c>
      <c r="H209" s="12">
        <v>44893</v>
      </c>
      <c r="I209" s="1" t="s">
        <v>275</v>
      </c>
      <c r="J209" s="240" t="s">
        <v>276</v>
      </c>
      <c r="K209" s="2" t="s">
        <v>111</v>
      </c>
      <c r="L209" s="2">
        <v>6</v>
      </c>
      <c r="M209" s="14">
        <v>8335.3252499999999</v>
      </c>
      <c r="N209" s="170"/>
      <c r="O209" s="170"/>
      <c r="P209" s="170"/>
    </row>
    <row r="210" spans="3:16" ht="14.25" customHeight="1" x14ac:dyDescent="0.25">
      <c r="C210" s="12">
        <v>44914</v>
      </c>
      <c r="D210" s="240" t="s">
        <v>1880</v>
      </c>
      <c r="E210" s="2" t="s">
        <v>111</v>
      </c>
      <c r="F210" s="14">
        <v>5462100</v>
      </c>
      <c r="H210" s="12">
        <v>44893</v>
      </c>
      <c r="I210" s="1" t="s">
        <v>146</v>
      </c>
      <c r="J210" s="240" t="s">
        <v>147</v>
      </c>
      <c r="K210" s="2" t="s">
        <v>111</v>
      </c>
      <c r="L210" s="2">
        <v>6</v>
      </c>
      <c r="M210" s="14">
        <v>774.88634999999988</v>
      </c>
      <c r="N210" s="170"/>
      <c r="O210" s="170"/>
      <c r="P210" s="170"/>
    </row>
    <row r="211" spans="3:16" ht="14.25" customHeight="1" x14ac:dyDescent="0.25">
      <c r="C211" s="12">
        <v>44914</v>
      </c>
      <c r="D211" s="240" t="s">
        <v>1881</v>
      </c>
      <c r="E211" s="2" t="s">
        <v>111</v>
      </c>
      <c r="F211" s="14">
        <v>571200</v>
      </c>
      <c r="H211" s="12">
        <v>44894</v>
      </c>
      <c r="I211" s="1" t="s">
        <v>1676</v>
      </c>
      <c r="J211" s="240" t="s">
        <v>1677</v>
      </c>
      <c r="K211" s="2" t="s">
        <v>111</v>
      </c>
      <c r="L211" s="2">
        <v>6</v>
      </c>
      <c r="M211" s="14">
        <v>10913.49</v>
      </c>
      <c r="N211" s="170"/>
      <c r="O211" s="170"/>
      <c r="P211" s="170"/>
    </row>
    <row r="212" spans="3:16" ht="14.25" customHeight="1" thickBot="1" x14ac:dyDescent="0.3">
      <c r="C212" s="15">
        <v>44915</v>
      </c>
      <c r="D212" s="245" t="s">
        <v>2278</v>
      </c>
      <c r="E212" s="17" t="s">
        <v>111</v>
      </c>
      <c r="F212" s="18">
        <v>3213000</v>
      </c>
      <c r="H212" s="12">
        <v>44894</v>
      </c>
      <c r="I212" s="1" t="s">
        <v>64</v>
      </c>
      <c r="J212" s="240" t="s">
        <v>65</v>
      </c>
      <c r="K212" s="2" t="s">
        <v>111</v>
      </c>
      <c r="L212" s="2">
        <v>6</v>
      </c>
      <c r="M212" s="14">
        <v>3972.5353500000001</v>
      </c>
      <c r="N212" s="170"/>
      <c r="O212" s="170"/>
      <c r="P212" s="170"/>
    </row>
    <row r="213" spans="3:16" ht="14.25" customHeight="1" x14ac:dyDescent="0.25">
      <c r="H213" s="12">
        <v>44894</v>
      </c>
      <c r="I213" s="1" t="s">
        <v>146</v>
      </c>
      <c r="J213" s="240" t="s">
        <v>147</v>
      </c>
      <c r="K213" s="2" t="s">
        <v>111</v>
      </c>
      <c r="L213" s="2">
        <v>6</v>
      </c>
      <c r="M213" s="14">
        <v>774.88634999999988</v>
      </c>
      <c r="N213" s="170"/>
      <c r="O213" s="170"/>
      <c r="P213" s="170"/>
    </row>
    <row r="214" spans="3:16" ht="14.25" customHeight="1" x14ac:dyDescent="0.25">
      <c r="H214" s="12">
        <v>44894</v>
      </c>
      <c r="I214" s="1" t="s">
        <v>1678</v>
      </c>
      <c r="J214" s="240" t="s">
        <v>1679</v>
      </c>
      <c r="K214" s="2" t="s">
        <v>111</v>
      </c>
      <c r="L214" s="2">
        <v>1</v>
      </c>
      <c r="M214" s="14">
        <v>450000.28499999997</v>
      </c>
      <c r="N214" s="170"/>
      <c r="O214" s="170"/>
      <c r="P214" s="170"/>
    </row>
    <row r="215" spans="3:16" ht="14.25" customHeight="1" x14ac:dyDescent="0.25">
      <c r="H215" s="12">
        <v>44894</v>
      </c>
      <c r="I215" s="1" t="s">
        <v>1680</v>
      </c>
      <c r="J215" s="240" t="s">
        <v>1681</v>
      </c>
      <c r="K215" s="2" t="s">
        <v>111</v>
      </c>
      <c r="L215" s="2">
        <v>1</v>
      </c>
      <c r="M215" s="14">
        <v>502500.70499999996</v>
      </c>
      <c r="N215" s="170"/>
      <c r="O215" s="170"/>
      <c r="P215" s="170"/>
    </row>
    <row r="216" spans="3:16" ht="14.25" customHeight="1" x14ac:dyDescent="0.25">
      <c r="H216" s="12">
        <v>44894</v>
      </c>
      <c r="I216" s="1" t="s">
        <v>1682</v>
      </c>
      <c r="J216" s="240" t="s">
        <v>1683</v>
      </c>
      <c r="K216" s="2" t="s">
        <v>111</v>
      </c>
      <c r="L216" s="2">
        <v>1</v>
      </c>
      <c r="M216" s="14">
        <v>53550</v>
      </c>
      <c r="N216" s="170"/>
      <c r="O216" s="170"/>
      <c r="P216" s="170"/>
    </row>
    <row r="217" spans="3:16" ht="14.25" customHeight="1" x14ac:dyDescent="0.25">
      <c r="H217" s="12">
        <v>44894</v>
      </c>
      <c r="I217" s="1" t="s">
        <v>1684</v>
      </c>
      <c r="J217" s="240" t="s">
        <v>1685</v>
      </c>
      <c r="K217" s="2" t="s">
        <v>111</v>
      </c>
      <c r="L217" s="2">
        <v>1</v>
      </c>
      <c r="M217" s="14">
        <v>53550</v>
      </c>
      <c r="N217" s="170"/>
      <c r="O217" s="170"/>
      <c r="P217" s="170"/>
    </row>
    <row r="218" spans="3:16" ht="14.25" customHeight="1" x14ac:dyDescent="0.25">
      <c r="H218" s="12">
        <v>44894</v>
      </c>
      <c r="I218" s="1" t="s">
        <v>1686</v>
      </c>
      <c r="J218" s="240" t="s">
        <v>1687</v>
      </c>
      <c r="K218" s="2" t="s">
        <v>111</v>
      </c>
      <c r="L218" s="2">
        <v>10</v>
      </c>
      <c r="M218" s="14">
        <v>39666.269999999997</v>
      </c>
      <c r="N218" s="170"/>
      <c r="O218" s="170"/>
      <c r="P218" s="170"/>
    </row>
    <row r="219" spans="3:16" ht="14.25" customHeight="1" x14ac:dyDescent="0.25">
      <c r="F219" s="90"/>
      <c r="H219" s="12">
        <v>44894</v>
      </c>
      <c r="I219" s="1" t="s">
        <v>1688</v>
      </c>
      <c r="J219" s="240" t="s">
        <v>1689</v>
      </c>
      <c r="K219" s="2" t="s">
        <v>111</v>
      </c>
      <c r="L219" s="2">
        <v>4</v>
      </c>
      <c r="M219" s="14">
        <v>7116.7950000000001</v>
      </c>
      <c r="N219" s="170"/>
      <c r="O219" s="170"/>
      <c r="P219" s="170"/>
    </row>
    <row r="220" spans="3:16" ht="14.25" customHeight="1" x14ac:dyDescent="0.25">
      <c r="H220" s="12">
        <v>44894</v>
      </c>
      <c r="I220" s="1" t="s">
        <v>1690</v>
      </c>
      <c r="J220" s="240" t="s">
        <v>1691</v>
      </c>
      <c r="K220" s="2" t="s">
        <v>111</v>
      </c>
      <c r="L220" s="2">
        <v>10</v>
      </c>
      <c r="M220" s="14">
        <v>41862.712500000001</v>
      </c>
      <c r="N220" s="170"/>
      <c r="O220" s="170"/>
      <c r="P220" s="170"/>
    </row>
    <row r="221" spans="3:16" ht="14.25" customHeight="1" x14ac:dyDescent="0.25">
      <c r="H221" s="12">
        <v>44894</v>
      </c>
      <c r="I221" s="1" t="s">
        <v>1692</v>
      </c>
      <c r="J221" s="240" t="s">
        <v>1693</v>
      </c>
      <c r="K221" s="2" t="s">
        <v>111</v>
      </c>
      <c r="L221" s="2">
        <v>4</v>
      </c>
      <c r="M221" s="14">
        <v>15181.424999999999</v>
      </c>
      <c r="N221" s="170"/>
      <c r="O221" s="170"/>
      <c r="P221" s="170"/>
    </row>
    <row r="222" spans="3:16" ht="14.25" customHeight="1" x14ac:dyDescent="0.25">
      <c r="H222" s="12">
        <v>44894</v>
      </c>
      <c r="I222" s="1" t="s">
        <v>1694</v>
      </c>
      <c r="J222" s="240" t="s">
        <v>1695</v>
      </c>
      <c r="K222" s="2" t="s">
        <v>111</v>
      </c>
      <c r="L222" s="2">
        <v>5</v>
      </c>
      <c r="M222" s="14">
        <v>122294.8125</v>
      </c>
    </row>
    <row r="223" spans="3:16" ht="14.25" customHeight="1" x14ac:dyDescent="0.25">
      <c r="H223" s="12">
        <v>44894</v>
      </c>
      <c r="I223" s="1" t="s">
        <v>1696</v>
      </c>
      <c r="J223" s="240" t="s">
        <v>1697</v>
      </c>
      <c r="K223" s="2" t="s">
        <v>111</v>
      </c>
      <c r="L223" s="2">
        <v>4</v>
      </c>
      <c r="M223" s="14">
        <v>6699.1049999999996</v>
      </c>
    </row>
    <row r="224" spans="3:16" ht="14.25" customHeight="1" thickBot="1" x14ac:dyDescent="0.3">
      <c r="H224" s="15">
        <v>44894</v>
      </c>
      <c r="I224" s="16" t="s">
        <v>1698</v>
      </c>
      <c r="J224" s="245" t="s">
        <v>1699</v>
      </c>
      <c r="K224" s="17" t="s">
        <v>111</v>
      </c>
      <c r="L224" s="17">
        <v>10</v>
      </c>
      <c r="M224" s="18">
        <v>205563.65234999999</v>
      </c>
    </row>
    <row r="225" spans="8:13" ht="14.25" customHeight="1" x14ac:dyDescent="0.25">
      <c r="H225" s="130">
        <v>44896</v>
      </c>
      <c r="I225" s="131" t="s">
        <v>275</v>
      </c>
      <c r="J225" s="244" t="s">
        <v>276</v>
      </c>
      <c r="K225" s="132" t="s">
        <v>111</v>
      </c>
      <c r="L225" s="132">
        <v>4</v>
      </c>
      <c r="M225" s="133">
        <v>5556.883499999999</v>
      </c>
    </row>
    <row r="226" spans="8:13" ht="14.25" customHeight="1" x14ac:dyDescent="0.25">
      <c r="H226" s="12">
        <v>44896</v>
      </c>
      <c r="I226" s="1" t="s">
        <v>680</v>
      </c>
      <c r="J226" s="240" t="s">
        <v>681</v>
      </c>
      <c r="K226" s="2" t="s">
        <v>111</v>
      </c>
      <c r="L226" s="2">
        <v>4</v>
      </c>
      <c r="M226" s="14">
        <v>4609.4947499999989</v>
      </c>
    </row>
    <row r="227" spans="8:13" ht="14.25" customHeight="1" x14ac:dyDescent="0.25">
      <c r="H227" s="12">
        <v>44896</v>
      </c>
      <c r="I227" s="1" t="s">
        <v>1882</v>
      </c>
      <c r="J227" s="240" t="s">
        <v>1883</v>
      </c>
      <c r="K227" s="2" t="s">
        <v>111</v>
      </c>
      <c r="L227" s="2">
        <v>2</v>
      </c>
      <c r="M227" s="14">
        <v>5747.7</v>
      </c>
    </row>
    <row r="228" spans="8:13" ht="14.25" customHeight="1" x14ac:dyDescent="0.25">
      <c r="H228" s="12">
        <v>44896</v>
      </c>
      <c r="I228" s="1" t="s">
        <v>146</v>
      </c>
      <c r="J228" s="240" t="s">
        <v>147</v>
      </c>
      <c r="K228" s="2" t="s">
        <v>111</v>
      </c>
      <c r="L228" s="2">
        <v>10</v>
      </c>
      <c r="M228" s="14">
        <v>1291.4653499999997</v>
      </c>
    </row>
    <row r="229" spans="8:13" ht="14.25" customHeight="1" x14ac:dyDescent="0.25">
      <c r="H229" s="12">
        <v>44897</v>
      </c>
      <c r="I229" s="1" t="s">
        <v>1516</v>
      </c>
      <c r="J229" s="240" t="s">
        <v>1517</v>
      </c>
      <c r="K229" s="2" t="s">
        <v>111</v>
      </c>
      <c r="L229" s="2">
        <v>6</v>
      </c>
      <c r="M229" s="14">
        <v>6998.7350999999999</v>
      </c>
    </row>
    <row r="230" spans="8:13" x14ac:dyDescent="0.25">
      <c r="H230" s="12">
        <v>44897</v>
      </c>
      <c r="I230" s="1" t="s">
        <v>621</v>
      </c>
      <c r="J230" s="240" t="s">
        <v>622</v>
      </c>
      <c r="K230" s="2" t="s">
        <v>111</v>
      </c>
      <c r="L230" s="2">
        <v>6</v>
      </c>
      <c r="M230" s="14">
        <v>1624.22505</v>
      </c>
    </row>
    <row r="231" spans="8:13" x14ac:dyDescent="0.25">
      <c r="H231" s="12">
        <v>44897</v>
      </c>
      <c r="I231" s="1" t="s">
        <v>9</v>
      </c>
      <c r="J231" s="240" t="s">
        <v>1367</v>
      </c>
      <c r="K231" s="2" t="s">
        <v>111</v>
      </c>
      <c r="L231" s="2">
        <v>20</v>
      </c>
      <c r="M231" s="14">
        <v>592228.51379999996</v>
      </c>
    </row>
    <row r="232" spans="8:13" x14ac:dyDescent="0.25">
      <c r="H232" s="12">
        <v>44897</v>
      </c>
      <c r="I232" s="1" t="s">
        <v>101</v>
      </c>
      <c r="J232" s="240" t="s">
        <v>1627</v>
      </c>
      <c r="K232" s="2" t="s">
        <v>111</v>
      </c>
      <c r="L232" s="2">
        <v>7</v>
      </c>
      <c r="M232" s="14">
        <v>199426.80449999997</v>
      </c>
    </row>
    <row r="233" spans="8:13" x14ac:dyDescent="0.25">
      <c r="H233" s="12">
        <v>44897</v>
      </c>
      <c r="I233" s="1" t="s">
        <v>101</v>
      </c>
      <c r="J233" s="240" t="s">
        <v>1627</v>
      </c>
      <c r="K233" s="2" t="s">
        <v>111</v>
      </c>
      <c r="L233" s="2">
        <v>3</v>
      </c>
      <c r="M233" s="14">
        <v>85468.638149999984</v>
      </c>
    </row>
    <row r="234" spans="8:13" x14ac:dyDescent="0.25">
      <c r="H234" s="12">
        <v>44897</v>
      </c>
      <c r="I234" s="1" t="s">
        <v>130</v>
      </c>
      <c r="J234" s="240" t="s">
        <v>1863</v>
      </c>
      <c r="K234" s="2" t="s">
        <v>111</v>
      </c>
      <c r="L234" s="2">
        <v>1</v>
      </c>
      <c r="M234" s="14">
        <v>132420.36779999998</v>
      </c>
    </row>
    <row r="235" spans="8:13" x14ac:dyDescent="0.25">
      <c r="H235" s="12">
        <v>44897</v>
      </c>
      <c r="I235" s="1" t="s">
        <v>136</v>
      </c>
      <c r="J235" s="240" t="s">
        <v>1884</v>
      </c>
      <c r="K235" s="2" t="s">
        <v>111</v>
      </c>
      <c r="L235" s="2">
        <v>1</v>
      </c>
      <c r="M235" s="14">
        <v>38759.079449999997</v>
      </c>
    </row>
    <row r="236" spans="8:13" x14ac:dyDescent="0.25">
      <c r="H236" s="12">
        <v>44897</v>
      </c>
      <c r="I236" s="1" t="s">
        <v>458</v>
      </c>
      <c r="J236" s="240" t="s">
        <v>1885</v>
      </c>
      <c r="K236" s="2" t="s">
        <v>111</v>
      </c>
      <c r="L236" s="2">
        <v>1</v>
      </c>
      <c r="M236" s="14">
        <v>59913.00735</v>
      </c>
    </row>
    <row r="237" spans="8:13" x14ac:dyDescent="0.25">
      <c r="H237" s="12">
        <v>44897</v>
      </c>
      <c r="I237" s="1" t="s">
        <v>1886</v>
      </c>
      <c r="J237" s="240" t="s">
        <v>1887</v>
      </c>
      <c r="K237" s="2" t="s">
        <v>111</v>
      </c>
      <c r="L237" s="2">
        <v>1</v>
      </c>
      <c r="M237" s="14">
        <v>44553.599999999999</v>
      </c>
    </row>
    <row r="238" spans="8:13" x14ac:dyDescent="0.25">
      <c r="H238" s="12">
        <v>44897</v>
      </c>
      <c r="I238" s="1" t="s">
        <v>331</v>
      </c>
      <c r="J238" s="240" t="s">
        <v>1888</v>
      </c>
      <c r="K238" s="2" t="s">
        <v>111</v>
      </c>
      <c r="L238" s="2">
        <v>1</v>
      </c>
      <c r="M238" s="14">
        <v>44553.599999999999</v>
      </c>
    </row>
    <row r="239" spans="8:13" x14ac:dyDescent="0.25">
      <c r="H239" s="12">
        <v>44897</v>
      </c>
      <c r="I239" s="1" t="s">
        <v>1177</v>
      </c>
      <c r="J239" s="240" t="s">
        <v>1178</v>
      </c>
      <c r="K239" s="2" t="s">
        <v>111</v>
      </c>
      <c r="L239" s="2">
        <v>2.68</v>
      </c>
      <c r="M239" s="14">
        <v>11617.940249999998</v>
      </c>
    </row>
    <row r="240" spans="8:13" x14ac:dyDescent="0.25">
      <c r="H240" s="12">
        <v>44899</v>
      </c>
      <c r="I240" s="1" t="s">
        <v>107</v>
      </c>
      <c r="J240" s="240" t="s">
        <v>1327</v>
      </c>
      <c r="K240" s="2" t="s">
        <v>111</v>
      </c>
      <c r="L240" s="2">
        <v>2</v>
      </c>
      <c r="M240" s="14">
        <v>273979.72139999998</v>
      </c>
    </row>
    <row r="241" spans="8:13" x14ac:dyDescent="0.25">
      <c r="H241" s="12">
        <v>44904</v>
      </c>
      <c r="I241" s="1" t="s">
        <v>52</v>
      </c>
      <c r="J241" s="240" t="s">
        <v>53</v>
      </c>
      <c r="K241" s="2" t="s">
        <v>111</v>
      </c>
      <c r="L241" s="2">
        <v>2</v>
      </c>
      <c r="M241" s="14">
        <v>3325.00875</v>
      </c>
    </row>
    <row r="242" spans="8:13" x14ac:dyDescent="0.25">
      <c r="H242" s="12">
        <v>44904</v>
      </c>
      <c r="I242" s="1" t="s">
        <v>351</v>
      </c>
      <c r="J242" s="240" t="s">
        <v>352</v>
      </c>
      <c r="K242" s="2" t="s">
        <v>111</v>
      </c>
      <c r="L242" s="2">
        <v>2</v>
      </c>
      <c r="M242" s="14">
        <v>51067.297049999994</v>
      </c>
    </row>
    <row r="243" spans="8:13" x14ac:dyDescent="0.25">
      <c r="H243" s="12">
        <v>44904</v>
      </c>
      <c r="I243" s="1" t="s">
        <v>1889</v>
      </c>
      <c r="J243" s="240" t="s">
        <v>1890</v>
      </c>
      <c r="K243" s="2" t="s">
        <v>111</v>
      </c>
      <c r="L243" s="2">
        <v>1</v>
      </c>
      <c r="M243" s="14">
        <v>387391.76700000005</v>
      </c>
    </row>
    <row r="244" spans="8:13" x14ac:dyDescent="0.25">
      <c r="H244" s="12">
        <v>44904</v>
      </c>
      <c r="I244" s="1" t="s">
        <v>1891</v>
      </c>
      <c r="J244" s="240" t="s">
        <v>1892</v>
      </c>
      <c r="K244" s="2" t="s">
        <v>111</v>
      </c>
      <c r="L244" s="2">
        <v>1</v>
      </c>
      <c r="M244" s="14">
        <v>387391.76700000005</v>
      </c>
    </row>
    <row r="245" spans="8:13" x14ac:dyDescent="0.25">
      <c r="H245" s="12">
        <v>44904</v>
      </c>
      <c r="I245" s="1" t="s">
        <v>1893</v>
      </c>
      <c r="J245" s="240" t="s">
        <v>1894</v>
      </c>
      <c r="K245" s="2" t="s">
        <v>111</v>
      </c>
      <c r="L245" s="2">
        <v>1</v>
      </c>
      <c r="M245" s="14">
        <v>204860.88</v>
      </c>
    </row>
    <row r="246" spans="8:13" x14ac:dyDescent="0.25">
      <c r="H246" s="12">
        <v>44904</v>
      </c>
      <c r="I246" s="1" t="s">
        <v>1895</v>
      </c>
      <c r="J246" s="240" t="s">
        <v>1896</v>
      </c>
      <c r="K246" s="2" t="s">
        <v>111</v>
      </c>
      <c r="L246" s="2">
        <v>1</v>
      </c>
      <c r="M246" s="14">
        <v>184877.80499999999</v>
      </c>
    </row>
    <row r="247" spans="8:13" x14ac:dyDescent="0.25">
      <c r="H247" s="12">
        <v>44906</v>
      </c>
      <c r="I247" s="1" t="s">
        <v>390</v>
      </c>
      <c r="J247" s="442" t="s">
        <v>1347</v>
      </c>
      <c r="K247" s="2" t="s">
        <v>111</v>
      </c>
      <c r="L247" s="2">
        <v>3</v>
      </c>
      <c r="M247" s="433">
        <v>1300244.67615</v>
      </c>
    </row>
    <row r="248" spans="8:13" x14ac:dyDescent="0.25">
      <c r="H248" s="12">
        <v>44907</v>
      </c>
      <c r="I248" s="1" t="s">
        <v>275</v>
      </c>
      <c r="J248" s="240" t="s">
        <v>276</v>
      </c>
      <c r="K248" s="2" t="s">
        <v>111</v>
      </c>
      <c r="L248" s="2">
        <v>4</v>
      </c>
      <c r="M248" s="14">
        <v>5556.883499999999</v>
      </c>
    </row>
    <row r="249" spans="8:13" x14ac:dyDescent="0.25">
      <c r="H249" s="12">
        <v>44907</v>
      </c>
      <c r="I249" s="1" t="s">
        <v>680</v>
      </c>
      <c r="J249" s="240" t="s">
        <v>681</v>
      </c>
      <c r="K249" s="2" t="s">
        <v>111</v>
      </c>
      <c r="L249" s="2">
        <v>4</v>
      </c>
      <c r="M249" s="14">
        <v>9524.76</v>
      </c>
    </row>
    <row r="250" spans="8:13" x14ac:dyDescent="0.25">
      <c r="H250" s="12">
        <v>44907</v>
      </c>
      <c r="I250" s="1" t="s">
        <v>146</v>
      </c>
      <c r="J250" s="240" t="s">
        <v>681</v>
      </c>
      <c r="K250" s="2" t="s">
        <v>111</v>
      </c>
      <c r="L250" s="2">
        <v>8</v>
      </c>
      <c r="M250" s="14">
        <v>1033.1758499999999</v>
      </c>
    </row>
    <row r="251" spans="8:13" x14ac:dyDescent="0.25">
      <c r="H251" s="12">
        <v>44908</v>
      </c>
      <c r="I251" s="1" t="s">
        <v>390</v>
      </c>
      <c r="J251" s="442" t="s">
        <v>1347</v>
      </c>
      <c r="K251" s="2" t="s">
        <v>111</v>
      </c>
      <c r="L251" s="2">
        <v>4</v>
      </c>
      <c r="M251" s="433">
        <v>1733659.5800999999</v>
      </c>
    </row>
    <row r="252" spans="8:13" x14ac:dyDescent="0.25">
      <c r="H252" s="12">
        <v>44915</v>
      </c>
      <c r="I252" s="1" t="s">
        <v>1897</v>
      </c>
      <c r="J252" s="240" t="s">
        <v>1898</v>
      </c>
      <c r="K252" s="2" t="s">
        <v>111</v>
      </c>
      <c r="L252" s="2">
        <v>4</v>
      </c>
      <c r="M252" s="14">
        <v>104024.4807</v>
      </c>
    </row>
    <row r="253" spans="8:13" x14ac:dyDescent="0.25">
      <c r="H253" s="12">
        <v>44915</v>
      </c>
      <c r="I253" s="1" t="s">
        <v>1177</v>
      </c>
      <c r="J253" s="240" t="s">
        <v>1178</v>
      </c>
      <c r="K253" s="2" t="s">
        <v>111</v>
      </c>
      <c r="L253" s="2">
        <v>2.2799999999999998</v>
      </c>
      <c r="M253" s="14">
        <v>9883.9198500000002</v>
      </c>
    </row>
    <row r="254" spans="8:13" x14ac:dyDescent="0.25">
      <c r="H254" s="12">
        <v>44918</v>
      </c>
      <c r="I254" s="1" t="s">
        <v>605</v>
      </c>
      <c r="J254" s="240" t="s">
        <v>1432</v>
      </c>
      <c r="K254" s="2" t="s">
        <v>111</v>
      </c>
      <c r="L254" s="2">
        <v>4</v>
      </c>
      <c r="M254" s="14">
        <v>124601.22885</v>
      </c>
    </row>
    <row r="255" spans="8:13" ht="15.75" thickBot="1" x14ac:dyDescent="0.3">
      <c r="H255" s="15">
        <v>44921</v>
      </c>
      <c r="I255" s="16" t="s">
        <v>402</v>
      </c>
      <c r="J255" s="245" t="s">
        <v>1326</v>
      </c>
      <c r="K255" s="17" t="s">
        <v>111</v>
      </c>
      <c r="L255" s="17">
        <v>1</v>
      </c>
      <c r="M255" s="18">
        <v>690806.65604999999</v>
      </c>
    </row>
  </sheetData>
  <autoFilter ref="H6:M255" xr:uid="{25AC0407-00AC-4DAF-BCB0-FDD55A3D10AB}"/>
  <mergeCells count="2">
    <mergeCell ref="C4:F5"/>
    <mergeCell ref="H4:M5"/>
  </mergeCells>
  <hyperlinks>
    <hyperlink ref="A1" location="GENERAL!A1" display="GENERAL" xr:uid="{0CBEF087-70D0-48B4-9F87-C7D50C9E649F}"/>
    <hyperlink ref="A2" location="'PARETO '!A1" display="PARETO" xr:uid="{595CF835-7CD5-466B-844A-B90E4EB5182A}"/>
    <hyperlink ref="A3" location="'ANALISIS COMPACTADORES'!A1" display="ANALISIS COMPACTADORES" xr:uid="{13786C7A-3EB2-4088-88DF-BC1D5D679766}"/>
    <hyperlink ref="A4" location="'COSTO POR MES'!A1" display="COSTO POR MES" xr:uid="{9122F62C-7658-4C31-92C1-BE1126D485EA}"/>
  </hyperlinks>
  <pageMargins left="0.70866141732283472" right="0.70866141732283472" top="0.74803149606299213" bottom="0.74803149606299213" header="0.31496062992125984" footer="0.31496062992125984"/>
  <pageSetup paperSize="8" scale="28" orientation="portrait" r:id="rId1"/>
  <colBreaks count="3" manualBreakCount="3">
    <brk id="2" max="1048575" man="1"/>
    <brk id="6" max="254" man="1"/>
    <brk id="13" max="254" man="1"/>
  </colBreaks>
  <ignoredErrors>
    <ignoredError sqref="P5:P11 P14:P15" formulaRange="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A7DEE-7DAC-4B89-9724-B4B61B2BB4E5}">
  <dimension ref="A1:P18"/>
  <sheetViews>
    <sheetView view="pageBreakPreview" zoomScale="80" zoomScaleNormal="70" zoomScaleSheetLayoutView="80" workbookViewId="0"/>
  </sheetViews>
  <sheetFormatPr baseColWidth="10" defaultRowHeight="15" x14ac:dyDescent="0.25"/>
  <cols>
    <col min="1" max="1" width="16.5703125" bestFit="1" customWidth="1"/>
    <col min="2" max="2" width="4.85546875" customWidth="1"/>
    <col min="4" max="4" width="42.7109375" customWidth="1"/>
    <col min="5" max="5" width="7.42578125" bestFit="1" customWidth="1"/>
    <col min="6" max="6" width="21.140625" bestFit="1" customWidth="1"/>
    <col min="7" max="7" width="7.28515625" customWidth="1"/>
    <col min="8" max="8" width="12.5703125" bestFit="1" customWidth="1"/>
    <col min="9" max="9" width="6.28515625" bestFit="1" customWidth="1"/>
    <col min="10" max="10" width="38" customWidth="1"/>
    <col min="11" max="11" width="7.42578125" bestFit="1" customWidth="1"/>
    <col min="12" max="12" width="7.85546875" bestFit="1" customWidth="1"/>
    <col min="13" max="13" width="20.5703125" bestFit="1" customWidth="1"/>
    <col min="14" max="14" width="11.42578125" customWidth="1"/>
    <col min="15" max="15" width="16.28515625" bestFit="1" customWidth="1"/>
    <col min="16" max="16" width="21.140625" bestFit="1" customWidth="1"/>
  </cols>
  <sheetData>
    <row r="1" spans="1:16" ht="15.75" thickBot="1" x14ac:dyDescent="0.3">
      <c r="A1" s="117" t="s">
        <v>1557</v>
      </c>
      <c r="F1" s="242">
        <f>+F2+M2</f>
        <v>2520096.0987</v>
      </c>
    </row>
    <row r="2" spans="1:16" ht="15.75" thickBot="1" x14ac:dyDescent="0.3">
      <c r="A2" s="117" t="s">
        <v>1559</v>
      </c>
      <c r="E2" s="92" t="s">
        <v>1302</v>
      </c>
      <c r="F2" s="93">
        <f>SUM(F7)</f>
        <v>249900</v>
      </c>
      <c r="L2" s="92" t="s">
        <v>1302</v>
      </c>
      <c r="M2" s="93">
        <f>SUM(M7:M17)</f>
        <v>2270196.0987</v>
      </c>
    </row>
    <row r="3" spans="1:16" ht="15.75" thickBot="1" x14ac:dyDescent="0.3">
      <c r="A3" s="117" t="s">
        <v>1768</v>
      </c>
    </row>
    <row r="4" spans="1:16" ht="15.75" thickBot="1" x14ac:dyDescent="0.3">
      <c r="C4" s="507" t="s">
        <v>540</v>
      </c>
      <c r="D4" s="508"/>
      <c r="E4" s="508"/>
      <c r="F4" s="509"/>
      <c r="H4" s="507" t="s">
        <v>0</v>
      </c>
      <c r="I4" s="508"/>
      <c r="J4" s="508"/>
      <c r="K4" s="508"/>
      <c r="L4" s="508"/>
      <c r="M4" s="509"/>
      <c r="O4" s="167" t="s">
        <v>1754</v>
      </c>
      <c r="P4" s="168" t="s">
        <v>1302</v>
      </c>
    </row>
    <row r="5" spans="1:16" x14ac:dyDescent="0.25">
      <c r="C5" s="510"/>
      <c r="D5" s="511"/>
      <c r="E5" s="511"/>
      <c r="F5" s="512"/>
      <c r="H5" s="510"/>
      <c r="I5" s="511"/>
      <c r="J5" s="511"/>
      <c r="K5" s="511"/>
      <c r="L5" s="511"/>
      <c r="M5" s="512"/>
      <c r="O5" s="166" t="s">
        <v>1755</v>
      </c>
      <c r="P5" s="156">
        <v>0</v>
      </c>
    </row>
    <row r="6" spans="1:16" ht="15.75" thickBot="1" x14ac:dyDescent="0.3">
      <c r="C6" s="127" t="s">
        <v>1</v>
      </c>
      <c r="D6" s="128" t="s">
        <v>626</v>
      </c>
      <c r="E6" s="128" t="s">
        <v>2</v>
      </c>
      <c r="F6" s="129" t="s">
        <v>1307</v>
      </c>
      <c r="H6" s="127" t="s">
        <v>1</v>
      </c>
      <c r="I6" s="128" t="s">
        <v>1298</v>
      </c>
      <c r="J6" s="128" t="s">
        <v>626</v>
      </c>
      <c r="K6" s="128" t="s">
        <v>2</v>
      </c>
      <c r="L6" s="128" t="s">
        <v>1299</v>
      </c>
      <c r="M6" s="150" t="s">
        <v>1307</v>
      </c>
      <c r="O6" s="164" t="s">
        <v>1756</v>
      </c>
      <c r="P6" s="152">
        <v>0</v>
      </c>
    </row>
    <row r="7" spans="1:16" ht="26.25" thickBot="1" x14ac:dyDescent="0.3">
      <c r="C7" s="323">
        <v>44695</v>
      </c>
      <c r="D7" s="306" t="s">
        <v>2279</v>
      </c>
      <c r="E7" s="324" t="s">
        <v>607</v>
      </c>
      <c r="F7" s="325">
        <v>249900</v>
      </c>
      <c r="G7" s="295"/>
      <c r="H7" s="177">
        <v>44659</v>
      </c>
      <c r="I7" s="178" t="s">
        <v>46</v>
      </c>
      <c r="J7" s="247" t="s">
        <v>47</v>
      </c>
      <c r="K7" s="179" t="s">
        <v>607</v>
      </c>
      <c r="L7" s="179">
        <v>2</v>
      </c>
      <c r="M7" s="303">
        <v>25062.560249999999</v>
      </c>
      <c r="O7" s="164" t="s">
        <v>1757</v>
      </c>
      <c r="P7" s="152">
        <v>0</v>
      </c>
    </row>
    <row r="8" spans="1:16" ht="15.75" thickBot="1" x14ac:dyDescent="0.3">
      <c r="C8" s="295"/>
      <c r="D8" s="295"/>
      <c r="E8" s="295"/>
      <c r="F8" s="295"/>
      <c r="G8" s="295"/>
      <c r="H8" s="27">
        <v>44659</v>
      </c>
      <c r="I8" s="28" t="s">
        <v>23</v>
      </c>
      <c r="J8" s="190" t="s">
        <v>24</v>
      </c>
      <c r="K8" s="29" t="s">
        <v>607</v>
      </c>
      <c r="L8" s="29">
        <v>3.49</v>
      </c>
      <c r="M8" s="309">
        <v>6.2296500000000004</v>
      </c>
      <c r="O8" s="164" t="s">
        <v>1758</v>
      </c>
      <c r="P8" s="152">
        <f>SUM(M7:M8)</f>
        <v>25068.7899</v>
      </c>
    </row>
    <row r="9" spans="1:16" ht="25.5" x14ac:dyDescent="0.25">
      <c r="C9" s="295"/>
      <c r="D9" s="295"/>
      <c r="E9" s="295"/>
      <c r="F9" s="326"/>
      <c r="G9" s="295"/>
      <c r="H9" s="177">
        <v>44742</v>
      </c>
      <c r="I9" s="178" t="s">
        <v>738</v>
      </c>
      <c r="J9" s="247" t="s">
        <v>739</v>
      </c>
      <c r="K9" s="179" t="s">
        <v>607</v>
      </c>
      <c r="L9" s="179">
        <v>1</v>
      </c>
      <c r="M9" s="180">
        <v>96390</v>
      </c>
      <c r="O9" s="164" t="s">
        <v>1759</v>
      </c>
      <c r="P9" s="152">
        <f>SUM(F7)</f>
        <v>249900</v>
      </c>
    </row>
    <row r="10" spans="1:16" ht="26.25" thickBot="1" x14ac:dyDescent="0.3">
      <c r="C10" s="295"/>
      <c r="D10" s="295"/>
      <c r="E10" s="295"/>
      <c r="F10" s="295"/>
      <c r="G10" s="295"/>
      <c r="H10" s="27">
        <v>44742</v>
      </c>
      <c r="I10" s="28" t="s">
        <v>418</v>
      </c>
      <c r="J10" s="190" t="s">
        <v>742</v>
      </c>
      <c r="K10" s="29" t="s">
        <v>607</v>
      </c>
      <c r="L10" s="29">
        <v>2</v>
      </c>
      <c r="M10" s="30">
        <v>176562.78</v>
      </c>
      <c r="O10" s="164" t="s">
        <v>1760</v>
      </c>
      <c r="P10" s="152">
        <f>SUM(M9:M10)</f>
        <v>272952.78000000003</v>
      </c>
    </row>
    <row r="11" spans="1:16" ht="25.5" x14ac:dyDescent="0.25">
      <c r="C11" s="295"/>
      <c r="D11" s="295"/>
      <c r="E11" s="295"/>
      <c r="F11" s="295"/>
      <c r="G11" s="295"/>
      <c r="H11" s="146">
        <v>44867</v>
      </c>
      <c r="I11" s="147" t="s">
        <v>728</v>
      </c>
      <c r="J11" s="291" t="s">
        <v>1700</v>
      </c>
      <c r="K11" s="148" t="s">
        <v>607</v>
      </c>
      <c r="L11" s="148">
        <v>40</v>
      </c>
      <c r="M11" s="149">
        <v>1111889.9589</v>
      </c>
      <c r="O11" s="164" t="s">
        <v>1761</v>
      </c>
      <c r="P11" s="152">
        <v>0</v>
      </c>
    </row>
    <row r="12" spans="1:16" x14ac:dyDescent="0.25">
      <c r="C12" s="295"/>
      <c r="D12" s="295"/>
      <c r="E12" s="295"/>
      <c r="F12" s="295"/>
      <c r="G12" s="295"/>
      <c r="H12" s="25">
        <v>44867</v>
      </c>
      <c r="I12" s="24" t="s">
        <v>1701</v>
      </c>
      <c r="J12" s="22" t="s">
        <v>1702</v>
      </c>
      <c r="K12" s="23" t="s">
        <v>607</v>
      </c>
      <c r="L12" s="23">
        <v>1</v>
      </c>
      <c r="M12" s="26">
        <v>140479.5</v>
      </c>
      <c r="O12" s="164" t="s">
        <v>1762</v>
      </c>
      <c r="P12" s="152">
        <v>0</v>
      </c>
    </row>
    <row r="13" spans="1:16" ht="25.5" x14ac:dyDescent="0.25">
      <c r="C13" s="295"/>
      <c r="D13" s="295"/>
      <c r="E13" s="295"/>
      <c r="F13" s="295"/>
      <c r="G13" s="295"/>
      <c r="H13" s="25">
        <v>44867</v>
      </c>
      <c r="I13" s="24" t="s">
        <v>1703</v>
      </c>
      <c r="J13" s="22" t="s">
        <v>1704</v>
      </c>
      <c r="K13" s="23" t="s">
        <v>607</v>
      </c>
      <c r="L13" s="23">
        <v>2</v>
      </c>
      <c r="M13" s="26">
        <v>184926</v>
      </c>
      <c r="O13" s="164" t="s">
        <v>1763</v>
      </c>
      <c r="P13" s="152">
        <v>0</v>
      </c>
    </row>
    <row r="14" spans="1:16" ht="25.5" x14ac:dyDescent="0.25">
      <c r="C14" s="295"/>
      <c r="D14" s="295"/>
      <c r="E14" s="295"/>
      <c r="F14" s="295"/>
      <c r="G14" s="295"/>
      <c r="H14" s="25">
        <v>44867</v>
      </c>
      <c r="I14" s="24" t="s">
        <v>1705</v>
      </c>
      <c r="J14" s="22" t="s">
        <v>1706</v>
      </c>
      <c r="K14" s="23" t="s">
        <v>607</v>
      </c>
      <c r="L14" s="23">
        <v>1</v>
      </c>
      <c r="M14" s="26">
        <v>295239</v>
      </c>
      <c r="O14" s="164" t="s">
        <v>1764</v>
      </c>
      <c r="P14" s="152">
        <v>0</v>
      </c>
    </row>
    <row r="15" spans="1:16" ht="25.5" x14ac:dyDescent="0.25">
      <c r="C15" s="295"/>
      <c r="D15" s="295"/>
      <c r="E15" s="295"/>
      <c r="F15" s="295"/>
      <c r="G15" s="295"/>
      <c r="H15" s="25">
        <v>44867</v>
      </c>
      <c r="I15" s="24" t="s">
        <v>1707</v>
      </c>
      <c r="J15" s="22" t="s">
        <v>1708</v>
      </c>
      <c r="K15" s="23" t="s">
        <v>607</v>
      </c>
      <c r="L15" s="23">
        <v>1</v>
      </c>
      <c r="M15" s="26">
        <v>161721</v>
      </c>
      <c r="O15" s="164" t="s">
        <v>1765</v>
      </c>
      <c r="P15" s="152">
        <f>SUM(M11:M17)</f>
        <v>1972174.5288</v>
      </c>
    </row>
    <row r="16" spans="1:16" ht="26.25" thickBot="1" x14ac:dyDescent="0.3">
      <c r="C16" s="295"/>
      <c r="D16" s="295"/>
      <c r="E16" s="295"/>
      <c r="F16" s="295"/>
      <c r="G16" s="295"/>
      <c r="H16" s="25">
        <v>44867</v>
      </c>
      <c r="I16" s="24" t="s">
        <v>1709</v>
      </c>
      <c r="J16" s="22" t="s">
        <v>1710</v>
      </c>
      <c r="K16" s="23" t="s">
        <v>607</v>
      </c>
      <c r="L16" s="23">
        <v>1</v>
      </c>
      <c r="M16" s="26">
        <v>62789.749049999999</v>
      </c>
      <c r="O16" s="188" t="s">
        <v>1766</v>
      </c>
      <c r="P16" s="189">
        <v>0</v>
      </c>
    </row>
    <row r="17" spans="3:16" ht="15.75" thickBot="1" x14ac:dyDescent="0.3">
      <c r="C17" s="295"/>
      <c r="D17" s="295"/>
      <c r="E17" s="295"/>
      <c r="F17" s="295"/>
      <c r="G17" s="295"/>
      <c r="H17" s="27">
        <v>44867</v>
      </c>
      <c r="I17" s="28" t="s">
        <v>1177</v>
      </c>
      <c r="J17" s="190" t="s">
        <v>1178</v>
      </c>
      <c r="K17" s="29" t="s">
        <v>607</v>
      </c>
      <c r="L17" s="29">
        <v>3.49</v>
      </c>
      <c r="M17" s="30">
        <v>15129.32085</v>
      </c>
      <c r="O17" s="72" t="s">
        <v>1302</v>
      </c>
      <c r="P17" s="114">
        <f>SUM(P5:Q16)</f>
        <v>2520096.0987</v>
      </c>
    </row>
    <row r="18" spans="3:16" x14ac:dyDescent="0.25">
      <c r="C18" s="295"/>
      <c r="D18" s="295"/>
      <c r="E18" s="295"/>
      <c r="F18" s="295"/>
      <c r="G18" s="295"/>
      <c r="H18" s="295"/>
      <c r="I18" s="295"/>
      <c r="J18" s="295"/>
      <c r="K18" s="295"/>
      <c r="L18" s="295"/>
      <c r="M18" s="295"/>
    </row>
  </sheetData>
  <mergeCells count="2">
    <mergeCell ref="C4:F5"/>
    <mergeCell ref="H4:M5"/>
  </mergeCells>
  <hyperlinks>
    <hyperlink ref="A1" location="GENERAL!A1" display="GENERAL" xr:uid="{25034639-CDBD-457B-B927-A25B66AABA2F}"/>
    <hyperlink ref="A2" location="'PARETO '!A1" display="PARETO" xr:uid="{66B9AE85-8B63-4E68-B554-9F3E90D380C1}"/>
    <hyperlink ref="A3" location="'COSTO POR MES'!A1" display="COSTO POR MES" xr:uid="{BF03B30D-232E-47D0-8774-A123496CFE34}"/>
  </hyperlinks>
  <pageMargins left="0.70866141732283472" right="0.70866141732283472" top="0.74803149606299213" bottom="0.74803149606299213" header="0.31496062992125984" footer="0.31496062992125984"/>
  <pageSetup paperSize="5" scale="85" orientation="landscape" r:id="rId1"/>
  <colBreaks count="1" manualBreakCount="1">
    <brk id="13" max="17" man="1"/>
  </colBreaks>
  <ignoredErrors>
    <ignoredError sqref="P8 P10 P15" formulaRange="1"/>
    <ignoredError sqref="P9"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BF52B-F02D-4139-944D-16A59B643FFB}">
  <dimension ref="A1:Z232"/>
  <sheetViews>
    <sheetView view="pageBreakPreview" zoomScale="90" zoomScaleNormal="55" zoomScaleSheetLayoutView="90" workbookViewId="0"/>
  </sheetViews>
  <sheetFormatPr baseColWidth="10" defaultRowHeight="15" x14ac:dyDescent="0.25"/>
  <cols>
    <col min="1" max="1" width="25.7109375" bestFit="1" customWidth="1"/>
    <col min="2" max="2" width="5.7109375" customWidth="1"/>
    <col min="3" max="3" width="12.140625" bestFit="1" customWidth="1"/>
    <col min="4" max="4" width="177" customWidth="1"/>
    <col min="5" max="5" width="10.28515625" bestFit="1" customWidth="1"/>
    <col min="6" max="6" width="25.28515625" bestFit="1" customWidth="1"/>
    <col min="8" max="8" width="12.5703125" bestFit="1" customWidth="1"/>
    <col min="9" max="9" width="8.85546875" bestFit="1" customWidth="1"/>
    <col min="10" max="10" width="100.140625" bestFit="1" customWidth="1"/>
    <col min="11" max="11" width="8.42578125" bestFit="1" customWidth="1"/>
    <col min="12" max="12" width="7.85546875" bestFit="1" customWidth="1"/>
    <col min="13" max="13" width="22.7109375" bestFit="1" customWidth="1"/>
    <col min="14" max="14" width="16.42578125" customWidth="1"/>
    <col min="15" max="15" width="16.42578125" hidden="1" customWidth="1"/>
    <col min="16" max="16" width="25.5703125" hidden="1" customWidth="1"/>
    <col min="17" max="17" width="0" hidden="1" customWidth="1"/>
    <col min="18" max="18" width="27.28515625" hidden="1" customWidth="1"/>
    <col min="19" max="19" width="36.42578125" hidden="1" customWidth="1"/>
    <col min="20" max="20" width="16.5703125" hidden="1" customWidth="1"/>
    <col min="21" max="21" width="22.85546875" hidden="1" customWidth="1"/>
    <col min="22" max="22" width="0" hidden="1" customWidth="1"/>
    <col min="23" max="23" width="27.28515625" hidden="1" customWidth="1"/>
    <col min="24" max="24" width="35.28515625" hidden="1" customWidth="1"/>
    <col min="25" max="25" width="16.5703125" hidden="1" customWidth="1"/>
    <col min="26" max="26" width="23.140625" hidden="1" customWidth="1"/>
  </cols>
  <sheetData>
    <row r="1" spans="1:26" ht="15.75" thickBot="1" x14ac:dyDescent="0.3">
      <c r="A1" s="117" t="s">
        <v>1557</v>
      </c>
      <c r="B1" s="118"/>
      <c r="F1" s="242">
        <f>+F2+M2</f>
        <v>284552039.84422141</v>
      </c>
      <c r="S1" s="83" t="s">
        <v>1551</v>
      </c>
      <c r="X1" s="112" t="s">
        <v>1549</v>
      </c>
    </row>
    <row r="2" spans="1:26" ht="15.75" thickBot="1" x14ac:dyDescent="0.3">
      <c r="A2" s="117" t="s">
        <v>1559</v>
      </c>
      <c r="B2" s="118"/>
      <c r="E2" s="92" t="s">
        <v>1302</v>
      </c>
      <c r="F2" s="93">
        <f>SUM(F7:F128)</f>
        <v>226007304.28398746</v>
      </c>
      <c r="L2" s="92" t="s">
        <v>1302</v>
      </c>
      <c r="M2" s="93">
        <f>SUM(M7:M232)</f>
        <v>58544735.560233928</v>
      </c>
      <c r="N2" s="169"/>
      <c r="O2" s="169"/>
      <c r="P2" s="169"/>
      <c r="R2" s="110" t="s">
        <v>1555</v>
      </c>
      <c r="S2" s="115">
        <f>SUM(U19:U21,U38:U39)</f>
        <v>8695997.5053000003</v>
      </c>
      <c r="T2" s="111" t="s">
        <v>1556</v>
      </c>
      <c r="U2" s="114">
        <f>SUM(U4:U11)</f>
        <v>32915400</v>
      </c>
      <c r="W2" s="110" t="s">
        <v>1555</v>
      </c>
      <c r="X2" s="113">
        <f>SUM(Z4:Z23,U22:U36,U40:U44)</f>
        <v>49800790.868550003</v>
      </c>
      <c r="Y2" s="111" t="s">
        <v>1556</v>
      </c>
      <c r="Z2" s="114">
        <f>SUM(Z25:Z37)</f>
        <v>99934653</v>
      </c>
    </row>
    <row r="3" spans="1:26" ht="15.75" thickBot="1" x14ac:dyDescent="0.3">
      <c r="A3" s="117" t="s">
        <v>1560</v>
      </c>
      <c r="B3" s="118"/>
    </row>
    <row r="4" spans="1:26" ht="15.75" thickBot="1" x14ac:dyDescent="0.3">
      <c r="A4" s="117" t="s">
        <v>1768</v>
      </c>
      <c r="B4" s="118"/>
      <c r="C4" s="507" t="s">
        <v>540</v>
      </c>
      <c r="D4" s="508"/>
      <c r="E4" s="508"/>
      <c r="F4" s="509"/>
      <c r="H4" s="507" t="s">
        <v>0</v>
      </c>
      <c r="I4" s="508"/>
      <c r="J4" s="508"/>
      <c r="K4" s="508"/>
      <c r="L4" s="508"/>
      <c r="M4" s="509"/>
      <c r="N4" s="171"/>
      <c r="O4" s="341" t="s">
        <v>1754</v>
      </c>
      <c r="P4" s="342" t="s">
        <v>1302</v>
      </c>
      <c r="R4" s="12">
        <v>44575</v>
      </c>
      <c r="S4" s="42" t="s">
        <v>156</v>
      </c>
      <c r="T4" s="2" t="s">
        <v>155</v>
      </c>
      <c r="U4" s="43">
        <v>624750</v>
      </c>
      <c r="W4" s="12">
        <v>44733</v>
      </c>
      <c r="X4" s="42" t="s">
        <v>828</v>
      </c>
      <c r="Y4" s="2" t="s">
        <v>155</v>
      </c>
      <c r="Z4" s="43">
        <v>892500</v>
      </c>
    </row>
    <row r="5" spans="1:26" ht="15.75" thickBot="1" x14ac:dyDescent="0.3">
      <c r="C5" s="510"/>
      <c r="D5" s="511"/>
      <c r="E5" s="511"/>
      <c r="F5" s="512"/>
      <c r="H5" s="510"/>
      <c r="I5" s="511"/>
      <c r="J5" s="511"/>
      <c r="K5" s="511"/>
      <c r="L5" s="511"/>
      <c r="M5" s="512"/>
      <c r="N5" s="171"/>
      <c r="O5" s="343" t="s">
        <v>1755</v>
      </c>
      <c r="P5" s="411">
        <f>SUM(F7:F11,M7:M29)</f>
        <v>5519860.5204339456</v>
      </c>
      <c r="R5" s="12">
        <v>44602</v>
      </c>
      <c r="S5" s="42" t="s">
        <v>2288</v>
      </c>
      <c r="T5" s="2" t="s">
        <v>155</v>
      </c>
      <c r="U5" s="43">
        <v>624750</v>
      </c>
      <c r="W5" s="12">
        <v>44733</v>
      </c>
      <c r="X5" s="42" t="s">
        <v>829</v>
      </c>
      <c r="Y5" s="2" t="s">
        <v>155</v>
      </c>
      <c r="Z5" s="43">
        <v>446250</v>
      </c>
    </row>
    <row r="6" spans="1:26" ht="15.75" thickBot="1" x14ac:dyDescent="0.3">
      <c r="C6" s="127" t="s">
        <v>1</v>
      </c>
      <c r="D6" s="128" t="s">
        <v>626</v>
      </c>
      <c r="E6" s="128" t="s">
        <v>2</v>
      </c>
      <c r="F6" s="129" t="s">
        <v>1307</v>
      </c>
      <c r="H6" s="127" t="s">
        <v>1</v>
      </c>
      <c r="I6" s="128" t="s">
        <v>1298</v>
      </c>
      <c r="J6" s="128" t="s">
        <v>626</v>
      </c>
      <c r="K6" s="128" t="s">
        <v>2</v>
      </c>
      <c r="L6" s="128" t="s">
        <v>1299</v>
      </c>
      <c r="M6" s="150" t="s">
        <v>1307</v>
      </c>
      <c r="N6" s="172"/>
      <c r="O6" s="343" t="s">
        <v>1756</v>
      </c>
      <c r="P6" s="411">
        <f>SUM(F12:F18,M30:M38)</f>
        <v>1460386.4688000001</v>
      </c>
      <c r="R6" s="12">
        <v>44649</v>
      </c>
      <c r="S6" s="42" t="s">
        <v>517</v>
      </c>
      <c r="T6" s="2" t="s">
        <v>155</v>
      </c>
      <c r="U6" s="43">
        <v>7497000</v>
      </c>
      <c r="W6" s="12">
        <v>44733</v>
      </c>
      <c r="X6" s="42" t="s">
        <v>830</v>
      </c>
      <c r="Y6" s="2" t="s">
        <v>155</v>
      </c>
      <c r="Z6" s="43">
        <v>2142000</v>
      </c>
    </row>
    <row r="7" spans="1:26" ht="15.75" thickBot="1" x14ac:dyDescent="0.3">
      <c r="A7" t="s">
        <v>1551</v>
      </c>
      <c r="C7" s="130">
        <v>44568</v>
      </c>
      <c r="D7" s="131" t="s">
        <v>154</v>
      </c>
      <c r="E7" s="132" t="s">
        <v>155</v>
      </c>
      <c r="F7" s="133">
        <v>571200</v>
      </c>
      <c r="H7" s="130">
        <v>44567</v>
      </c>
      <c r="I7" s="131" t="s">
        <v>9</v>
      </c>
      <c r="J7" s="131" t="s">
        <v>10</v>
      </c>
      <c r="K7" s="132" t="s">
        <v>155</v>
      </c>
      <c r="L7" s="132">
        <v>42</v>
      </c>
      <c r="M7" s="133">
        <v>920821.70250000001</v>
      </c>
      <c r="N7" s="170"/>
      <c r="O7" s="343" t="s">
        <v>1757</v>
      </c>
      <c r="P7" s="411">
        <f>SUM(F19:F26,M39:M58)</f>
        <v>19634715.935099993</v>
      </c>
      <c r="R7" s="12">
        <v>44650</v>
      </c>
      <c r="S7" s="42" t="s">
        <v>2280</v>
      </c>
      <c r="T7" s="2" t="s">
        <v>155</v>
      </c>
      <c r="U7" s="43">
        <v>2213400</v>
      </c>
      <c r="W7" s="12">
        <v>44733</v>
      </c>
      <c r="X7" s="42" t="s">
        <v>2281</v>
      </c>
      <c r="Y7" s="2" t="s">
        <v>155</v>
      </c>
      <c r="Z7" s="43">
        <v>1428000</v>
      </c>
    </row>
    <row r="8" spans="1:26" ht="15.75" thickBot="1" x14ac:dyDescent="0.3">
      <c r="C8" s="12">
        <v>44575</v>
      </c>
      <c r="D8" s="42" t="s">
        <v>156</v>
      </c>
      <c r="E8" s="2" t="s">
        <v>155</v>
      </c>
      <c r="F8" s="43">
        <v>624750</v>
      </c>
      <c r="H8" s="12">
        <v>44567</v>
      </c>
      <c r="I8" s="1" t="s">
        <v>159</v>
      </c>
      <c r="J8" s="1" t="s">
        <v>160</v>
      </c>
      <c r="K8" s="2" t="s">
        <v>155</v>
      </c>
      <c r="L8" s="2">
        <v>1</v>
      </c>
      <c r="M8" s="14">
        <v>92463</v>
      </c>
      <c r="N8" s="170"/>
      <c r="O8" s="343" t="s">
        <v>1758</v>
      </c>
      <c r="P8" s="411">
        <f>SUM(F27:F33,M59)</f>
        <v>22294656.229649998</v>
      </c>
      <c r="R8" s="12">
        <v>44652</v>
      </c>
      <c r="S8" s="42" t="s">
        <v>608</v>
      </c>
      <c r="T8" s="2" t="s">
        <v>155</v>
      </c>
      <c r="U8" s="86">
        <v>7497000</v>
      </c>
      <c r="W8" s="12">
        <v>44733</v>
      </c>
      <c r="X8" s="42" t="s">
        <v>831</v>
      </c>
      <c r="Y8" s="2" t="s">
        <v>155</v>
      </c>
      <c r="Z8" s="43">
        <v>696150</v>
      </c>
    </row>
    <row r="9" spans="1:26" ht="15.75" thickBot="1" x14ac:dyDescent="0.3">
      <c r="C9" s="12">
        <v>44582</v>
      </c>
      <c r="D9" s="1" t="s">
        <v>2282</v>
      </c>
      <c r="E9" s="2" t="s">
        <v>155</v>
      </c>
      <c r="F9" s="14">
        <v>464100</v>
      </c>
      <c r="H9" s="12">
        <v>44567</v>
      </c>
      <c r="I9" s="1" t="s">
        <v>161</v>
      </c>
      <c r="J9" s="1" t="s">
        <v>162</v>
      </c>
      <c r="K9" s="2" t="s">
        <v>155</v>
      </c>
      <c r="L9" s="2">
        <v>1</v>
      </c>
      <c r="M9" s="14">
        <v>148711.24169999998</v>
      </c>
      <c r="N9" s="170"/>
      <c r="O9" s="343" t="s">
        <v>1759</v>
      </c>
      <c r="P9" s="411">
        <f>SUM(F34:F38,M60:M76)</f>
        <v>3040194.8997000004</v>
      </c>
      <c r="R9" s="12">
        <v>44655</v>
      </c>
      <c r="S9" s="42" t="s">
        <v>2283</v>
      </c>
      <c r="T9" s="2" t="s">
        <v>155</v>
      </c>
      <c r="U9" s="86">
        <v>8925000</v>
      </c>
      <c r="W9" s="12">
        <v>44735</v>
      </c>
      <c r="X9" s="42" t="s">
        <v>833</v>
      </c>
      <c r="Y9" s="2" t="s">
        <v>155</v>
      </c>
      <c r="Z9" s="43">
        <v>499800</v>
      </c>
    </row>
    <row r="10" spans="1:26" ht="15.75" thickBot="1" x14ac:dyDescent="0.3">
      <c r="C10" s="12">
        <v>44585</v>
      </c>
      <c r="D10" s="1" t="s">
        <v>157</v>
      </c>
      <c r="E10" s="2" t="s">
        <v>155</v>
      </c>
      <c r="F10" s="14">
        <v>803250</v>
      </c>
      <c r="H10" s="12">
        <v>44567</v>
      </c>
      <c r="I10" s="1" t="s">
        <v>163</v>
      </c>
      <c r="J10" s="1" t="s">
        <v>164</v>
      </c>
      <c r="K10" s="2" t="s">
        <v>155</v>
      </c>
      <c r="L10" s="2">
        <v>1</v>
      </c>
      <c r="M10" s="14">
        <v>58524.509399999988</v>
      </c>
      <c r="N10" s="170"/>
      <c r="O10" s="343" t="s">
        <v>1760</v>
      </c>
      <c r="P10" s="411">
        <f>SUM(F39:F52,M77:M94)</f>
        <v>20319091.141349997</v>
      </c>
      <c r="R10" s="12">
        <v>44655</v>
      </c>
      <c r="S10" s="42" t="s">
        <v>609</v>
      </c>
      <c r="T10" s="2" t="s">
        <v>155</v>
      </c>
      <c r="U10" s="86">
        <v>1963500</v>
      </c>
      <c r="W10" s="12">
        <v>44739</v>
      </c>
      <c r="X10" s="42" t="s">
        <v>834</v>
      </c>
      <c r="Y10" s="2" t="s">
        <v>155</v>
      </c>
      <c r="Z10" s="43">
        <v>1160250</v>
      </c>
    </row>
    <row r="11" spans="1:26" ht="15.75" thickBot="1" x14ac:dyDescent="0.3">
      <c r="C11" s="15">
        <v>44590</v>
      </c>
      <c r="D11" s="16" t="s">
        <v>158</v>
      </c>
      <c r="E11" s="17" t="s">
        <v>155</v>
      </c>
      <c r="F11" s="18">
        <v>107100</v>
      </c>
      <c r="H11" s="12">
        <v>44567</v>
      </c>
      <c r="I11" s="1" t="s">
        <v>165</v>
      </c>
      <c r="J11" s="1" t="s">
        <v>166</v>
      </c>
      <c r="K11" s="2" t="s">
        <v>155</v>
      </c>
      <c r="L11" s="2">
        <v>1</v>
      </c>
      <c r="M11" s="14">
        <v>143692.5</v>
      </c>
      <c r="N11" s="170"/>
      <c r="O11" s="343" t="s">
        <v>1761</v>
      </c>
      <c r="P11" s="411">
        <f>SUM(F53:F59,M95:M99)</f>
        <v>7671836.7094500009</v>
      </c>
      <c r="R11" s="12">
        <v>44653</v>
      </c>
      <c r="S11" s="42" t="s">
        <v>2284</v>
      </c>
      <c r="T11" s="2" t="s">
        <v>155</v>
      </c>
      <c r="U11" s="86">
        <v>3570000</v>
      </c>
      <c r="W11" s="12">
        <v>44763</v>
      </c>
      <c r="X11" s="42" t="s">
        <v>967</v>
      </c>
      <c r="Y11" s="2" t="s">
        <v>155</v>
      </c>
      <c r="Z11" s="43">
        <v>1124550</v>
      </c>
    </row>
    <row r="12" spans="1:26" ht="15.75" thickBot="1" x14ac:dyDescent="0.3">
      <c r="C12" s="130">
        <v>44593</v>
      </c>
      <c r="D12" s="131" t="s">
        <v>2285</v>
      </c>
      <c r="E12" s="132" t="s">
        <v>155</v>
      </c>
      <c r="F12" s="133">
        <v>53550</v>
      </c>
      <c r="H12" s="12">
        <v>44567</v>
      </c>
      <c r="I12" s="1" t="s">
        <v>23</v>
      </c>
      <c r="J12" s="1" t="s">
        <v>24</v>
      </c>
      <c r="K12" s="2" t="s">
        <v>155</v>
      </c>
      <c r="L12" s="2">
        <v>3.49</v>
      </c>
      <c r="M12" s="14">
        <v>11447.329949999999</v>
      </c>
      <c r="N12" s="170"/>
      <c r="O12" s="343" t="s">
        <v>1762</v>
      </c>
      <c r="P12" s="411">
        <f>SUM(F60:F66,M100:M119)</f>
        <v>13387817.829300003</v>
      </c>
      <c r="W12" s="12">
        <v>44802</v>
      </c>
      <c r="X12" s="42" t="s">
        <v>1091</v>
      </c>
      <c r="Y12" s="2" t="s">
        <v>155</v>
      </c>
      <c r="Z12" s="43">
        <v>4005540</v>
      </c>
    </row>
    <row r="13" spans="1:26" ht="15.75" thickBot="1" x14ac:dyDescent="0.3">
      <c r="C13" s="12">
        <v>44593</v>
      </c>
      <c r="D13" s="1" t="s">
        <v>2286</v>
      </c>
      <c r="E13" s="2" t="s">
        <v>155</v>
      </c>
      <c r="F13" s="14">
        <v>285600</v>
      </c>
      <c r="H13" s="12">
        <v>44569</v>
      </c>
      <c r="I13" s="1" t="s">
        <v>167</v>
      </c>
      <c r="J13" s="1" t="s">
        <v>168</v>
      </c>
      <c r="K13" s="2" t="s">
        <v>155</v>
      </c>
      <c r="L13" s="2">
        <v>2</v>
      </c>
      <c r="M13" s="14">
        <v>61197.582600000002</v>
      </c>
      <c r="N13" s="170"/>
      <c r="O13" s="343" t="s">
        <v>1763</v>
      </c>
      <c r="P13" s="411">
        <f>SUM(F67:F78,M120:M143)</f>
        <v>15193435.648049999</v>
      </c>
      <c r="W13" s="12">
        <v>44802</v>
      </c>
      <c r="X13" s="42" t="s">
        <v>2287</v>
      </c>
      <c r="Y13" s="2" t="s">
        <v>155</v>
      </c>
      <c r="Z13" s="43">
        <v>410550</v>
      </c>
    </row>
    <row r="14" spans="1:26" ht="18" thickBot="1" x14ac:dyDescent="0.45">
      <c r="C14" s="12">
        <v>44602</v>
      </c>
      <c r="D14" s="42" t="s">
        <v>2288</v>
      </c>
      <c r="E14" s="2" t="s">
        <v>155</v>
      </c>
      <c r="F14" s="43">
        <v>624750</v>
      </c>
      <c r="H14" s="12">
        <v>44569</v>
      </c>
      <c r="I14" s="1" t="s">
        <v>169</v>
      </c>
      <c r="J14" s="1" t="s">
        <v>170</v>
      </c>
      <c r="K14" s="2" t="s">
        <v>155</v>
      </c>
      <c r="L14" s="2">
        <v>1</v>
      </c>
      <c r="M14" s="14">
        <v>69825.183749999997</v>
      </c>
      <c r="N14" s="170"/>
      <c r="O14" s="343" t="s">
        <v>1764</v>
      </c>
      <c r="P14" s="411">
        <f>SUM(F79:F86,M144:M190)</f>
        <v>29635302.666637499</v>
      </c>
      <c r="U14" s="82"/>
      <c r="W14" s="12">
        <v>44809</v>
      </c>
      <c r="X14" s="42" t="s">
        <v>2289</v>
      </c>
      <c r="Y14" s="2" t="s">
        <v>155</v>
      </c>
      <c r="Z14" s="43">
        <v>2106300</v>
      </c>
    </row>
    <row r="15" spans="1:26" ht="15.75" thickBot="1" x14ac:dyDescent="0.3">
      <c r="C15" s="12">
        <v>44611</v>
      </c>
      <c r="D15" s="1" t="s">
        <v>369</v>
      </c>
      <c r="E15" s="2" t="s">
        <v>155</v>
      </c>
      <c r="F15" s="14">
        <v>107100</v>
      </c>
      <c r="H15" s="12">
        <v>44569</v>
      </c>
      <c r="I15" s="1" t="s">
        <v>171</v>
      </c>
      <c r="J15" s="1" t="s">
        <v>172</v>
      </c>
      <c r="K15" s="2" t="s">
        <v>155</v>
      </c>
      <c r="L15" s="2">
        <v>2</v>
      </c>
      <c r="M15" s="14">
        <v>27214.699049999999</v>
      </c>
      <c r="N15" s="170"/>
      <c r="O15" s="343" t="s">
        <v>1765</v>
      </c>
      <c r="P15" s="411">
        <f>SUM(F87:F109,M191:M204)</f>
        <v>117003884.66444999</v>
      </c>
      <c r="W15" s="12">
        <v>44809</v>
      </c>
      <c r="X15" s="42" t="s">
        <v>1266</v>
      </c>
      <c r="Y15" s="2" t="s">
        <v>155</v>
      </c>
      <c r="Z15" s="43">
        <v>892500</v>
      </c>
    </row>
    <row r="16" spans="1:26" ht="15.75" thickBot="1" x14ac:dyDescent="0.3">
      <c r="C16" s="12">
        <v>44610</v>
      </c>
      <c r="D16" s="1" t="s">
        <v>370</v>
      </c>
      <c r="E16" s="2" t="s">
        <v>155</v>
      </c>
      <c r="F16" s="14">
        <v>89250</v>
      </c>
      <c r="H16" s="12">
        <v>44569</v>
      </c>
      <c r="I16" s="1" t="s">
        <v>173</v>
      </c>
      <c r="J16" s="1" t="s">
        <v>174</v>
      </c>
      <c r="K16" s="2" t="s">
        <v>155</v>
      </c>
      <c r="L16" s="2">
        <v>2</v>
      </c>
      <c r="M16" s="14">
        <v>342497.62469999999</v>
      </c>
      <c r="N16" s="170"/>
      <c r="O16" s="344" t="s">
        <v>1766</v>
      </c>
      <c r="P16" s="413">
        <f>SUM(F110:F128,M205:M232)</f>
        <v>29390857.131299995</v>
      </c>
      <c r="W16" s="12">
        <v>44820</v>
      </c>
      <c r="X16" s="42" t="s">
        <v>1268</v>
      </c>
      <c r="Y16" s="2" t="s">
        <v>155</v>
      </c>
      <c r="Z16" s="43">
        <v>721140</v>
      </c>
    </row>
    <row r="17" spans="3:26" ht="15.75" thickBot="1" x14ac:dyDescent="0.3">
      <c r="C17" s="12">
        <v>44614</v>
      </c>
      <c r="D17" s="1" t="s">
        <v>371</v>
      </c>
      <c r="E17" s="2" t="s">
        <v>155</v>
      </c>
      <c r="F17" s="14">
        <v>35700</v>
      </c>
      <c r="H17" s="12">
        <v>44569</v>
      </c>
      <c r="I17" s="1" t="s">
        <v>175</v>
      </c>
      <c r="J17" s="1" t="s">
        <v>176</v>
      </c>
      <c r="K17" s="2" t="s">
        <v>155</v>
      </c>
      <c r="L17" s="2">
        <v>2</v>
      </c>
      <c r="M17" s="14">
        <v>211404.69</v>
      </c>
      <c r="N17" s="170"/>
      <c r="O17" s="345" t="s">
        <v>1972</v>
      </c>
      <c r="P17" s="412">
        <f>SUM(P5:P16)</f>
        <v>284552039.84422141</v>
      </c>
      <c r="W17" s="25">
        <v>44832</v>
      </c>
      <c r="X17" s="40" t="s">
        <v>1426</v>
      </c>
      <c r="Y17" s="23" t="s">
        <v>155</v>
      </c>
      <c r="Z17" s="41">
        <v>2320500</v>
      </c>
    </row>
    <row r="18" spans="3:26" ht="15.75" thickBot="1" x14ac:dyDescent="0.3">
      <c r="C18" s="15">
        <v>44614</v>
      </c>
      <c r="D18" s="16" t="s">
        <v>372</v>
      </c>
      <c r="E18" s="17" t="s">
        <v>155</v>
      </c>
      <c r="F18" s="18">
        <v>107100</v>
      </c>
      <c r="H18" s="12">
        <v>44569</v>
      </c>
      <c r="I18" s="1" t="s">
        <v>177</v>
      </c>
      <c r="J18" s="1" t="s">
        <v>178</v>
      </c>
      <c r="K18" s="2" t="s">
        <v>155</v>
      </c>
      <c r="L18" s="2">
        <v>1</v>
      </c>
      <c r="M18" s="14">
        <v>245312.76419999998</v>
      </c>
      <c r="N18" s="170"/>
      <c r="O18" s="170"/>
      <c r="P18" s="170"/>
      <c r="W18" s="12">
        <v>44867</v>
      </c>
      <c r="X18" s="42" t="s">
        <v>1712</v>
      </c>
      <c r="Y18" s="2" t="s">
        <v>155</v>
      </c>
      <c r="Z18" s="43">
        <v>1071000</v>
      </c>
    </row>
    <row r="19" spans="3:26" x14ac:dyDescent="0.25">
      <c r="C19" s="130">
        <v>44630</v>
      </c>
      <c r="D19" s="131" t="s">
        <v>514</v>
      </c>
      <c r="E19" s="132" t="s">
        <v>155</v>
      </c>
      <c r="F19" s="133">
        <v>124950</v>
      </c>
      <c r="H19" s="12">
        <v>44581</v>
      </c>
      <c r="I19" s="4" t="s">
        <v>23</v>
      </c>
      <c r="J19" s="5" t="s">
        <v>24</v>
      </c>
      <c r="K19" s="2" t="s">
        <v>155</v>
      </c>
      <c r="L19" s="2">
        <v>3.49</v>
      </c>
      <c r="M19" s="14">
        <v>11447.338833944999</v>
      </c>
      <c r="N19" s="170"/>
      <c r="O19" s="170"/>
      <c r="P19" s="12">
        <v>44637</v>
      </c>
      <c r="Q19" s="1" t="s">
        <v>247</v>
      </c>
      <c r="R19" s="432" t="s">
        <v>248</v>
      </c>
      <c r="S19" s="2" t="s">
        <v>155</v>
      </c>
      <c r="T19" s="2">
        <v>1</v>
      </c>
      <c r="U19" s="433">
        <v>3867990.7203000002</v>
      </c>
      <c r="W19" s="12">
        <v>44872</v>
      </c>
      <c r="X19" s="42" t="s">
        <v>2290</v>
      </c>
      <c r="Y19" s="2" t="s">
        <v>155</v>
      </c>
      <c r="Z19" s="43">
        <v>583349.99519999989</v>
      </c>
    </row>
    <row r="20" spans="3:26" x14ac:dyDescent="0.25">
      <c r="C20" s="12">
        <v>44634</v>
      </c>
      <c r="D20" s="1" t="s">
        <v>2291</v>
      </c>
      <c r="E20" s="2" t="s">
        <v>155</v>
      </c>
      <c r="F20" s="14">
        <v>3034500</v>
      </c>
      <c r="H20" s="12">
        <v>44582</v>
      </c>
      <c r="I20" s="1" t="s">
        <v>179</v>
      </c>
      <c r="J20" s="1" t="s">
        <v>180</v>
      </c>
      <c r="K20" s="2" t="s">
        <v>155</v>
      </c>
      <c r="L20" s="2">
        <v>2</v>
      </c>
      <c r="M20" s="14">
        <v>7220.0929500000002</v>
      </c>
      <c r="N20" s="170"/>
      <c r="O20" s="170"/>
      <c r="P20" s="12">
        <v>44742</v>
      </c>
      <c r="Q20" s="1" t="s">
        <v>390</v>
      </c>
      <c r="R20" s="432" t="s">
        <v>840</v>
      </c>
      <c r="S20" s="2" t="s">
        <v>155</v>
      </c>
      <c r="T20" s="2">
        <v>2</v>
      </c>
      <c r="U20" s="433">
        <v>566756.19000000006</v>
      </c>
      <c r="W20" s="12">
        <v>44872</v>
      </c>
      <c r="X20" s="42" t="s">
        <v>2292</v>
      </c>
      <c r="Y20" s="2" t="s">
        <v>155</v>
      </c>
      <c r="Z20" s="43">
        <v>793182.6</v>
      </c>
    </row>
    <row r="21" spans="3:26" ht="15.75" thickBot="1" x14ac:dyDescent="0.3">
      <c r="C21" s="12">
        <v>44634</v>
      </c>
      <c r="D21" s="1" t="s">
        <v>515</v>
      </c>
      <c r="E21" s="2" t="s">
        <v>155</v>
      </c>
      <c r="F21" s="14">
        <v>178500</v>
      </c>
      <c r="H21" s="12">
        <v>44582</v>
      </c>
      <c r="I21" s="1" t="s">
        <v>181</v>
      </c>
      <c r="J21" s="1" t="s">
        <v>182</v>
      </c>
      <c r="K21" s="2" t="s">
        <v>155</v>
      </c>
      <c r="L21" s="2">
        <v>2</v>
      </c>
      <c r="M21" s="14">
        <v>1209.1233</v>
      </c>
      <c r="N21" s="170"/>
      <c r="O21" s="170"/>
      <c r="P21" s="15">
        <v>44740</v>
      </c>
      <c r="Q21" s="16" t="s">
        <v>390</v>
      </c>
      <c r="R21" s="430" t="s">
        <v>840</v>
      </c>
      <c r="S21" s="17" t="s">
        <v>841</v>
      </c>
      <c r="T21" s="17">
        <v>1</v>
      </c>
      <c r="U21" s="431">
        <v>283378.09500000003</v>
      </c>
      <c r="W21" s="12">
        <v>44872</v>
      </c>
      <c r="X21" s="42" t="s">
        <v>2293</v>
      </c>
      <c r="Y21" s="2" t="s">
        <v>155</v>
      </c>
      <c r="Z21" s="43">
        <v>953832.6</v>
      </c>
    </row>
    <row r="22" spans="3:26" ht="15.75" thickBot="1" x14ac:dyDescent="0.3">
      <c r="C22" s="12">
        <v>44637</v>
      </c>
      <c r="D22" s="1" t="s">
        <v>516</v>
      </c>
      <c r="E22" s="2" t="s">
        <v>155</v>
      </c>
      <c r="F22" s="14">
        <v>71400</v>
      </c>
      <c r="H22" s="12">
        <v>44582</v>
      </c>
      <c r="I22" s="1" t="s">
        <v>183</v>
      </c>
      <c r="J22" s="1" t="s">
        <v>184</v>
      </c>
      <c r="K22" s="2" t="s">
        <v>155</v>
      </c>
      <c r="L22" s="2">
        <v>2</v>
      </c>
      <c r="M22" s="14">
        <v>292.04385000000002</v>
      </c>
      <c r="N22" s="170"/>
      <c r="O22" s="170"/>
      <c r="P22" s="12">
        <v>44782</v>
      </c>
      <c r="Q22" s="1" t="s">
        <v>390</v>
      </c>
      <c r="R22" s="432" t="s">
        <v>840</v>
      </c>
      <c r="S22" s="2" t="s">
        <v>155</v>
      </c>
      <c r="T22" s="2">
        <v>2</v>
      </c>
      <c r="U22" s="433">
        <v>553213.93499999994</v>
      </c>
      <c r="W22" s="12">
        <v>44876</v>
      </c>
      <c r="X22" s="42" t="s">
        <v>1719</v>
      </c>
      <c r="Y22" s="2" t="s">
        <v>155</v>
      </c>
      <c r="Z22" s="43">
        <v>580125</v>
      </c>
    </row>
    <row r="23" spans="3:26" x14ac:dyDescent="0.25">
      <c r="C23" s="12">
        <v>44648</v>
      </c>
      <c r="D23" s="1" t="s">
        <v>2294</v>
      </c>
      <c r="E23" s="2" t="s">
        <v>155</v>
      </c>
      <c r="F23" s="14">
        <v>124950</v>
      </c>
      <c r="H23" s="12">
        <v>44582</v>
      </c>
      <c r="I23" s="1" t="s">
        <v>185</v>
      </c>
      <c r="J23" s="1" t="s">
        <v>186</v>
      </c>
      <c r="K23" s="2" t="s">
        <v>155</v>
      </c>
      <c r="L23" s="2">
        <v>2</v>
      </c>
      <c r="M23" s="14">
        <v>328.19010000000003</v>
      </c>
      <c r="N23" s="170"/>
      <c r="O23" s="170"/>
      <c r="P23" s="130">
        <v>44806</v>
      </c>
      <c r="Q23" s="131" t="s">
        <v>390</v>
      </c>
      <c r="R23" s="434" t="s">
        <v>840</v>
      </c>
      <c r="S23" s="132" t="s">
        <v>155</v>
      </c>
      <c r="T23" s="132">
        <v>5</v>
      </c>
      <c r="U23" s="435">
        <v>1428010.5750000002</v>
      </c>
      <c r="W23" s="12">
        <v>44876</v>
      </c>
      <c r="X23" s="42" t="s">
        <v>1720</v>
      </c>
      <c r="Y23" s="2" t="s">
        <v>155</v>
      </c>
      <c r="Z23" s="43">
        <v>107100</v>
      </c>
    </row>
    <row r="24" spans="3:26" x14ac:dyDescent="0.25">
      <c r="C24" s="12">
        <v>44648</v>
      </c>
      <c r="D24" s="1" t="s">
        <v>2295</v>
      </c>
      <c r="E24" s="2" t="s">
        <v>155</v>
      </c>
      <c r="F24" s="14">
        <v>357000</v>
      </c>
      <c r="H24" s="12">
        <v>44582</v>
      </c>
      <c r="I24" s="1" t="s">
        <v>187</v>
      </c>
      <c r="J24" s="1" t="s">
        <v>188</v>
      </c>
      <c r="K24" s="2" t="s">
        <v>155</v>
      </c>
      <c r="L24" s="2">
        <v>2</v>
      </c>
      <c r="M24" s="14">
        <v>1029.2845499999999</v>
      </c>
      <c r="N24" s="170"/>
      <c r="O24" s="170"/>
      <c r="P24" s="12">
        <v>44816</v>
      </c>
      <c r="Q24" s="1" t="s">
        <v>390</v>
      </c>
      <c r="R24" s="432" t="s">
        <v>840</v>
      </c>
      <c r="S24" s="2" t="s">
        <v>155</v>
      </c>
      <c r="T24" s="2">
        <v>2</v>
      </c>
      <c r="U24" s="433">
        <v>679733.03369999991</v>
      </c>
    </row>
    <row r="25" spans="3:26" x14ac:dyDescent="0.25">
      <c r="C25" s="12">
        <v>44649</v>
      </c>
      <c r="D25" s="42" t="s">
        <v>517</v>
      </c>
      <c r="E25" s="2" t="s">
        <v>155</v>
      </c>
      <c r="F25" s="43">
        <v>7497000</v>
      </c>
      <c r="H25" s="12">
        <v>44586</v>
      </c>
      <c r="I25" s="1" t="s">
        <v>23</v>
      </c>
      <c r="J25" s="1" t="s">
        <v>24</v>
      </c>
      <c r="K25" s="2" t="s">
        <v>155</v>
      </c>
      <c r="L25" s="2">
        <v>3.49</v>
      </c>
      <c r="M25" s="14">
        <v>21.901949999999999</v>
      </c>
      <c r="N25" s="170"/>
      <c r="O25" s="170"/>
      <c r="P25" s="12">
        <v>44822</v>
      </c>
      <c r="Q25" s="1" t="s">
        <v>390</v>
      </c>
      <c r="R25" s="432" t="s">
        <v>840</v>
      </c>
      <c r="S25" s="2" t="s">
        <v>155</v>
      </c>
      <c r="T25" s="2">
        <v>2</v>
      </c>
      <c r="U25" s="433">
        <v>697975.50164999999</v>
      </c>
      <c r="W25" s="12">
        <v>44722</v>
      </c>
      <c r="X25" s="76" t="s">
        <v>826</v>
      </c>
      <c r="Y25" s="2" t="s">
        <v>155</v>
      </c>
      <c r="Z25" s="77">
        <v>401625</v>
      </c>
    </row>
    <row r="26" spans="3:26" ht="15.75" thickBot="1" x14ac:dyDescent="0.3">
      <c r="C26" s="15">
        <v>44650</v>
      </c>
      <c r="D26" s="202" t="s">
        <v>2280</v>
      </c>
      <c r="E26" s="17" t="s">
        <v>155</v>
      </c>
      <c r="F26" s="209">
        <v>2213400</v>
      </c>
      <c r="H26" s="12">
        <v>44586</v>
      </c>
      <c r="I26" s="1" t="s">
        <v>189</v>
      </c>
      <c r="J26" s="1" t="s">
        <v>190</v>
      </c>
      <c r="K26" s="2" t="s">
        <v>155</v>
      </c>
      <c r="L26" s="2">
        <v>1</v>
      </c>
      <c r="M26" s="14">
        <v>592499.99445</v>
      </c>
      <c r="N26" s="170"/>
      <c r="O26" s="170"/>
      <c r="P26" s="12">
        <v>44827</v>
      </c>
      <c r="Q26" s="1" t="s">
        <v>390</v>
      </c>
      <c r="R26" s="432" t="s">
        <v>840</v>
      </c>
      <c r="S26" s="2" t="s">
        <v>155</v>
      </c>
      <c r="T26" s="2">
        <v>1</v>
      </c>
      <c r="U26" s="433">
        <v>378523.79774999997</v>
      </c>
      <c r="W26" s="25">
        <v>44835</v>
      </c>
      <c r="X26" s="44" t="s">
        <v>2296</v>
      </c>
      <c r="Y26" s="23" t="s">
        <v>155</v>
      </c>
      <c r="Z26" s="45">
        <v>2588250</v>
      </c>
    </row>
    <row r="27" spans="3:26" ht="15.75" thickBot="1" x14ac:dyDescent="0.3">
      <c r="C27" s="130">
        <v>44652</v>
      </c>
      <c r="D27" s="205" t="s">
        <v>608</v>
      </c>
      <c r="E27" s="132" t="s">
        <v>155</v>
      </c>
      <c r="F27" s="210">
        <v>7497000</v>
      </c>
      <c r="H27" s="12">
        <v>44589</v>
      </c>
      <c r="I27" s="1" t="s">
        <v>23</v>
      </c>
      <c r="J27" s="1" t="s">
        <v>24</v>
      </c>
      <c r="K27" s="2" t="s">
        <v>155</v>
      </c>
      <c r="L27" s="2">
        <v>3.49</v>
      </c>
      <c r="M27" s="14">
        <v>21.901949999999999</v>
      </c>
      <c r="N27" s="170"/>
      <c r="O27" s="170"/>
      <c r="P27" s="12">
        <v>44829</v>
      </c>
      <c r="Q27" s="1" t="s">
        <v>390</v>
      </c>
      <c r="R27" s="432" t="s">
        <v>840</v>
      </c>
      <c r="S27" s="2" t="s">
        <v>155</v>
      </c>
      <c r="T27" s="2">
        <v>4</v>
      </c>
      <c r="U27" s="433">
        <v>1514095.1731499999</v>
      </c>
      <c r="W27" s="25">
        <v>44835</v>
      </c>
      <c r="X27" s="44" t="s">
        <v>1487</v>
      </c>
      <c r="Y27" s="23" t="s">
        <v>155</v>
      </c>
      <c r="Z27" s="45">
        <v>9996000</v>
      </c>
    </row>
    <row r="28" spans="3:26" x14ac:dyDescent="0.25">
      <c r="C28" s="12">
        <v>44655</v>
      </c>
      <c r="D28" s="42" t="s">
        <v>2283</v>
      </c>
      <c r="E28" s="2" t="s">
        <v>155</v>
      </c>
      <c r="F28" s="86">
        <v>8925000</v>
      </c>
      <c r="H28" s="12">
        <v>44590</v>
      </c>
      <c r="I28" s="1" t="s">
        <v>54</v>
      </c>
      <c r="J28" s="1" t="s">
        <v>55</v>
      </c>
      <c r="K28" s="2" t="s">
        <v>155</v>
      </c>
      <c r="L28" s="2">
        <v>3</v>
      </c>
      <c r="M28" s="14">
        <v>1996.0405499999999</v>
      </c>
      <c r="N28" s="170"/>
      <c r="O28" s="170"/>
      <c r="P28" s="130">
        <v>44835</v>
      </c>
      <c r="Q28" s="131" t="s">
        <v>390</v>
      </c>
      <c r="R28" s="434" t="s">
        <v>840</v>
      </c>
      <c r="S28" s="132" t="s">
        <v>155</v>
      </c>
      <c r="T28" s="132">
        <v>2</v>
      </c>
      <c r="U28" s="435">
        <v>749026.48380000005</v>
      </c>
      <c r="W28" s="25">
        <v>44854</v>
      </c>
      <c r="X28" s="44" t="s">
        <v>1490</v>
      </c>
      <c r="Y28" s="23" t="s">
        <v>155</v>
      </c>
      <c r="Z28" s="45">
        <v>48000078</v>
      </c>
    </row>
    <row r="29" spans="3:26" ht="15.75" thickBot="1" x14ac:dyDescent="0.3">
      <c r="C29" s="12">
        <v>44655</v>
      </c>
      <c r="D29" s="42" t="s">
        <v>609</v>
      </c>
      <c r="E29" s="2" t="s">
        <v>155</v>
      </c>
      <c r="F29" s="86">
        <v>1963500</v>
      </c>
      <c r="H29" s="15">
        <v>44590</v>
      </c>
      <c r="I29" s="16" t="s">
        <v>191</v>
      </c>
      <c r="J29" s="16" t="s">
        <v>192</v>
      </c>
      <c r="K29" s="17" t="s">
        <v>155</v>
      </c>
      <c r="L29" s="17">
        <v>3</v>
      </c>
      <c r="M29" s="18">
        <v>281.7801</v>
      </c>
      <c r="N29" s="170"/>
      <c r="O29" s="170"/>
      <c r="P29" s="12">
        <v>44858</v>
      </c>
      <c r="Q29" s="1" t="s">
        <v>247</v>
      </c>
      <c r="R29" s="432" t="s">
        <v>1435</v>
      </c>
      <c r="S29" s="2" t="s">
        <v>155</v>
      </c>
      <c r="T29" s="2">
        <v>1</v>
      </c>
      <c r="U29" s="433">
        <v>4821040.4550000001</v>
      </c>
      <c r="W29" s="12">
        <v>44867</v>
      </c>
      <c r="X29" s="39" t="s">
        <v>2297</v>
      </c>
      <c r="Y29" s="2" t="s">
        <v>155</v>
      </c>
      <c r="Z29" s="38">
        <v>13209000</v>
      </c>
    </row>
    <row r="30" spans="3:26" x14ac:dyDescent="0.25">
      <c r="C30" s="12">
        <v>44656</v>
      </c>
      <c r="D30" s="1" t="s">
        <v>610</v>
      </c>
      <c r="E30" s="2" t="s">
        <v>155</v>
      </c>
      <c r="F30" s="13">
        <v>107100</v>
      </c>
      <c r="H30" s="130">
        <v>44593</v>
      </c>
      <c r="I30" s="131" t="s">
        <v>23</v>
      </c>
      <c r="J30" s="131" t="s">
        <v>24</v>
      </c>
      <c r="K30" s="132" t="s">
        <v>155</v>
      </c>
      <c r="L30" s="132">
        <v>3.49</v>
      </c>
      <c r="M30" s="133">
        <v>21.901949999999999</v>
      </c>
      <c r="N30" s="170"/>
      <c r="O30" s="170"/>
      <c r="P30" s="12">
        <v>44870</v>
      </c>
      <c r="Q30" s="1" t="s">
        <v>390</v>
      </c>
      <c r="R30" s="432" t="s">
        <v>1347</v>
      </c>
      <c r="S30" s="2" t="s">
        <v>155</v>
      </c>
      <c r="T30" s="2">
        <v>12</v>
      </c>
      <c r="U30" s="433">
        <v>4920726.2432999993</v>
      </c>
      <c r="W30" s="12">
        <v>44867</v>
      </c>
      <c r="X30" s="39" t="s">
        <v>1711</v>
      </c>
      <c r="Y30" s="2" t="s">
        <v>155</v>
      </c>
      <c r="Z30" s="38">
        <v>4998000</v>
      </c>
    </row>
    <row r="31" spans="3:26" x14ac:dyDescent="0.25">
      <c r="C31" s="12">
        <v>44657</v>
      </c>
      <c r="D31" s="1" t="s">
        <v>611</v>
      </c>
      <c r="E31" s="2" t="s">
        <v>155</v>
      </c>
      <c r="F31" s="13">
        <v>107100</v>
      </c>
      <c r="H31" s="12">
        <v>44593</v>
      </c>
      <c r="I31" s="1" t="s">
        <v>363</v>
      </c>
      <c r="J31" s="1" t="s">
        <v>364</v>
      </c>
      <c r="K31" s="2" t="s">
        <v>155</v>
      </c>
      <c r="L31" s="2">
        <v>8</v>
      </c>
      <c r="M31" s="14">
        <v>28259.977200000001</v>
      </c>
      <c r="N31" s="170"/>
      <c r="O31" s="170"/>
      <c r="P31" s="12">
        <v>44871</v>
      </c>
      <c r="Q31" s="1" t="s">
        <v>390</v>
      </c>
      <c r="R31" s="432" t="s">
        <v>1347</v>
      </c>
      <c r="S31" s="2" t="s">
        <v>155</v>
      </c>
      <c r="T31" s="2">
        <v>1</v>
      </c>
      <c r="U31" s="433">
        <v>410060.51729999995</v>
      </c>
      <c r="W31" s="12">
        <v>44872</v>
      </c>
      <c r="X31" s="39" t="s">
        <v>1713</v>
      </c>
      <c r="Y31" s="2" t="s">
        <v>155</v>
      </c>
      <c r="Z31" s="38">
        <v>1035300</v>
      </c>
    </row>
    <row r="32" spans="3:26" x14ac:dyDescent="0.25">
      <c r="C32" s="12">
        <v>44670</v>
      </c>
      <c r="D32" s="1" t="s">
        <v>612</v>
      </c>
      <c r="E32" s="2" t="s">
        <v>155</v>
      </c>
      <c r="F32" s="13">
        <v>124950</v>
      </c>
      <c r="H32" s="12">
        <v>44593</v>
      </c>
      <c r="I32" s="1" t="s">
        <v>365</v>
      </c>
      <c r="J32" s="1" t="s">
        <v>366</v>
      </c>
      <c r="K32" s="2" t="s">
        <v>155</v>
      </c>
      <c r="L32" s="2">
        <v>8</v>
      </c>
      <c r="M32" s="14">
        <v>13714.529850000001</v>
      </c>
      <c r="N32" s="170"/>
      <c r="O32" s="170"/>
      <c r="P32" s="12">
        <v>44880</v>
      </c>
      <c r="Q32" s="1" t="s">
        <v>390</v>
      </c>
      <c r="R32" s="432" t="s">
        <v>1347</v>
      </c>
      <c r="S32" s="2" t="s">
        <v>155</v>
      </c>
      <c r="T32" s="2">
        <v>1</v>
      </c>
      <c r="U32" s="433">
        <v>410060.51729999995</v>
      </c>
      <c r="W32" s="12">
        <v>44876</v>
      </c>
      <c r="X32" s="39" t="s">
        <v>1717</v>
      </c>
      <c r="Y32" s="2" t="s">
        <v>155</v>
      </c>
      <c r="Z32" s="38">
        <v>2570400</v>
      </c>
    </row>
    <row r="33" spans="1:26" ht="15.75" thickBot="1" x14ac:dyDescent="0.3">
      <c r="C33" s="15">
        <v>44653</v>
      </c>
      <c r="D33" s="202" t="s">
        <v>2284</v>
      </c>
      <c r="E33" s="17" t="s">
        <v>155</v>
      </c>
      <c r="F33" s="203">
        <v>3570000</v>
      </c>
      <c r="H33" s="12">
        <v>44593</v>
      </c>
      <c r="I33" s="1" t="s">
        <v>52</v>
      </c>
      <c r="J33" s="1" t="s">
        <v>53</v>
      </c>
      <c r="K33" s="2" t="s">
        <v>155</v>
      </c>
      <c r="L33" s="2">
        <v>8</v>
      </c>
      <c r="M33" s="14">
        <v>10960.863899999998</v>
      </c>
      <c r="N33" s="170"/>
      <c r="O33" s="170"/>
      <c r="P33" s="15">
        <v>44891</v>
      </c>
      <c r="Q33" s="16" t="s">
        <v>390</v>
      </c>
      <c r="R33" s="430" t="s">
        <v>1347</v>
      </c>
      <c r="S33" s="17" t="s">
        <v>155</v>
      </c>
      <c r="T33" s="17">
        <v>3</v>
      </c>
      <c r="U33" s="431">
        <v>1283043.8092500002</v>
      </c>
      <c r="W33" s="12">
        <v>44876</v>
      </c>
      <c r="X33" s="39" t="s">
        <v>1718</v>
      </c>
      <c r="Y33" s="2" t="s">
        <v>155</v>
      </c>
      <c r="Z33" s="38">
        <v>4105500</v>
      </c>
    </row>
    <row r="34" spans="1:26" x14ac:dyDescent="0.25">
      <c r="C34" s="130">
        <v>44683</v>
      </c>
      <c r="D34" s="131" t="s">
        <v>2298</v>
      </c>
      <c r="E34" s="132" t="s">
        <v>155</v>
      </c>
      <c r="F34" s="133">
        <v>142800</v>
      </c>
      <c r="H34" s="12">
        <v>44593</v>
      </c>
      <c r="I34" s="1" t="s">
        <v>179</v>
      </c>
      <c r="J34" s="1" t="s">
        <v>180</v>
      </c>
      <c r="K34" s="2" t="s">
        <v>155</v>
      </c>
      <c r="L34" s="2">
        <v>2</v>
      </c>
      <c r="M34" s="14">
        <v>7220.0929500000002</v>
      </c>
      <c r="N34" s="170"/>
      <c r="O34" s="170"/>
      <c r="P34" s="12">
        <v>44898</v>
      </c>
      <c r="Q34" s="1" t="s">
        <v>390</v>
      </c>
      <c r="R34" s="432" t="s">
        <v>1347</v>
      </c>
      <c r="S34" s="2" t="s">
        <v>155</v>
      </c>
      <c r="T34" s="2">
        <v>1</v>
      </c>
      <c r="U34" s="433">
        <v>433383.07740000001</v>
      </c>
      <c r="W34" s="12">
        <v>44876</v>
      </c>
      <c r="X34" s="39" t="s">
        <v>2299</v>
      </c>
      <c r="Y34" s="2" t="s">
        <v>155</v>
      </c>
      <c r="Z34" s="38">
        <v>6783000</v>
      </c>
    </row>
    <row r="35" spans="1:26" x14ac:dyDescent="0.25">
      <c r="C35" s="12">
        <v>44685</v>
      </c>
      <c r="D35" s="1" t="s">
        <v>686</v>
      </c>
      <c r="E35" s="2" t="s">
        <v>155</v>
      </c>
      <c r="F35" s="14">
        <v>89250</v>
      </c>
      <c r="H35" s="12">
        <v>44610</v>
      </c>
      <c r="I35" s="1" t="s">
        <v>23</v>
      </c>
      <c r="J35" s="1" t="s">
        <v>24</v>
      </c>
      <c r="K35" s="2" t="s">
        <v>155</v>
      </c>
      <c r="L35" s="2">
        <v>3.49</v>
      </c>
      <c r="M35" s="14">
        <v>6.30105</v>
      </c>
      <c r="N35" s="170"/>
      <c r="O35" s="170"/>
      <c r="P35" s="12">
        <v>44902</v>
      </c>
      <c r="Q35" s="1" t="s">
        <v>390</v>
      </c>
      <c r="R35" s="432" t="s">
        <v>1347</v>
      </c>
      <c r="S35" s="2" t="s">
        <v>155</v>
      </c>
      <c r="T35" s="2">
        <v>6</v>
      </c>
      <c r="U35" s="433">
        <v>2600298.44655</v>
      </c>
      <c r="W35" s="12">
        <v>44876</v>
      </c>
      <c r="X35" s="39" t="s">
        <v>1583</v>
      </c>
      <c r="Y35" s="2" t="s">
        <v>155</v>
      </c>
      <c r="Z35" s="38">
        <v>3748500</v>
      </c>
    </row>
    <row r="36" spans="1:26" ht="15.75" thickBot="1" x14ac:dyDescent="0.3">
      <c r="C36" s="12">
        <v>44691</v>
      </c>
      <c r="D36" s="1" t="s">
        <v>687</v>
      </c>
      <c r="E36" s="2" t="s">
        <v>155</v>
      </c>
      <c r="F36" s="14">
        <v>107100</v>
      </c>
      <c r="H36" s="12">
        <v>44610</v>
      </c>
      <c r="I36" s="1" t="s">
        <v>101</v>
      </c>
      <c r="J36" s="1" t="s">
        <v>102</v>
      </c>
      <c r="K36" s="2" t="s">
        <v>155</v>
      </c>
      <c r="L36" s="2">
        <v>4</v>
      </c>
      <c r="M36" s="14">
        <v>84913.110450000007</v>
      </c>
      <c r="N36" s="170"/>
      <c r="O36" s="170"/>
      <c r="P36" s="15">
        <v>44918</v>
      </c>
      <c r="Q36" s="16" t="s">
        <v>390</v>
      </c>
      <c r="R36" s="430" t="s">
        <v>1347</v>
      </c>
      <c r="S36" s="17" t="s">
        <v>155</v>
      </c>
      <c r="T36" s="17">
        <v>2</v>
      </c>
      <c r="U36" s="431">
        <v>868947.26414999994</v>
      </c>
      <c r="W36" s="12">
        <v>44899</v>
      </c>
      <c r="X36" s="76" t="s">
        <v>1902</v>
      </c>
      <c r="Y36" s="2" t="s">
        <v>155</v>
      </c>
      <c r="Z36" s="77">
        <v>571200</v>
      </c>
    </row>
    <row r="37" spans="1:26" x14ac:dyDescent="0.25">
      <c r="C37" s="12">
        <v>44699</v>
      </c>
      <c r="D37" s="1" t="s">
        <v>688</v>
      </c>
      <c r="E37" s="2" t="s">
        <v>155</v>
      </c>
      <c r="F37" s="14">
        <v>1363740</v>
      </c>
      <c r="H37" s="12">
        <v>44614</v>
      </c>
      <c r="I37" s="1" t="s">
        <v>367</v>
      </c>
      <c r="J37" s="1" t="s">
        <v>368</v>
      </c>
      <c r="K37" s="2" t="s">
        <v>155</v>
      </c>
      <c r="L37" s="2">
        <v>1</v>
      </c>
      <c r="M37" s="14">
        <v>12233.461799999999</v>
      </c>
      <c r="N37" s="170"/>
      <c r="O37" s="170"/>
      <c r="P37" s="170"/>
      <c r="W37" s="12">
        <v>44875</v>
      </c>
      <c r="X37" s="395" t="s">
        <v>1715</v>
      </c>
      <c r="Y37" s="2" t="s">
        <v>155</v>
      </c>
      <c r="Z37" s="397">
        <v>1927800</v>
      </c>
    </row>
    <row r="38" spans="1:26" ht="15.75" thickBot="1" x14ac:dyDescent="0.3">
      <c r="C38" s="15">
        <v>44708</v>
      </c>
      <c r="D38" s="16" t="s">
        <v>689</v>
      </c>
      <c r="E38" s="17" t="s">
        <v>155</v>
      </c>
      <c r="F38" s="18">
        <v>3570</v>
      </c>
      <c r="H38" s="15">
        <v>44615</v>
      </c>
      <c r="I38" s="16" t="s">
        <v>23</v>
      </c>
      <c r="J38" s="16" t="s">
        <v>24</v>
      </c>
      <c r="K38" s="17" t="s">
        <v>155</v>
      </c>
      <c r="L38" s="17">
        <v>3.49</v>
      </c>
      <c r="M38" s="18">
        <v>6.2296500000000004</v>
      </c>
      <c r="N38" s="170"/>
      <c r="O38" s="170"/>
      <c r="P38" s="12">
        <v>44731</v>
      </c>
      <c r="Q38" s="1" t="s">
        <v>836</v>
      </c>
      <c r="R38" s="432" t="s">
        <v>837</v>
      </c>
      <c r="S38" s="2" t="s">
        <v>155</v>
      </c>
      <c r="T38" s="2">
        <v>1</v>
      </c>
      <c r="U38" s="433">
        <v>3445942.5</v>
      </c>
    </row>
    <row r="39" spans="1:26" x14ac:dyDescent="0.25">
      <c r="A39" t="s">
        <v>1549</v>
      </c>
      <c r="C39" s="130">
        <v>44714</v>
      </c>
      <c r="D39" s="131" t="s">
        <v>2300</v>
      </c>
      <c r="E39" s="132" t="s">
        <v>155</v>
      </c>
      <c r="F39" s="133">
        <v>731850</v>
      </c>
      <c r="H39" s="130">
        <v>44624</v>
      </c>
      <c r="I39" s="131" t="s">
        <v>9</v>
      </c>
      <c r="J39" s="131" t="s">
        <v>10</v>
      </c>
      <c r="K39" s="132" t="s">
        <v>155</v>
      </c>
      <c r="L39" s="132">
        <v>40</v>
      </c>
      <c r="M39" s="133">
        <v>887944.78709999996</v>
      </c>
      <c r="N39" s="170"/>
      <c r="O39" s="170"/>
      <c r="P39" s="12">
        <v>44731</v>
      </c>
      <c r="Q39" s="1" t="s">
        <v>838</v>
      </c>
      <c r="R39" s="432" t="s">
        <v>839</v>
      </c>
      <c r="S39" s="2" t="s">
        <v>155</v>
      </c>
      <c r="T39" s="2">
        <v>2</v>
      </c>
      <c r="U39" s="433">
        <v>531930</v>
      </c>
    </row>
    <row r="40" spans="1:26" x14ac:dyDescent="0.25">
      <c r="C40" s="12">
        <v>44718</v>
      </c>
      <c r="D40" s="1" t="s">
        <v>2301</v>
      </c>
      <c r="E40" s="2" t="s">
        <v>155</v>
      </c>
      <c r="F40" s="14">
        <v>133875</v>
      </c>
      <c r="H40" s="12">
        <v>44624</v>
      </c>
      <c r="I40" s="1" t="s">
        <v>103</v>
      </c>
      <c r="J40" s="1" t="s">
        <v>104</v>
      </c>
      <c r="K40" s="2" t="s">
        <v>155</v>
      </c>
      <c r="L40" s="2">
        <v>4</v>
      </c>
      <c r="M40" s="14">
        <v>79711.906049999991</v>
      </c>
      <c r="N40" s="170"/>
      <c r="O40" s="170"/>
      <c r="P40" s="12">
        <v>44835</v>
      </c>
      <c r="Q40" s="1" t="s">
        <v>357</v>
      </c>
      <c r="R40" s="432" t="s">
        <v>358</v>
      </c>
      <c r="S40" s="2" t="s">
        <v>155</v>
      </c>
      <c r="T40" s="2">
        <v>380</v>
      </c>
      <c r="U40" s="433">
        <v>113618.7129</v>
      </c>
    </row>
    <row r="41" spans="1:26" x14ac:dyDescent="0.25">
      <c r="C41" s="12">
        <v>44719</v>
      </c>
      <c r="D41" s="1" t="s">
        <v>2302</v>
      </c>
      <c r="E41" s="2" t="s">
        <v>155</v>
      </c>
      <c r="F41" s="14">
        <v>267750</v>
      </c>
      <c r="H41" s="12">
        <v>44624</v>
      </c>
      <c r="I41" s="1" t="s">
        <v>161</v>
      </c>
      <c r="J41" s="1" t="s">
        <v>162</v>
      </c>
      <c r="K41" s="2" t="s">
        <v>155</v>
      </c>
      <c r="L41" s="2">
        <v>1</v>
      </c>
      <c r="M41" s="14">
        <v>158766.11100000003</v>
      </c>
      <c r="N41" s="170"/>
      <c r="O41" s="170"/>
      <c r="P41" s="138">
        <v>44870</v>
      </c>
      <c r="Q41" s="139" t="s">
        <v>99</v>
      </c>
      <c r="R41" s="451" t="s">
        <v>100</v>
      </c>
      <c r="S41" s="140" t="s">
        <v>155</v>
      </c>
      <c r="T41" s="140">
        <v>1</v>
      </c>
      <c r="U41" s="447">
        <v>4221464.3099999996</v>
      </c>
    </row>
    <row r="42" spans="1:26" x14ac:dyDescent="0.25">
      <c r="C42" s="12">
        <v>44722</v>
      </c>
      <c r="D42" s="76" t="s">
        <v>826</v>
      </c>
      <c r="E42" s="2" t="s">
        <v>155</v>
      </c>
      <c r="F42" s="77">
        <v>401625</v>
      </c>
      <c r="H42" s="12">
        <v>44624</v>
      </c>
      <c r="I42" s="1" t="s">
        <v>163</v>
      </c>
      <c r="J42" s="1" t="s">
        <v>518</v>
      </c>
      <c r="K42" s="2" t="s">
        <v>155</v>
      </c>
      <c r="L42" s="2">
        <v>1</v>
      </c>
      <c r="M42" s="14">
        <v>63156.977099999996</v>
      </c>
      <c r="N42" s="170"/>
      <c r="O42" s="170"/>
      <c r="P42" s="12">
        <v>44882</v>
      </c>
      <c r="Q42" s="1" t="s">
        <v>357</v>
      </c>
      <c r="R42" s="432" t="s">
        <v>358</v>
      </c>
      <c r="S42" s="2" t="s">
        <v>155</v>
      </c>
      <c r="T42" s="2">
        <v>350</v>
      </c>
      <c r="U42" s="433">
        <v>104648.82015</v>
      </c>
    </row>
    <row r="43" spans="1:26" x14ac:dyDescent="0.25">
      <c r="C43" s="12">
        <v>44728</v>
      </c>
      <c r="D43" s="1" t="s">
        <v>827</v>
      </c>
      <c r="E43" s="2" t="s">
        <v>155</v>
      </c>
      <c r="F43" s="14">
        <v>2369587.5</v>
      </c>
      <c r="H43" s="12">
        <v>44624</v>
      </c>
      <c r="I43" s="1" t="s">
        <v>165</v>
      </c>
      <c r="J43" s="1" t="s">
        <v>166</v>
      </c>
      <c r="K43" s="2" t="s">
        <v>155</v>
      </c>
      <c r="L43" s="2">
        <v>1</v>
      </c>
      <c r="M43" s="14">
        <v>154402.5</v>
      </c>
      <c r="N43" s="170"/>
      <c r="O43" s="170"/>
      <c r="P43" s="12">
        <v>44900</v>
      </c>
      <c r="Q43" s="1" t="s">
        <v>1925</v>
      </c>
      <c r="R43" s="432" t="s">
        <v>1926</v>
      </c>
      <c r="S43" s="2" t="s">
        <v>155</v>
      </c>
      <c r="T43" s="2">
        <v>1</v>
      </c>
      <c r="U43" s="433">
        <v>339150</v>
      </c>
    </row>
    <row r="44" spans="1:26" x14ac:dyDescent="0.25">
      <c r="C44" s="12">
        <v>44733</v>
      </c>
      <c r="D44" s="42" t="s">
        <v>828</v>
      </c>
      <c r="E44" s="2" t="s">
        <v>155</v>
      </c>
      <c r="F44" s="43">
        <v>892500</v>
      </c>
      <c r="H44" s="12">
        <v>44624</v>
      </c>
      <c r="I44" s="1" t="s">
        <v>159</v>
      </c>
      <c r="J44" s="1" t="s">
        <v>160</v>
      </c>
      <c r="K44" s="2" t="s">
        <v>155</v>
      </c>
      <c r="L44" s="2">
        <v>1</v>
      </c>
      <c r="M44" s="14">
        <v>92463</v>
      </c>
      <c r="N44" s="170"/>
      <c r="O44" s="170"/>
      <c r="P44" s="12">
        <v>44900</v>
      </c>
      <c r="Q44" s="1" t="s">
        <v>838</v>
      </c>
      <c r="R44" s="432" t="s">
        <v>839</v>
      </c>
      <c r="S44" s="2" t="s">
        <v>155</v>
      </c>
      <c r="T44" s="2">
        <v>1</v>
      </c>
      <c r="U44" s="433">
        <v>339150</v>
      </c>
    </row>
    <row r="45" spans="1:26" x14ac:dyDescent="0.25">
      <c r="C45" s="12">
        <v>44733</v>
      </c>
      <c r="D45" s="42" t="s">
        <v>829</v>
      </c>
      <c r="E45" s="2" t="s">
        <v>155</v>
      </c>
      <c r="F45" s="43">
        <v>446250</v>
      </c>
      <c r="H45" s="12">
        <v>44624</v>
      </c>
      <c r="I45" s="1" t="s">
        <v>23</v>
      </c>
      <c r="J45" s="1" t="s">
        <v>24</v>
      </c>
      <c r="K45" s="2" t="s">
        <v>155</v>
      </c>
      <c r="L45" s="2">
        <v>3.49</v>
      </c>
      <c r="M45" s="14">
        <v>6.2296500000000004</v>
      </c>
      <c r="N45" s="170"/>
      <c r="O45" s="170"/>
      <c r="P45" s="170"/>
    </row>
    <row r="46" spans="1:26" x14ac:dyDescent="0.25">
      <c r="C46" s="12">
        <v>44733</v>
      </c>
      <c r="D46" s="42" t="s">
        <v>830</v>
      </c>
      <c r="E46" s="2" t="s">
        <v>155</v>
      </c>
      <c r="F46" s="43">
        <v>2142000</v>
      </c>
      <c r="H46" s="12">
        <v>44624</v>
      </c>
      <c r="I46" s="1" t="s">
        <v>519</v>
      </c>
      <c r="J46" s="1" t="s">
        <v>520</v>
      </c>
      <c r="K46" s="2" t="s">
        <v>155</v>
      </c>
      <c r="L46" s="2">
        <v>1</v>
      </c>
      <c r="M46" s="14">
        <v>64651.468349999996</v>
      </c>
      <c r="N46" s="170"/>
      <c r="O46" s="170"/>
      <c r="P46" s="170"/>
    </row>
    <row r="47" spans="1:26" x14ac:dyDescent="0.25">
      <c r="C47" s="12">
        <v>44733</v>
      </c>
      <c r="D47" s="42" t="s">
        <v>2281</v>
      </c>
      <c r="E47" s="2" t="s">
        <v>155</v>
      </c>
      <c r="F47" s="43">
        <v>1428000</v>
      </c>
      <c r="H47" s="12">
        <v>44629</v>
      </c>
      <c r="I47" s="1" t="s">
        <v>62</v>
      </c>
      <c r="J47" s="1" t="s">
        <v>63</v>
      </c>
      <c r="K47" s="2" t="s">
        <v>155</v>
      </c>
      <c r="L47" s="2">
        <v>1</v>
      </c>
      <c r="M47" s="14">
        <v>11754.617699999999</v>
      </c>
      <c r="N47" s="170"/>
      <c r="O47" s="170"/>
      <c r="P47" s="170"/>
    </row>
    <row r="48" spans="1:26" x14ac:dyDescent="0.25">
      <c r="C48" s="12">
        <v>44733</v>
      </c>
      <c r="D48" s="42" t="s">
        <v>831</v>
      </c>
      <c r="E48" s="2" t="s">
        <v>155</v>
      </c>
      <c r="F48" s="43">
        <v>696150</v>
      </c>
      <c r="H48" s="12">
        <v>44630</v>
      </c>
      <c r="I48" s="1" t="s">
        <v>323</v>
      </c>
      <c r="J48" s="1" t="s">
        <v>324</v>
      </c>
      <c r="K48" s="2" t="s">
        <v>155</v>
      </c>
      <c r="L48" s="2">
        <v>5</v>
      </c>
      <c r="M48" s="14">
        <v>30673.761299999998</v>
      </c>
      <c r="N48" s="170"/>
      <c r="O48" s="170"/>
      <c r="P48" s="170"/>
    </row>
    <row r="49" spans="3:16" x14ac:dyDescent="0.25">
      <c r="C49" s="12">
        <v>44734</v>
      </c>
      <c r="D49" s="1" t="s">
        <v>832</v>
      </c>
      <c r="E49" s="2" t="s">
        <v>155</v>
      </c>
      <c r="F49" s="14">
        <v>53550</v>
      </c>
      <c r="H49" s="12">
        <v>44630</v>
      </c>
      <c r="I49" s="1" t="s">
        <v>197</v>
      </c>
      <c r="J49" s="1" t="s">
        <v>198</v>
      </c>
      <c r="K49" s="2" t="s">
        <v>155</v>
      </c>
      <c r="L49" s="2">
        <v>1</v>
      </c>
      <c r="M49" s="14">
        <v>82110</v>
      </c>
      <c r="N49" s="170"/>
      <c r="O49" s="170"/>
      <c r="P49" s="170"/>
    </row>
    <row r="50" spans="3:16" x14ac:dyDescent="0.25">
      <c r="C50" s="12">
        <v>44735</v>
      </c>
      <c r="D50" s="1" t="s">
        <v>2303</v>
      </c>
      <c r="E50" s="2" t="s">
        <v>155</v>
      </c>
      <c r="F50" s="14">
        <v>3315450.0035999999</v>
      </c>
      <c r="H50" s="12">
        <v>44637</v>
      </c>
      <c r="I50" s="1" t="s">
        <v>367</v>
      </c>
      <c r="J50" s="1" t="s">
        <v>368</v>
      </c>
      <c r="K50" s="2" t="s">
        <v>155</v>
      </c>
      <c r="L50" s="2">
        <v>2</v>
      </c>
      <c r="M50" s="14">
        <v>27302.860199999996</v>
      </c>
      <c r="N50" s="170"/>
      <c r="O50" s="170"/>
      <c r="P50" s="170"/>
    </row>
    <row r="51" spans="3:16" x14ac:dyDescent="0.25">
      <c r="C51" s="12">
        <v>44735</v>
      </c>
      <c r="D51" s="42" t="s">
        <v>833</v>
      </c>
      <c r="E51" s="2" t="s">
        <v>155</v>
      </c>
      <c r="F51" s="43">
        <v>499800</v>
      </c>
      <c r="H51" s="12">
        <v>44637</v>
      </c>
      <c r="I51" s="1" t="s">
        <v>247</v>
      </c>
      <c r="J51" s="432" t="s">
        <v>248</v>
      </c>
      <c r="K51" s="2" t="s">
        <v>155</v>
      </c>
      <c r="L51" s="2">
        <v>1</v>
      </c>
      <c r="M51" s="433">
        <v>3867990.7203000002</v>
      </c>
      <c r="N51" s="170"/>
      <c r="O51" s="170"/>
      <c r="P51" s="170"/>
    </row>
    <row r="52" spans="3:16" ht="15.75" thickBot="1" x14ac:dyDescent="0.3">
      <c r="C52" s="15">
        <v>44739</v>
      </c>
      <c r="D52" s="202" t="s">
        <v>834</v>
      </c>
      <c r="E52" s="17" t="s">
        <v>155</v>
      </c>
      <c r="F52" s="209">
        <v>1160250</v>
      </c>
      <c r="H52" s="12">
        <v>44644</v>
      </c>
      <c r="I52" s="1" t="s">
        <v>23</v>
      </c>
      <c r="J52" s="1" t="s">
        <v>24</v>
      </c>
      <c r="K52" s="2" t="s">
        <v>155</v>
      </c>
      <c r="L52" s="2">
        <v>3.49</v>
      </c>
      <c r="M52" s="14">
        <v>6.2296500000000004</v>
      </c>
      <c r="N52" s="170"/>
      <c r="O52" s="170"/>
      <c r="P52" s="170"/>
    </row>
    <row r="53" spans="3:16" x14ac:dyDescent="0.25">
      <c r="C53" s="130">
        <v>44750</v>
      </c>
      <c r="D53" s="131" t="s">
        <v>963</v>
      </c>
      <c r="E53" s="132" t="s">
        <v>155</v>
      </c>
      <c r="F53" s="133">
        <v>142800</v>
      </c>
      <c r="H53" s="12">
        <v>44648</v>
      </c>
      <c r="I53" s="1" t="s">
        <v>363</v>
      </c>
      <c r="J53" s="1" t="s">
        <v>364</v>
      </c>
      <c r="K53" s="2" t="s">
        <v>155</v>
      </c>
      <c r="L53" s="2">
        <v>8</v>
      </c>
      <c r="M53" s="14">
        <v>28259.977200000001</v>
      </c>
      <c r="N53" s="170"/>
      <c r="O53" s="170"/>
      <c r="P53" s="170"/>
    </row>
    <row r="54" spans="3:16" x14ac:dyDescent="0.25">
      <c r="C54" s="12">
        <v>44753</v>
      </c>
      <c r="D54" s="1" t="s">
        <v>964</v>
      </c>
      <c r="E54" s="2" t="s">
        <v>155</v>
      </c>
      <c r="F54" s="14">
        <v>4926600</v>
      </c>
      <c r="H54" s="12">
        <v>44648</v>
      </c>
      <c r="I54" s="1" t="s">
        <v>365</v>
      </c>
      <c r="J54" s="1" t="s">
        <v>366</v>
      </c>
      <c r="K54" s="2" t="s">
        <v>155</v>
      </c>
      <c r="L54" s="2">
        <v>8</v>
      </c>
      <c r="M54" s="14">
        <v>13714.529850000001</v>
      </c>
      <c r="N54" s="170"/>
      <c r="O54" s="170"/>
      <c r="P54" s="170"/>
    </row>
    <row r="55" spans="3:16" x14ac:dyDescent="0.25">
      <c r="C55" s="12">
        <v>44758</v>
      </c>
      <c r="D55" s="1" t="s">
        <v>965</v>
      </c>
      <c r="E55" s="2" t="s">
        <v>155</v>
      </c>
      <c r="F55" s="14">
        <v>428400</v>
      </c>
      <c r="H55" s="12">
        <v>44648</v>
      </c>
      <c r="I55" s="1" t="s">
        <v>52</v>
      </c>
      <c r="J55" s="1" t="s">
        <v>53</v>
      </c>
      <c r="K55" s="2" t="s">
        <v>155</v>
      </c>
      <c r="L55" s="2">
        <v>8</v>
      </c>
      <c r="M55" s="14">
        <v>10960.863899999998</v>
      </c>
      <c r="N55" s="170"/>
      <c r="O55" s="170"/>
      <c r="P55" s="170"/>
    </row>
    <row r="56" spans="3:16" x14ac:dyDescent="0.25">
      <c r="C56" s="12">
        <v>44760</v>
      </c>
      <c r="D56" s="1" t="s">
        <v>966</v>
      </c>
      <c r="E56" s="2" t="s">
        <v>155</v>
      </c>
      <c r="F56" s="14">
        <v>714000</v>
      </c>
      <c r="H56" s="12">
        <v>44648</v>
      </c>
      <c r="I56" s="1" t="s">
        <v>179</v>
      </c>
      <c r="J56" s="1" t="s">
        <v>180</v>
      </c>
      <c r="K56" s="2" t="s">
        <v>155</v>
      </c>
      <c r="L56" s="2">
        <v>1</v>
      </c>
      <c r="M56" s="14">
        <v>3610.03755</v>
      </c>
      <c r="N56" s="170"/>
      <c r="O56" s="170"/>
      <c r="P56" s="170"/>
    </row>
    <row r="57" spans="3:16" x14ac:dyDescent="0.25">
      <c r="C57" s="12">
        <v>44761</v>
      </c>
      <c r="D57" s="1" t="s">
        <v>2304</v>
      </c>
      <c r="E57" s="2" t="s">
        <v>155</v>
      </c>
      <c r="F57" s="14">
        <v>35700</v>
      </c>
      <c r="H57" s="12">
        <v>44648</v>
      </c>
      <c r="I57" s="1" t="s">
        <v>521</v>
      </c>
      <c r="J57" s="1" t="s">
        <v>522</v>
      </c>
      <c r="K57" s="2" t="s">
        <v>155</v>
      </c>
      <c r="L57" s="2">
        <v>1</v>
      </c>
      <c r="M57" s="14">
        <v>227764.67909999998</v>
      </c>
      <c r="N57" s="170"/>
      <c r="O57" s="170"/>
      <c r="P57" s="170"/>
    </row>
    <row r="58" spans="3:16" ht="15.75" thickBot="1" x14ac:dyDescent="0.3">
      <c r="C58" s="12">
        <v>44763</v>
      </c>
      <c r="D58" s="42" t="s">
        <v>967</v>
      </c>
      <c r="E58" s="2" t="s">
        <v>155</v>
      </c>
      <c r="F58" s="43">
        <v>1124550</v>
      </c>
      <c r="H58" s="15">
        <v>44648</v>
      </c>
      <c r="I58" s="16" t="s">
        <v>521</v>
      </c>
      <c r="J58" s="16" t="s">
        <v>522</v>
      </c>
      <c r="K58" s="17" t="s">
        <v>155</v>
      </c>
      <c r="L58" s="17">
        <v>1</v>
      </c>
      <c r="M58" s="18">
        <v>227764.67909999998</v>
      </c>
      <c r="N58" s="170"/>
      <c r="O58" s="170"/>
      <c r="P58" s="170"/>
    </row>
    <row r="59" spans="3:16" ht="15.75" thickBot="1" x14ac:dyDescent="0.3">
      <c r="C59" s="15">
        <v>44747</v>
      </c>
      <c r="D59" s="16" t="s">
        <v>2305</v>
      </c>
      <c r="E59" s="17" t="s">
        <v>155</v>
      </c>
      <c r="F59" s="18">
        <v>62475</v>
      </c>
      <c r="H59" s="142">
        <v>44662</v>
      </c>
      <c r="I59" s="143" t="s">
        <v>23</v>
      </c>
      <c r="J59" s="211" t="s">
        <v>24</v>
      </c>
      <c r="K59" s="144" t="s">
        <v>155</v>
      </c>
      <c r="L59" s="144">
        <v>3.49</v>
      </c>
      <c r="M59" s="159">
        <v>6.2296500000000004</v>
      </c>
      <c r="N59" s="173"/>
      <c r="O59" s="173"/>
      <c r="P59" s="173"/>
    </row>
    <row r="60" spans="3:16" x14ac:dyDescent="0.25">
      <c r="C60" s="130">
        <v>44779</v>
      </c>
      <c r="D60" s="131" t="s">
        <v>1087</v>
      </c>
      <c r="E60" s="132" t="s">
        <v>155</v>
      </c>
      <c r="F60" s="133">
        <v>321300</v>
      </c>
      <c r="H60" s="130">
        <v>44685</v>
      </c>
      <c r="I60" s="131" t="s">
        <v>656</v>
      </c>
      <c r="J60" s="131" t="s">
        <v>657</v>
      </c>
      <c r="K60" s="132" t="s">
        <v>155</v>
      </c>
      <c r="L60" s="132">
        <v>4</v>
      </c>
      <c r="M60" s="133">
        <v>87714.9</v>
      </c>
      <c r="N60" s="170"/>
      <c r="O60" s="170"/>
      <c r="P60" s="170"/>
    </row>
    <row r="61" spans="3:16" x14ac:dyDescent="0.25">
      <c r="C61" s="12">
        <v>44796</v>
      </c>
      <c r="D61" s="1" t="s">
        <v>1088</v>
      </c>
      <c r="E61" s="2" t="s">
        <v>155</v>
      </c>
      <c r="F61" s="14">
        <v>67500</v>
      </c>
      <c r="H61" s="12">
        <v>44685</v>
      </c>
      <c r="I61" s="1" t="s">
        <v>23</v>
      </c>
      <c r="J61" s="1" t="s">
        <v>24</v>
      </c>
      <c r="K61" s="2" t="s">
        <v>155</v>
      </c>
      <c r="L61" s="2">
        <v>3.49</v>
      </c>
      <c r="M61" s="14">
        <v>6.2296500000000004</v>
      </c>
      <c r="N61" s="170"/>
      <c r="O61" s="170"/>
      <c r="P61" s="170"/>
    </row>
    <row r="62" spans="3:16" x14ac:dyDescent="0.25">
      <c r="C62" s="12">
        <v>44781</v>
      </c>
      <c r="D62" s="1" t="s">
        <v>1089</v>
      </c>
      <c r="E62" s="2" t="s">
        <v>155</v>
      </c>
      <c r="F62" s="14">
        <v>214200</v>
      </c>
      <c r="H62" s="12">
        <v>44701</v>
      </c>
      <c r="I62" s="1" t="s">
        <v>365</v>
      </c>
      <c r="J62" s="1" t="s">
        <v>366</v>
      </c>
      <c r="K62" s="2" t="s">
        <v>155</v>
      </c>
      <c r="L62" s="2">
        <v>4</v>
      </c>
      <c r="M62" s="14">
        <v>6207.8373000000001</v>
      </c>
      <c r="N62" s="170"/>
      <c r="O62" s="170"/>
      <c r="P62" s="170"/>
    </row>
    <row r="63" spans="3:16" x14ac:dyDescent="0.25">
      <c r="C63" s="12">
        <v>44798</v>
      </c>
      <c r="D63" s="1" t="s">
        <v>1090</v>
      </c>
      <c r="E63" s="2" t="s">
        <v>155</v>
      </c>
      <c r="F63" s="14">
        <v>285600</v>
      </c>
      <c r="H63" s="12">
        <v>44701</v>
      </c>
      <c r="I63" s="1" t="s">
        <v>363</v>
      </c>
      <c r="J63" s="1" t="s">
        <v>364</v>
      </c>
      <c r="K63" s="2" t="s">
        <v>155</v>
      </c>
      <c r="L63" s="2">
        <v>4</v>
      </c>
      <c r="M63" s="14">
        <v>13572.390299999997</v>
      </c>
      <c r="N63" s="170"/>
      <c r="O63" s="170"/>
      <c r="P63" s="170"/>
    </row>
    <row r="64" spans="3:16" x14ac:dyDescent="0.25">
      <c r="C64" s="12">
        <v>25</v>
      </c>
      <c r="D64" s="1" t="s">
        <v>2306</v>
      </c>
      <c r="E64" s="2" t="s">
        <v>155</v>
      </c>
      <c r="F64" s="14">
        <v>2815837.5</v>
      </c>
      <c r="H64" s="12">
        <v>44701</v>
      </c>
      <c r="I64" s="1" t="s">
        <v>52</v>
      </c>
      <c r="J64" s="1" t="s">
        <v>53</v>
      </c>
      <c r="K64" s="2" t="s">
        <v>155</v>
      </c>
      <c r="L64" s="2">
        <v>4</v>
      </c>
      <c r="M64" s="14">
        <v>5734.1696999999995</v>
      </c>
      <c r="N64" s="170"/>
      <c r="O64" s="170"/>
      <c r="P64" s="170"/>
    </row>
    <row r="65" spans="3:16" x14ac:dyDescent="0.25">
      <c r="C65" s="12">
        <v>44802</v>
      </c>
      <c r="D65" s="42" t="s">
        <v>1091</v>
      </c>
      <c r="E65" s="2" t="s">
        <v>155</v>
      </c>
      <c r="F65" s="43">
        <v>4005540</v>
      </c>
      <c r="H65" s="12">
        <v>44702</v>
      </c>
      <c r="I65" s="1" t="s">
        <v>23</v>
      </c>
      <c r="J65" s="1" t="s">
        <v>24</v>
      </c>
      <c r="K65" s="2" t="s">
        <v>155</v>
      </c>
      <c r="L65" s="2">
        <v>3.49</v>
      </c>
      <c r="M65" s="14">
        <v>6.2296500000000004</v>
      </c>
      <c r="N65" s="170"/>
      <c r="O65" s="170"/>
      <c r="P65" s="170"/>
    </row>
    <row r="66" spans="3:16" ht="15.75" thickBot="1" x14ac:dyDescent="0.3">
      <c r="C66" s="181">
        <v>44802</v>
      </c>
      <c r="D66" s="228" t="s">
        <v>2287</v>
      </c>
      <c r="E66" s="183" t="s">
        <v>155</v>
      </c>
      <c r="F66" s="229">
        <v>410550</v>
      </c>
      <c r="H66" s="12">
        <v>44702</v>
      </c>
      <c r="I66" s="1" t="s">
        <v>521</v>
      </c>
      <c r="J66" s="1" t="s">
        <v>522</v>
      </c>
      <c r="K66" s="2" t="s">
        <v>155</v>
      </c>
      <c r="L66" s="2">
        <v>2</v>
      </c>
      <c r="M66" s="14">
        <v>435093.03600000002</v>
      </c>
      <c r="N66" s="170"/>
      <c r="O66" s="170"/>
      <c r="P66" s="170"/>
    </row>
    <row r="67" spans="3:16" x14ac:dyDescent="0.25">
      <c r="C67" s="130">
        <v>44809</v>
      </c>
      <c r="D67" s="131" t="s">
        <v>1265</v>
      </c>
      <c r="E67" s="132" t="s">
        <v>155</v>
      </c>
      <c r="F67" s="133">
        <v>107100</v>
      </c>
      <c r="H67" s="12">
        <v>44704</v>
      </c>
      <c r="I67" s="1" t="s">
        <v>690</v>
      </c>
      <c r="J67" s="1" t="s">
        <v>691</v>
      </c>
      <c r="K67" s="2" t="s">
        <v>155</v>
      </c>
      <c r="L67" s="2">
        <v>1</v>
      </c>
      <c r="M67" s="14">
        <v>35462.934149999994</v>
      </c>
      <c r="N67" s="170"/>
      <c r="O67" s="170"/>
      <c r="P67" s="170"/>
    </row>
    <row r="68" spans="3:16" x14ac:dyDescent="0.25">
      <c r="C68" s="12">
        <v>44809</v>
      </c>
      <c r="D68" s="42" t="s">
        <v>2289</v>
      </c>
      <c r="E68" s="2" t="s">
        <v>155</v>
      </c>
      <c r="F68" s="43">
        <v>2106300</v>
      </c>
      <c r="H68" s="12">
        <v>44704</v>
      </c>
      <c r="I68" s="1" t="s">
        <v>692</v>
      </c>
      <c r="J68" s="1" t="s">
        <v>693</v>
      </c>
      <c r="K68" s="2" t="s">
        <v>155</v>
      </c>
      <c r="L68" s="2">
        <v>1</v>
      </c>
      <c r="M68" s="14">
        <v>1464.5032500000002</v>
      </c>
      <c r="N68" s="170"/>
      <c r="O68" s="170"/>
      <c r="P68" s="170"/>
    </row>
    <row r="69" spans="3:16" x14ac:dyDescent="0.25">
      <c r="C69" s="12">
        <v>44809</v>
      </c>
      <c r="D69" s="42" t="s">
        <v>1266</v>
      </c>
      <c r="E69" s="2" t="s">
        <v>155</v>
      </c>
      <c r="F69" s="43">
        <v>892500</v>
      </c>
      <c r="H69" s="12">
        <v>44709</v>
      </c>
      <c r="I69" s="1" t="s">
        <v>694</v>
      </c>
      <c r="J69" s="1" t="s">
        <v>695</v>
      </c>
      <c r="K69" s="2" t="s">
        <v>155</v>
      </c>
      <c r="L69" s="2">
        <v>1</v>
      </c>
      <c r="M69" s="14">
        <v>553350</v>
      </c>
      <c r="N69" s="170"/>
      <c r="O69" s="170"/>
      <c r="P69" s="170"/>
    </row>
    <row r="70" spans="3:16" x14ac:dyDescent="0.25">
      <c r="C70" s="12">
        <v>44810</v>
      </c>
      <c r="D70" s="1" t="s">
        <v>2307</v>
      </c>
      <c r="E70" s="2" t="s">
        <v>155</v>
      </c>
      <c r="F70" s="14">
        <v>856800</v>
      </c>
      <c r="H70" s="12">
        <v>44709</v>
      </c>
      <c r="I70" s="1" t="s">
        <v>696</v>
      </c>
      <c r="J70" s="1" t="s">
        <v>697</v>
      </c>
      <c r="K70" s="2" t="s">
        <v>155</v>
      </c>
      <c r="L70" s="2">
        <v>1</v>
      </c>
      <c r="M70" s="14">
        <v>52211.392800000001</v>
      </c>
      <c r="N70" s="170"/>
      <c r="O70" s="170"/>
      <c r="P70" s="170"/>
    </row>
    <row r="71" spans="3:16" x14ac:dyDescent="0.25">
      <c r="C71" s="12">
        <v>44811</v>
      </c>
      <c r="D71" s="1" t="s">
        <v>2308</v>
      </c>
      <c r="E71" s="2" t="s">
        <v>155</v>
      </c>
      <c r="F71" s="14">
        <v>1156680</v>
      </c>
      <c r="H71" s="12">
        <v>44709</v>
      </c>
      <c r="I71" s="1" t="s">
        <v>169</v>
      </c>
      <c r="J71" s="1" t="s">
        <v>170</v>
      </c>
      <c r="K71" s="2" t="s">
        <v>155</v>
      </c>
      <c r="L71" s="2">
        <v>1</v>
      </c>
      <c r="M71" s="14">
        <v>80332.354200000002</v>
      </c>
      <c r="N71" s="170"/>
      <c r="O71" s="170"/>
      <c r="P71" s="170"/>
    </row>
    <row r="72" spans="3:16" x14ac:dyDescent="0.25">
      <c r="C72" s="12">
        <v>44814</v>
      </c>
      <c r="D72" s="1" t="s">
        <v>1267</v>
      </c>
      <c r="E72" s="2" t="s">
        <v>155</v>
      </c>
      <c r="F72" s="14">
        <v>89250</v>
      </c>
      <c r="H72" s="12">
        <v>44709</v>
      </c>
      <c r="I72" s="1" t="s">
        <v>179</v>
      </c>
      <c r="J72" s="1" t="s">
        <v>180</v>
      </c>
      <c r="K72" s="2" t="s">
        <v>155</v>
      </c>
      <c r="L72" s="2">
        <v>1</v>
      </c>
      <c r="M72" s="14">
        <v>3610.03755</v>
      </c>
      <c r="N72" s="170"/>
      <c r="O72" s="170"/>
      <c r="P72" s="170"/>
    </row>
    <row r="73" spans="3:16" x14ac:dyDescent="0.25">
      <c r="C73" s="12">
        <v>44820</v>
      </c>
      <c r="D73" s="42" t="s">
        <v>1268</v>
      </c>
      <c r="E73" s="2" t="s">
        <v>155</v>
      </c>
      <c r="F73" s="43">
        <v>721140</v>
      </c>
      <c r="H73" s="12">
        <v>44709</v>
      </c>
      <c r="I73" s="1" t="s">
        <v>363</v>
      </c>
      <c r="J73" s="1" t="s">
        <v>364</v>
      </c>
      <c r="K73" s="2" t="s">
        <v>155</v>
      </c>
      <c r="L73" s="2">
        <v>8</v>
      </c>
      <c r="M73" s="14">
        <v>27144.780599999995</v>
      </c>
      <c r="N73" s="170"/>
      <c r="O73" s="170"/>
      <c r="P73" s="170"/>
    </row>
    <row r="74" spans="3:16" x14ac:dyDescent="0.25">
      <c r="C74" s="12">
        <v>44825</v>
      </c>
      <c r="D74" s="1" t="s">
        <v>2309</v>
      </c>
      <c r="E74" s="2" t="s">
        <v>155</v>
      </c>
      <c r="F74" s="14">
        <v>160650</v>
      </c>
      <c r="H74" s="12">
        <v>44709</v>
      </c>
      <c r="I74" s="1" t="s">
        <v>365</v>
      </c>
      <c r="J74" s="1" t="s">
        <v>366</v>
      </c>
      <c r="K74" s="2" t="s">
        <v>155</v>
      </c>
      <c r="L74" s="2">
        <v>8</v>
      </c>
      <c r="M74" s="14">
        <v>12415.6746</v>
      </c>
      <c r="N74" s="170"/>
      <c r="O74" s="170"/>
      <c r="P74" s="170"/>
    </row>
    <row r="75" spans="3:16" x14ac:dyDescent="0.25">
      <c r="C75" s="12">
        <v>44825</v>
      </c>
      <c r="D75" s="1" t="s">
        <v>1269</v>
      </c>
      <c r="E75" s="2" t="s">
        <v>155</v>
      </c>
      <c r="F75" s="14">
        <v>176715</v>
      </c>
      <c r="H75" s="12">
        <v>44709</v>
      </c>
      <c r="I75" s="1" t="s">
        <v>52</v>
      </c>
      <c r="J75" s="1" t="s">
        <v>53</v>
      </c>
      <c r="K75" s="2" t="s">
        <v>155</v>
      </c>
      <c r="L75" s="2">
        <v>8</v>
      </c>
      <c r="M75" s="14">
        <v>11468.339399999999</v>
      </c>
      <c r="N75" s="170"/>
      <c r="O75" s="170"/>
      <c r="P75" s="170"/>
    </row>
    <row r="76" spans="3:16" ht="15.75" thickBot="1" x14ac:dyDescent="0.3">
      <c r="C76" s="12">
        <v>44826</v>
      </c>
      <c r="D76" s="1" t="s">
        <v>1270</v>
      </c>
      <c r="E76" s="2" t="s">
        <v>155</v>
      </c>
      <c r="F76" s="14">
        <v>339150</v>
      </c>
      <c r="H76" s="15">
        <v>44709</v>
      </c>
      <c r="I76" s="16" t="s">
        <v>698</v>
      </c>
      <c r="J76" s="16" t="s">
        <v>699</v>
      </c>
      <c r="K76" s="17" t="s">
        <v>155</v>
      </c>
      <c r="L76" s="17">
        <v>5</v>
      </c>
      <c r="M76" s="18">
        <v>7940.090549999999</v>
      </c>
      <c r="N76" s="170"/>
      <c r="O76" s="170"/>
      <c r="P76" s="170"/>
    </row>
    <row r="77" spans="3:16" x14ac:dyDescent="0.25">
      <c r="C77" s="12">
        <v>44831</v>
      </c>
      <c r="D77" s="1" t="s">
        <v>1271</v>
      </c>
      <c r="E77" s="2" t="s">
        <v>155</v>
      </c>
      <c r="F77" s="14">
        <v>151725</v>
      </c>
      <c r="H77" s="130">
        <v>44715</v>
      </c>
      <c r="I77" s="131" t="s">
        <v>738</v>
      </c>
      <c r="J77" s="131" t="s">
        <v>739</v>
      </c>
      <c r="K77" s="132" t="s">
        <v>155</v>
      </c>
      <c r="L77" s="132">
        <v>1</v>
      </c>
      <c r="M77" s="133">
        <v>94890.599999999991</v>
      </c>
      <c r="N77" s="170"/>
      <c r="O77" s="170"/>
      <c r="P77" s="170"/>
    </row>
    <row r="78" spans="3:16" ht="15.75" thickBot="1" x14ac:dyDescent="0.3">
      <c r="C78" s="230">
        <v>44832</v>
      </c>
      <c r="D78" s="231" t="s">
        <v>1426</v>
      </c>
      <c r="E78" s="232" t="s">
        <v>155</v>
      </c>
      <c r="F78" s="233">
        <v>2320500</v>
      </c>
      <c r="H78" s="12">
        <v>44715</v>
      </c>
      <c r="I78" s="1" t="s">
        <v>91</v>
      </c>
      <c r="J78" s="1" t="s">
        <v>92</v>
      </c>
      <c r="K78" s="2" t="s">
        <v>155</v>
      </c>
      <c r="L78" s="2">
        <v>1</v>
      </c>
      <c r="M78" s="14">
        <v>4687.41</v>
      </c>
      <c r="N78" s="170"/>
      <c r="O78" s="170"/>
      <c r="P78" s="170"/>
    </row>
    <row r="79" spans="3:16" x14ac:dyDescent="0.25">
      <c r="C79" s="177">
        <v>44835</v>
      </c>
      <c r="D79" s="234" t="s">
        <v>2296</v>
      </c>
      <c r="E79" s="179" t="s">
        <v>155</v>
      </c>
      <c r="F79" s="235">
        <v>2588250</v>
      </c>
      <c r="H79" s="12">
        <v>44718</v>
      </c>
      <c r="I79" s="1" t="s">
        <v>363</v>
      </c>
      <c r="J79" s="1" t="s">
        <v>364</v>
      </c>
      <c r="K79" s="2" t="s">
        <v>155</v>
      </c>
      <c r="L79" s="2">
        <v>8</v>
      </c>
      <c r="M79" s="14">
        <v>27144.780599999995</v>
      </c>
      <c r="N79" s="170"/>
      <c r="O79" s="170"/>
      <c r="P79" s="170"/>
    </row>
    <row r="80" spans="3:16" x14ac:dyDescent="0.25">
      <c r="C80" s="25">
        <v>44835</v>
      </c>
      <c r="D80" s="44" t="s">
        <v>1487</v>
      </c>
      <c r="E80" s="23" t="s">
        <v>155</v>
      </c>
      <c r="F80" s="45">
        <v>9996000</v>
      </c>
      <c r="H80" s="12">
        <v>44718</v>
      </c>
      <c r="I80" s="1" t="s">
        <v>365</v>
      </c>
      <c r="J80" s="1" t="s">
        <v>366</v>
      </c>
      <c r="K80" s="2" t="s">
        <v>155</v>
      </c>
      <c r="L80" s="2">
        <v>8</v>
      </c>
      <c r="M80" s="14">
        <v>12415.6746</v>
      </c>
      <c r="N80" s="170"/>
      <c r="O80" s="170"/>
      <c r="P80" s="170"/>
    </row>
    <row r="81" spans="3:16" x14ac:dyDescent="0.25">
      <c r="C81" s="25">
        <v>44838</v>
      </c>
      <c r="D81" s="24" t="s">
        <v>1488</v>
      </c>
      <c r="E81" s="23" t="s">
        <v>155</v>
      </c>
      <c r="F81" s="26">
        <v>1588650</v>
      </c>
      <c r="H81" s="12">
        <v>44719</v>
      </c>
      <c r="I81" s="1" t="s">
        <v>619</v>
      </c>
      <c r="J81" s="1" t="s">
        <v>620</v>
      </c>
      <c r="K81" s="2" t="s">
        <v>155</v>
      </c>
      <c r="L81" s="2">
        <v>10</v>
      </c>
      <c r="M81" s="14">
        <v>10516.3632</v>
      </c>
      <c r="N81" s="170"/>
      <c r="O81" s="170"/>
      <c r="P81" s="170"/>
    </row>
    <row r="82" spans="3:16" x14ac:dyDescent="0.25">
      <c r="C82" s="25">
        <v>44842</v>
      </c>
      <c r="D82" s="22" t="s">
        <v>1378</v>
      </c>
      <c r="E82" s="23" t="s">
        <v>155</v>
      </c>
      <c r="F82" s="26">
        <f>330000.00075/4</f>
        <v>82500.000187500002</v>
      </c>
      <c r="H82" s="12">
        <v>44719</v>
      </c>
      <c r="I82" s="1" t="s">
        <v>621</v>
      </c>
      <c r="J82" s="1" t="s">
        <v>622</v>
      </c>
      <c r="K82" s="2" t="s">
        <v>155</v>
      </c>
      <c r="L82" s="2">
        <v>10</v>
      </c>
      <c r="M82" s="14">
        <v>1281.5586000000001</v>
      </c>
      <c r="N82" s="170"/>
      <c r="O82" s="170"/>
      <c r="P82" s="170"/>
    </row>
    <row r="83" spans="3:16" x14ac:dyDescent="0.25">
      <c r="C83" s="25">
        <v>44842</v>
      </c>
      <c r="D83" s="24" t="s">
        <v>2310</v>
      </c>
      <c r="E83" s="23" t="s">
        <v>155</v>
      </c>
      <c r="F83" s="26">
        <v>478380</v>
      </c>
      <c r="H83" s="12">
        <v>44719</v>
      </c>
      <c r="I83" s="1" t="s">
        <v>696</v>
      </c>
      <c r="J83" s="1" t="s">
        <v>697</v>
      </c>
      <c r="K83" s="2" t="s">
        <v>155</v>
      </c>
      <c r="L83" s="2">
        <v>2</v>
      </c>
      <c r="M83" s="14">
        <v>104422.7856</v>
      </c>
      <c r="N83" s="170"/>
      <c r="O83" s="170"/>
      <c r="P83" s="170"/>
    </row>
    <row r="84" spans="3:16" x14ac:dyDescent="0.25">
      <c r="C84" s="25">
        <v>44842</v>
      </c>
      <c r="D84" s="24" t="s">
        <v>1489</v>
      </c>
      <c r="E84" s="23" t="s">
        <v>155</v>
      </c>
      <c r="F84" s="26">
        <v>374850</v>
      </c>
      <c r="H84" s="12">
        <v>44719</v>
      </c>
      <c r="I84" s="1" t="s">
        <v>62</v>
      </c>
      <c r="J84" s="3" t="s">
        <v>63</v>
      </c>
      <c r="K84" s="2" t="s">
        <v>155</v>
      </c>
      <c r="L84" s="2">
        <v>10</v>
      </c>
      <c r="M84" s="14">
        <v>119591.67989999999</v>
      </c>
      <c r="N84" s="170"/>
      <c r="O84" s="170"/>
      <c r="P84" s="170"/>
    </row>
    <row r="85" spans="3:16" x14ac:dyDescent="0.25">
      <c r="C85" s="25">
        <v>44846</v>
      </c>
      <c r="D85" s="24" t="s">
        <v>2311</v>
      </c>
      <c r="E85" s="23" t="s">
        <v>155</v>
      </c>
      <c r="F85" s="26">
        <v>696150</v>
      </c>
      <c r="H85" s="12">
        <v>44719</v>
      </c>
      <c r="I85" s="1" t="s">
        <v>698</v>
      </c>
      <c r="J85" s="1" t="s">
        <v>699</v>
      </c>
      <c r="K85" s="2" t="s">
        <v>155</v>
      </c>
      <c r="L85" s="2">
        <v>5</v>
      </c>
      <c r="M85" s="14">
        <v>7940.090549999999</v>
      </c>
      <c r="N85" s="170"/>
      <c r="O85" s="170"/>
      <c r="P85" s="170"/>
    </row>
    <row r="86" spans="3:16" ht="15.75" thickBot="1" x14ac:dyDescent="0.3">
      <c r="C86" s="27">
        <v>44860</v>
      </c>
      <c r="D86" s="28" t="s">
        <v>2312</v>
      </c>
      <c r="E86" s="29" t="s">
        <v>155</v>
      </c>
      <c r="F86" s="30">
        <v>2516850</v>
      </c>
      <c r="H86" s="12">
        <v>44719</v>
      </c>
      <c r="I86" s="1" t="s">
        <v>181</v>
      </c>
      <c r="J86" s="1" t="s">
        <v>182</v>
      </c>
      <c r="K86" s="2" t="s">
        <v>155</v>
      </c>
      <c r="L86" s="2">
        <v>1</v>
      </c>
      <c r="M86" s="14">
        <v>604.56164999999999</v>
      </c>
      <c r="N86" s="170"/>
      <c r="O86" s="170"/>
      <c r="P86" s="170"/>
    </row>
    <row r="87" spans="3:16" x14ac:dyDescent="0.25">
      <c r="C87" s="12">
        <v>44866</v>
      </c>
      <c r="D87" s="1" t="s">
        <v>1200</v>
      </c>
      <c r="E87" s="2" t="s">
        <v>155</v>
      </c>
      <c r="F87" s="14">
        <v>1614532.5</v>
      </c>
      <c r="H87" s="12">
        <v>44719</v>
      </c>
      <c r="I87" s="1" t="s">
        <v>530</v>
      </c>
      <c r="J87" s="1" t="s">
        <v>531</v>
      </c>
      <c r="K87" s="2" t="s">
        <v>155</v>
      </c>
      <c r="L87" s="2">
        <v>2</v>
      </c>
      <c r="M87" s="14">
        <v>287.47424999999998</v>
      </c>
      <c r="N87" s="170"/>
      <c r="O87" s="170"/>
      <c r="P87" s="170"/>
    </row>
    <row r="88" spans="3:16" x14ac:dyDescent="0.25">
      <c r="C88" s="12">
        <v>44867</v>
      </c>
      <c r="D88" s="39" t="s">
        <v>2297</v>
      </c>
      <c r="E88" s="2" t="s">
        <v>155</v>
      </c>
      <c r="F88" s="38">
        <v>13209000</v>
      </c>
      <c r="H88" s="12">
        <v>44719</v>
      </c>
      <c r="I88" s="1" t="s">
        <v>183</v>
      </c>
      <c r="J88" s="1" t="s">
        <v>184</v>
      </c>
      <c r="K88" s="2" t="s">
        <v>155</v>
      </c>
      <c r="L88" s="2">
        <v>1</v>
      </c>
      <c r="M88" s="14">
        <v>156.49095</v>
      </c>
      <c r="N88" s="170"/>
      <c r="O88" s="170"/>
      <c r="P88" s="170"/>
    </row>
    <row r="89" spans="3:16" x14ac:dyDescent="0.25">
      <c r="C89" s="12">
        <v>44867</v>
      </c>
      <c r="D89" s="39" t="s">
        <v>1711</v>
      </c>
      <c r="E89" s="2" t="s">
        <v>155</v>
      </c>
      <c r="F89" s="38">
        <v>4998000</v>
      </c>
      <c r="H89" s="12">
        <v>44726</v>
      </c>
      <c r="I89" s="1" t="s">
        <v>592</v>
      </c>
      <c r="J89" s="1" t="s">
        <v>593</v>
      </c>
      <c r="K89" s="2" t="s">
        <v>155</v>
      </c>
      <c r="L89" s="2">
        <v>1</v>
      </c>
      <c r="M89" s="14">
        <v>380338.89285</v>
      </c>
      <c r="N89" s="170"/>
      <c r="O89" s="170"/>
      <c r="P89" s="170"/>
    </row>
    <row r="90" spans="3:16" x14ac:dyDescent="0.25">
      <c r="C90" s="12">
        <v>44867</v>
      </c>
      <c r="D90" s="42" t="s">
        <v>1712</v>
      </c>
      <c r="E90" s="2" t="s">
        <v>155</v>
      </c>
      <c r="F90" s="43">
        <v>1071000</v>
      </c>
      <c r="H90" s="12">
        <v>44730</v>
      </c>
      <c r="I90" s="1" t="s">
        <v>107</v>
      </c>
      <c r="J90" s="1" t="s">
        <v>835</v>
      </c>
      <c r="K90" s="2" t="s">
        <v>155</v>
      </c>
      <c r="L90" s="2">
        <v>2</v>
      </c>
      <c r="M90" s="14">
        <v>188168.49</v>
      </c>
      <c r="N90" s="170"/>
      <c r="O90" s="170"/>
      <c r="P90" s="170"/>
    </row>
    <row r="91" spans="3:16" x14ac:dyDescent="0.25">
      <c r="C91" s="12">
        <v>44869</v>
      </c>
      <c r="D91" s="1" t="s">
        <v>2313</v>
      </c>
      <c r="E91" s="2" t="s">
        <v>155</v>
      </c>
      <c r="F91" s="14">
        <v>1052436</v>
      </c>
      <c r="H91" s="12">
        <v>44731</v>
      </c>
      <c r="I91" s="1" t="s">
        <v>836</v>
      </c>
      <c r="J91" s="432" t="s">
        <v>837</v>
      </c>
      <c r="K91" s="2" t="s">
        <v>155</v>
      </c>
      <c r="L91" s="2">
        <v>1</v>
      </c>
      <c r="M91" s="433">
        <v>3445942.5</v>
      </c>
      <c r="N91" s="170"/>
      <c r="O91" s="170"/>
      <c r="P91" s="170"/>
    </row>
    <row r="92" spans="3:16" x14ac:dyDescent="0.25">
      <c r="C92" s="12">
        <v>44872</v>
      </c>
      <c r="D92" s="42" t="s">
        <v>2290</v>
      </c>
      <c r="E92" s="2" t="s">
        <v>155</v>
      </c>
      <c r="F92" s="43">
        <v>583349.99519999989</v>
      </c>
      <c r="H92" s="12">
        <v>44731</v>
      </c>
      <c r="I92" s="1" t="s">
        <v>838</v>
      </c>
      <c r="J92" s="432" t="s">
        <v>839</v>
      </c>
      <c r="K92" s="2" t="s">
        <v>155</v>
      </c>
      <c r="L92" s="2">
        <v>2</v>
      </c>
      <c r="M92" s="433">
        <v>531930</v>
      </c>
      <c r="N92" s="170"/>
      <c r="O92" s="170"/>
      <c r="P92" s="170"/>
    </row>
    <row r="93" spans="3:16" x14ac:dyDescent="0.25">
      <c r="C93" s="12">
        <v>44872</v>
      </c>
      <c r="D93" s="39" t="s">
        <v>1713</v>
      </c>
      <c r="E93" s="2" t="s">
        <v>155</v>
      </c>
      <c r="F93" s="38">
        <v>1035300</v>
      </c>
      <c r="H93" s="12">
        <v>44742</v>
      </c>
      <c r="I93" s="1" t="s">
        <v>390</v>
      </c>
      <c r="J93" s="432" t="s">
        <v>840</v>
      </c>
      <c r="K93" s="2" t="s">
        <v>155</v>
      </c>
      <c r="L93" s="2">
        <v>2</v>
      </c>
      <c r="M93" s="433">
        <v>566756.19000000006</v>
      </c>
      <c r="N93" s="170"/>
      <c r="O93" s="170"/>
      <c r="P93" s="170"/>
    </row>
    <row r="94" spans="3:16" ht="15.75" thickBot="1" x14ac:dyDescent="0.3">
      <c r="C94" s="12">
        <v>44872</v>
      </c>
      <c r="D94" s="42" t="s">
        <v>2292</v>
      </c>
      <c r="E94" s="2" t="s">
        <v>155</v>
      </c>
      <c r="F94" s="43">
        <v>793182.6</v>
      </c>
      <c r="H94" s="15">
        <v>44740</v>
      </c>
      <c r="I94" s="16" t="s">
        <v>390</v>
      </c>
      <c r="J94" s="430" t="s">
        <v>840</v>
      </c>
      <c r="K94" s="17" t="s">
        <v>841</v>
      </c>
      <c r="L94" s="17">
        <v>1</v>
      </c>
      <c r="M94" s="431">
        <v>283378.09500000003</v>
      </c>
      <c r="N94" s="170"/>
      <c r="O94" s="170"/>
      <c r="P94" s="170"/>
    </row>
    <row r="95" spans="3:16" x14ac:dyDescent="0.25">
      <c r="C95" s="12">
        <v>44872</v>
      </c>
      <c r="D95" s="42" t="s">
        <v>2293</v>
      </c>
      <c r="E95" s="2" t="s">
        <v>155</v>
      </c>
      <c r="F95" s="43">
        <v>953832.6</v>
      </c>
      <c r="H95" s="130">
        <v>44750</v>
      </c>
      <c r="I95" s="131" t="s">
        <v>289</v>
      </c>
      <c r="J95" s="131" t="s">
        <v>968</v>
      </c>
      <c r="K95" s="132" t="s">
        <v>155</v>
      </c>
      <c r="L95" s="132">
        <v>1</v>
      </c>
      <c r="M95" s="133">
        <v>23794.994999999999</v>
      </c>
      <c r="N95" s="170"/>
      <c r="O95" s="170"/>
      <c r="P95" s="170"/>
    </row>
    <row r="96" spans="3:16" x14ac:dyDescent="0.25">
      <c r="C96" s="12">
        <v>44874</v>
      </c>
      <c r="D96" s="1" t="s">
        <v>1714</v>
      </c>
      <c r="E96" s="2" t="s">
        <v>155</v>
      </c>
      <c r="F96" s="14">
        <v>8568000</v>
      </c>
      <c r="H96" s="12">
        <v>44750</v>
      </c>
      <c r="I96" s="1" t="s">
        <v>969</v>
      </c>
      <c r="J96" s="1" t="s">
        <v>970</v>
      </c>
      <c r="K96" s="2" t="s">
        <v>155</v>
      </c>
      <c r="L96" s="2">
        <v>3</v>
      </c>
      <c r="M96" s="14">
        <v>5440.6978500000005</v>
      </c>
      <c r="N96" s="170"/>
      <c r="O96" s="170"/>
      <c r="P96" s="170"/>
    </row>
    <row r="97" spans="3:16" x14ac:dyDescent="0.25">
      <c r="C97" s="12">
        <v>44875</v>
      </c>
      <c r="D97" s="395" t="s">
        <v>1715</v>
      </c>
      <c r="E97" s="2" t="s">
        <v>155</v>
      </c>
      <c r="F97" s="397">
        <v>1927800</v>
      </c>
      <c r="H97" s="12">
        <v>44750</v>
      </c>
      <c r="I97" s="1" t="s">
        <v>698</v>
      </c>
      <c r="J97" s="1" t="s">
        <v>699</v>
      </c>
      <c r="K97" s="2" t="s">
        <v>155</v>
      </c>
      <c r="L97" s="2">
        <v>3</v>
      </c>
      <c r="M97" s="14">
        <v>4764.0578999999998</v>
      </c>
      <c r="N97" s="170"/>
      <c r="O97" s="170"/>
      <c r="P97" s="170"/>
    </row>
    <row r="98" spans="3:16" x14ac:dyDescent="0.25">
      <c r="C98" s="12">
        <v>44875</v>
      </c>
      <c r="D98" s="1" t="s">
        <v>1716</v>
      </c>
      <c r="E98" s="2" t="s">
        <v>155</v>
      </c>
      <c r="F98" s="14">
        <v>892500</v>
      </c>
      <c r="H98" s="12">
        <v>44756</v>
      </c>
      <c r="I98" s="1" t="s">
        <v>107</v>
      </c>
      <c r="J98" s="1" t="s">
        <v>835</v>
      </c>
      <c r="K98" s="2" t="s">
        <v>155</v>
      </c>
      <c r="L98" s="2">
        <v>2</v>
      </c>
      <c r="M98" s="14">
        <v>188643.15000000002</v>
      </c>
      <c r="N98" s="170"/>
      <c r="O98" s="170"/>
      <c r="P98" s="170"/>
    </row>
    <row r="99" spans="3:16" ht="15.75" thickBot="1" x14ac:dyDescent="0.3">
      <c r="C99" s="12">
        <v>44854</v>
      </c>
      <c r="D99" s="39" t="s">
        <v>1490</v>
      </c>
      <c r="E99" s="2" t="s">
        <v>155</v>
      </c>
      <c r="F99" s="38">
        <v>48000078</v>
      </c>
      <c r="H99" s="15">
        <v>44761</v>
      </c>
      <c r="I99" s="16" t="s">
        <v>367</v>
      </c>
      <c r="J99" s="16" t="s">
        <v>368</v>
      </c>
      <c r="K99" s="17" t="s">
        <v>155</v>
      </c>
      <c r="L99" s="17">
        <v>1</v>
      </c>
      <c r="M99" s="18">
        <v>14668.8087</v>
      </c>
      <c r="N99" s="170"/>
      <c r="O99" s="170"/>
      <c r="P99" s="170"/>
    </row>
    <row r="100" spans="3:16" x14ac:dyDescent="0.25">
      <c r="C100" s="12">
        <v>44876</v>
      </c>
      <c r="D100" s="39" t="s">
        <v>1717</v>
      </c>
      <c r="E100" s="2" t="s">
        <v>155</v>
      </c>
      <c r="F100" s="38">
        <v>2570400</v>
      </c>
      <c r="H100" s="130">
        <v>44783</v>
      </c>
      <c r="I100" s="131" t="s">
        <v>1092</v>
      </c>
      <c r="J100" s="131" t="s">
        <v>1093</v>
      </c>
      <c r="K100" s="132" t="s">
        <v>155</v>
      </c>
      <c r="L100" s="132">
        <v>4</v>
      </c>
      <c r="M100" s="133">
        <v>159.76500000000001</v>
      </c>
      <c r="N100" s="170"/>
      <c r="O100" s="170"/>
      <c r="P100" s="170"/>
    </row>
    <row r="101" spans="3:16" x14ac:dyDescent="0.25">
      <c r="C101" s="12">
        <v>44876</v>
      </c>
      <c r="D101" s="39" t="s">
        <v>1718</v>
      </c>
      <c r="E101" s="2" t="s">
        <v>155</v>
      </c>
      <c r="F101" s="38">
        <v>4105500</v>
      </c>
      <c r="H101" s="12">
        <v>44783</v>
      </c>
      <c r="I101" s="1" t="s">
        <v>1094</v>
      </c>
      <c r="J101" s="1" t="s">
        <v>1095</v>
      </c>
      <c r="K101" s="2" t="s">
        <v>155</v>
      </c>
      <c r="L101" s="2">
        <v>4</v>
      </c>
      <c r="M101" s="14">
        <v>738.21</v>
      </c>
      <c r="N101" s="170"/>
      <c r="O101" s="170"/>
      <c r="P101" s="170"/>
    </row>
    <row r="102" spans="3:16" x14ac:dyDescent="0.25">
      <c r="C102" s="12">
        <v>44876</v>
      </c>
      <c r="D102" s="39" t="s">
        <v>2299</v>
      </c>
      <c r="E102" s="2" t="s">
        <v>155</v>
      </c>
      <c r="F102" s="38">
        <v>6783000</v>
      </c>
      <c r="H102" s="12">
        <v>44783</v>
      </c>
      <c r="I102" s="1" t="s">
        <v>1096</v>
      </c>
      <c r="J102" s="1" t="s">
        <v>1097</v>
      </c>
      <c r="K102" s="2" t="s">
        <v>155</v>
      </c>
      <c r="L102" s="2">
        <v>4</v>
      </c>
      <c r="M102" s="14">
        <v>99.555000000000007</v>
      </c>
      <c r="N102" s="170"/>
      <c r="O102" s="170"/>
      <c r="P102" s="170"/>
    </row>
    <row r="103" spans="3:16" x14ac:dyDescent="0.25">
      <c r="C103" s="12">
        <v>44876</v>
      </c>
      <c r="D103" s="39" t="s">
        <v>1583</v>
      </c>
      <c r="E103" s="2" t="s">
        <v>155</v>
      </c>
      <c r="F103" s="38">
        <v>3748500</v>
      </c>
      <c r="H103" s="12">
        <v>44783</v>
      </c>
      <c r="I103" s="1" t="s">
        <v>305</v>
      </c>
      <c r="J103" s="1" t="s">
        <v>306</v>
      </c>
      <c r="K103" s="2" t="s">
        <v>155</v>
      </c>
      <c r="L103" s="2">
        <v>4</v>
      </c>
      <c r="M103" s="14">
        <v>6954</v>
      </c>
      <c r="N103" s="170"/>
      <c r="O103" s="170"/>
      <c r="P103" s="170"/>
    </row>
    <row r="104" spans="3:16" x14ac:dyDescent="0.25">
      <c r="C104" s="12">
        <v>44876</v>
      </c>
      <c r="D104" s="42" t="s">
        <v>1719</v>
      </c>
      <c r="E104" s="2" t="s">
        <v>155</v>
      </c>
      <c r="F104" s="43">
        <v>580125</v>
      </c>
      <c r="H104" s="12">
        <v>44782</v>
      </c>
      <c r="I104" s="1" t="s">
        <v>390</v>
      </c>
      <c r="J104" s="432" t="s">
        <v>840</v>
      </c>
      <c r="K104" s="2" t="s">
        <v>155</v>
      </c>
      <c r="L104" s="2">
        <v>2</v>
      </c>
      <c r="M104" s="433">
        <v>553213.93499999994</v>
      </c>
      <c r="N104" s="170"/>
      <c r="O104" s="170"/>
      <c r="P104" s="170"/>
    </row>
    <row r="105" spans="3:16" x14ac:dyDescent="0.25">
      <c r="C105" s="12">
        <v>44876</v>
      </c>
      <c r="D105" s="42" t="s">
        <v>1720</v>
      </c>
      <c r="E105" s="2" t="s">
        <v>155</v>
      </c>
      <c r="F105" s="43">
        <v>107100</v>
      </c>
      <c r="H105" s="12">
        <v>44783</v>
      </c>
      <c r="I105" s="1" t="s">
        <v>9</v>
      </c>
      <c r="J105" s="1" t="s">
        <v>735</v>
      </c>
      <c r="K105" s="2" t="s">
        <v>155</v>
      </c>
      <c r="L105" s="2">
        <v>42.5</v>
      </c>
      <c r="M105" s="14">
        <v>872728.38000000012</v>
      </c>
      <c r="N105" s="170"/>
      <c r="O105" s="170"/>
      <c r="P105" s="170"/>
    </row>
    <row r="106" spans="3:16" x14ac:dyDescent="0.25">
      <c r="C106" s="12">
        <v>44876</v>
      </c>
      <c r="D106" s="1" t="s">
        <v>1721</v>
      </c>
      <c r="E106" s="2" t="s">
        <v>155</v>
      </c>
      <c r="F106" s="14">
        <v>160650</v>
      </c>
      <c r="H106" s="12">
        <v>44783</v>
      </c>
      <c r="I106" s="1" t="s">
        <v>161</v>
      </c>
      <c r="J106" s="1" t="s">
        <v>162</v>
      </c>
      <c r="K106" s="2" t="s">
        <v>155</v>
      </c>
      <c r="L106" s="2">
        <v>1</v>
      </c>
      <c r="M106" s="14">
        <v>139532.25</v>
      </c>
      <c r="N106" s="170"/>
      <c r="O106" s="170"/>
      <c r="P106" s="170"/>
    </row>
    <row r="107" spans="3:16" x14ac:dyDescent="0.25">
      <c r="C107" s="12">
        <v>44876</v>
      </c>
      <c r="D107" s="1" t="s">
        <v>1722</v>
      </c>
      <c r="E107" s="2" t="s">
        <v>155</v>
      </c>
      <c r="F107" s="14">
        <v>919275</v>
      </c>
      <c r="H107" s="12">
        <v>44783</v>
      </c>
      <c r="I107" s="1" t="s">
        <v>1098</v>
      </c>
      <c r="J107" s="1" t="s">
        <v>1099</v>
      </c>
      <c r="K107" s="2" t="s">
        <v>155</v>
      </c>
      <c r="L107" s="2">
        <v>1</v>
      </c>
      <c r="M107" s="14">
        <v>56925.495000000003</v>
      </c>
      <c r="N107" s="170"/>
      <c r="O107" s="170"/>
      <c r="P107" s="170"/>
    </row>
    <row r="108" spans="3:16" x14ac:dyDescent="0.25">
      <c r="C108" s="12">
        <v>44882</v>
      </c>
      <c r="D108" s="1" t="s">
        <v>1723</v>
      </c>
      <c r="E108" s="2" t="s">
        <v>155</v>
      </c>
      <c r="F108" s="14">
        <v>142800</v>
      </c>
      <c r="H108" s="12">
        <v>44783</v>
      </c>
      <c r="I108" s="1" t="s">
        <v>398</v>
      </c>
      <c r="J108" s="1" t="s">
        <v>2001</v>
      </c>
      <c r="K108" s="2" t="s">
        <v>155</v>
      </c>
      <c r="L108" s="2">
        <v>3</v>
      </c>
      <c r="M108" s="14">
        <v>36527.46</v>
      </c>
      <c r="N108" s="170"/>
      <c r="O108" s="170"/>
      <c r="P108" s="170"/>
    </row>
    <row r="109" spans="3:16" ht="15.75" thickBot="1" x14ac:dyDescent="0.3">
      <c r="C109" s="15">
        <v>44884</v>
      </c>
      <c r="D109" s="16" t="s">
        <v>2314</v>
      </c>
      <c r="E109" s="17" t="s">
        <v>155</v>
      </c>
      <c r="F109" s="18">
        <v>910350</v>
      </c>
      <c r="H109" s="12">
        <v>44783</v>
      </c>
      <c r="I109" s="1" t="s">
        <v>101</v>
      </c>
      <c r="J109" s="1" t="s">
        <v>929</v>
      </c>
      <c r="K109" s="2" t="s">
        <v>155</v>
      </c>
      <c r="L109" s="2">
        <v>8</v>
      </c>
      <c r="M109" s="14">
        <v>169191.70500000002</v>
      </c>
      <c r="N109" s="170"/>
      <c r="O109" s="170"/>
      <c r="P109" s="170"/>
    </row>
    <row r="110" spans="3:16" x14ac:dyDescent="0.25">
      <c r="C110" s="130">
        <v>44898</v>
      </c>
      <c r="D110" s="131" t="s">
        <v>2315</v>
      </c>
      <c r="E110" s="132" t="s">
        <v>155</v>
      </c>
      <c r="F110" s="133">
        <v>12526289.264999999</v>
      </c>
      <c r="H110" s="12">
        <v>44783</v>
      </c>
      <c r="I110" s="1" t="s">
        <v>23</v>
      </c>
      <c r="J110" s="1" t="s">
        <v>24</v>
      </c>
      <c r="K110" s="2" t="s">
        <v>155</v>
      </c>
      <c r="L110" s="2">
        <v>3.49</v>
      </c>
      <c r="M110" s="14">
        <v>13623.945</v>
      </c>
      <c r="N110" s="170"/>
      <c r="O110" s="170"/>
      <c r="P110" s="170"/>
    </row>
    <row r="111" spans="3:16" x14ac:dyDescent="0.25">
      <c r="C111" s="12">
        <v>44898</v>
      </c>
      <c r="D111" s="1" t="s">
        <v>1901</v>
      </c>
      <c r="E111" s="2" t="s">
        <v>155</v>
      </c>
      <c r="F111" s="14">
        <v>2802450</v>
      </c>
      <c r="H111" s="12">
        <v>44783</v>
      </c>
      <c r="I111" s="1" t="s">
        <v>165</v>
      </c>
      <c r="J111" s="1" t="s">
        <v>1100</v>
      </c>
      <c r="K111" s="2" t="s">
        <v>155</v>
      </c>
      <c r="L111" s="2">
        <v>1</v>
      </c>
      <c r="M111" s="14">
        <v>133158</v>
      </c>
      <c r="N111" s="170"/>
      <c r="O111" s="170"/>
      <c r="P111" s="170"/>
    </row>
    <row r="112" spans="3:16" x14ac:dyDescent="0.25">
      <c r="C112" s="12">
        <v>44899</v>
      </c>
      <c r="D112" s="76" t="s">
        <v>1902</v>
      </c>
      <c r="E112" s="2" t="s">
        <v>155</v>
      </c>
      <c r="F112" s="77">
        <v>571200</v>
      </c>
      <c r="H112" s="12">
        <v>44783</v>
      </c>
      <c r="I112" s="1" t="s">
        <v>1101</v>
      </c>
      <c r="J112" s="1" t="s">
        <v>1102</v>
      </c>
      <c r="K112" s="2" t="s">
        <v>155</v>
      </c>
      <c r="L112" s="2">
        <v>1</v>
      </c>
      <c r="M112" s="14">
        <v>32990.925000000003</v>
      </c>
      <c r="N112" s="170"/>
      <c r="O112" s="170"/>
      <c r="P112" s="170"/>
    </row>
    <row r="113" spans="3:16" x14ac:dyDescent="0.25">
      <c r="C113" s="12">
        <v>44902</v>
      </c>
      <c r="D113" s="1" t="s">
        <v>2316</v>
      </c>
      <c r="E113" s="2" t="s">
        <v>155</v>
      </c>
      <c r="F113" s="14">
        <v>232050</v>
      </c>
      <c r="H113" s="12">
        <v>44789</v>
      </c>
      <c r="I113" s="1" t="s">
        <v>60</v>
      </c>
      <c r="J113" s="1" t="s">
        <v>61</v>
      </c>
      <c r="K113" s="2" t="s">
        <v>155</v>
      </c>
      <c r="L113" s="2">
        <v>1</v>
      </c>
      <c r="M113" s="14">
        <v>5828.3099999999995</v>
      </c>
      <c r="N113" s="170"/>
      <c r="O113" s="170"/>
      <c r="P113" s="170"/>
    </row>
    <row r="114" spans="3:16" x14ac:dyDescent="0.25">
      <c r="C114" s="12">
        <v>44903</v>
      </c>
      <c r="D114" s="1" t="s">
        <v>1904</v>
      </c>
      <c r="E114" s="2" t="s">
        <v>155</v>
      </c>
      <c r="F114" s="14">
        <v>1392300</v>
      </c>
      <c r="H114" s="12">
        <v>44789</v>
      </c>
      <c r="I114" s="1" t="s">
        <v>64</v>
      </c>
      <c r="J114" s="1" t="s">
        <v>65</v>
      </c>
      <c r="K114" s="2" t="s">
        <v>155</v>
      </c>
      <c r="L114" s="2">
        <v>1</v>
      </c>
      <c r="M114" s="14">
        <v>555.67499999999995</v>
      </c>
      <c r="N114" s="170"/>
      <c r="O114" s="170"/>
      <c r="P114" s="170"/>
    </row>
    <row r="115" spans="3:16" x14ac:dyDescent="0.25">
      <c r="C115" s="12">
        <v>44904</v>
      </c>
      <c r="D115" s="1" t="s">
        <v>1907</v>
      </c>
      <c r="E115" s="2" t="s">
        <v>155</v>
      </c>
      <c r="F115" s="14">
        <v>1454775</v>
      </c>
      <c r="H115" s="12">
        <v>44793</v>
      </c>
      <c r="I115" s="1" t="s">
        <v>107</v>
      </c>
      <c r="J115" s="1" t="s">
        <v>835</v>
      </c>
      <c r="K115" s="2" t="s">
        <v>155</v>
      </c>
      <c r="L115" s="2">
        <v>1</v>
      </c>
      <c r="M115" s="14">
        <v>94358.069999999992</v>
      </c>
      <c r="N115" s="170"/>
      <c r="O115" s="170"/>
      <c r="P115" s="170"/>
    </row>
    <row r="116" spans="3:16" x14ac:dyDescent="0.25">
      <c r="C116" s="12">
        <v>44904</v>
      </c>
      <c r="D116" s="1" t="s">
        <v>1909</v>
      </c>
      <c r="E116" s="2" t="s">
        <v>155</v>
      </c>
      <c r="F116" s="14">
        <v>35700</v>
      </c>
      <c r="H116" s="12">
        <v>44796</v>
      </c>
      <c r="I116" s="1" t="s">
        <v>1103</v>
      </c>
      <c r="J116" s="1" t="s">
        <v>1104</v>
      </c>
      <c r="K116" s="2" t="s">
        <v>155</v>
      </c>
      <c r="L116" s="2">
        <v>1</v>
      </c>
      <c r="M116" s="14">
        <v>280076.61</v>
      </c>
      <c r="N116" s="170"/>
      <c r="O116" s="170"/>
      <c r="P116" s="170"/>
    </row>
    <row r="117" spans="3:16" x14ac:dyDescent="0.25">
      <c r="C117" s="12">
        <v>44904</v>
      </c>
      <c r="D117" s="1" t="s">
        <v>1910</v>
      </c>
      <c r="E117" s="2" t="s">
        <v>155</v>
      </c>
      <c r="F117" s="14">
        <v>160650</v>
      </c>
      <c r="H117" s="12">
        <v>44802</v>
      </c>
      <c r="I117" s="1" t="s">
        <v>9</v>
      </c>
      <c r="J117" s="1" t="s">
        <v>735</v>
      </c>
      <c r="K117" s="2" t="s">
        <v>155</v>
      </c>
      <c r="L117" s="2">
        <v>4</v>
      </c>
      <c r="M117" s="14">
        <v>97749.688049999997</v>
      </c>
      <c r="N117" s="170"/>
      <c r="O117" s="170"/>
      <c r="P117" s="170"/>
    </row>
    <row r="118" spans="3:16" x14ac:dyDescent="0.25">
      <c r="C118" s="12">
        <v>44907</v>
      </c>
      <c r="D118" s="1" t="s">
        <v>2317</v>
      </c>
      <c r="E118" s="2" t="s">
        <v>155</v>
      </c>
      <c r="F118" s="14">
        <v>267750</v>
      </c>
      <c r="H118" s="12">
        <v>44803</v>
      </c>
      <c r="I118" s="1" t="s">
        <v>1105</v>
      </c>
      <c r="J118" s="1" t="s">
        <v>1106</v>
      </c>
      <c r="K118" s="2" t="s">
        <v>155</v>
      </c>
      <c r="L118" s="2">
        <v>4</v>
      </c>
      <c r="M118" s="14">
        <v>1016351.0469</v>
      </c>
      <c r="N118" s="170"/>
      <c r="O118" s="170"/>
      <c r="P118" s="170"/>
    </row>
    <row r="119" spans="3:16" ht="15.75" thickBot="1" x14ac:dyDescent="0.3">
      <c r="C119" s="12">
        <v>44908</v>
      </c>
      <c r="D119" s="1" t="s">
        <v>1912</v>
      </c>
      <c r="E119" s="2" t="s">
        <v>155</v>
      </c>
      <c r="F119" s="14">
        <v>124950</v>
      </c>
      <c r="H119" s="15">
        <v>44803</v>
      </c>
      <c r="I119" s="16" t="s">
        <v>766</v>
      </c>
      <c r="J119" s="16" t="s">
        <v>767</v>
      </c>
      <c r="K119" s="17" t="s">
        <v>155</v>
      </c>
      <c r="L119" s="17">
        <v>1</v>
      </c>
      <c r="M119" s="18">
        <v>1756527.3043499999</v>
      </c>
      <c r="N119" s="170"/>
      <c r="O119" s="170"/>
      <c r="P119" s="170"/>
    </row>
    <row r="120" spans="3:16" x14ac:dyDescent="0.25">
      <c r="C120" s="12">
        <v>44908</v>
      </c>
      <c r="D120" s="1" t="s">
        <v>2318</v>
      </c>
      <c r="E120" s="2" t="s">
        <v>155</v>
      </c>
      <c r="F120" s="14">
        <v>214200</v>
      </c>
      <c r="H120" s="130">
        <v>44806</v>
      </c>
      <c r="I120" s="131" t="s">
        <v>390</v>
      </c>
      <c r="J120" s="434" t="s">
        <v>840</v>
      </c>
      <c r="K120" s="132" t="s">
        <v>155</v>
      </c>
      <c r="L120" s="132">
        <v>5</v>
      </c>
      <c r="M120" s="435">
        <v>1428010.5750000002</v>
      </c>
      <c r="N120" s="170"/>
      <c r="O120" s="170"/>
      <c r="P120" s="170"/>
    </row>
    <row r="121" spans="3:16" x14ac:dyDescent="0.25">
      <c r="C121" s="12">
        <v>44909</v>
      </c>
      <c r="D121" s="1" t="s">
        <v>1913</v>
      </c>
      <c r="E121" s="2" t="s">
        <v>155</v>
      </c>
      <c r="F121" s="14">
        <v>1124999.82</v>
      </c>
      <c r="H121" s="12">
        <v>44810</v>
      </c>
      <c r="I121" s="1" t="s">
        <v>281</v>
      </c>
      <c r="J121" s="1" t="s">
        <v>282</v>
      </c>
      <c r="K121" s="2" t="s">
        <v>155</v>
      </c>
      <c r="L121" s="2">
        <v>1</v>
      </c>
      <c r="M121" s="14">
        <v>26273.414999999997</v>
      </c>
      <c r="N121" s="170"/>
      <c r="O121" s="170"/>
      <c r="P121" s="170"/>
    </row>
    <row r="122" spans="3:16" x14ac:dyDescent="0.25">
      <c r="C122" s="12">
        <v>44909</v>
      </c>
      <c r="D122" s="1" t="s">
        <v>1914</v>
      </c>
      <c r="E122" s="2" t="s">
        <v>155</v>
      </c>
      <c r="F122" s="14">
        <v>624750</v>
      </c>
      <c r="H122" s="12">
        <v>44814</v>
      </c>
      <c r="I122" s="1" t="s">
        <v>692</v>
      </c>
      <c r="J122" s="1" t="s">
        <v>693</v>
      </c>
      <c r="K122" s="2" t="s">
        <v>155</v>
      </c>
      <c r="L122" s="2">
        <v>2</v>
      </c>
      <c r="M122" s="14">
        <v>3206.0027999999998</v>
      </c>
      <c r="N122" s="170"/>
      <c r="O122" s="170"/>
      <c r="P122" s="170"/>
    </row>
    <row r="123" spans="3:16" x14ac:dyDescent="0.25">
      <c r="C123" s="12">
        <v>44910</v>
      </c>
      <c r="D123" s="1" t="s">
        <v>2319</v>
      </c>
      <c r="E123" s="2" t="s">
        <v>155</v>
      </c>
      <c r="F123" s="14">
        <v>214200</v>
      </c>
      <c r="H123" s="12">
        <v>44814</v>
      </c>
      <c r="I123" s="1" t="s">
        <v>690</v>
      </c>
      <c r="J123" s="1" t="s">
        <v>691</v>
      </c>
      <c r="K123" s="2" t="s">
        <v>155</v>
      </c>
      <c r="L123" s="2">
        <v>1</v>
      </c>
      <c r="M123" s="14">
        <v>35462.934149999994</v>
      </c>
      <c r="N123" s="170"/>
      <c r="O123" s="170"/>
      <c r="P123" s="170"/>
    </row>
    <row r="124" spans="3:16" x14ac:dyDescent="0.25">
      <c r="C124" s="12">
        <v>44910</v>
      </c>
      <c r="D124" s="1" t="s">
        <v>1916</v>
      </c>
      <c r="E124" s="2" t="s">
        <v>155</v>
      </c>
      <c r="F124" s="14">
        <v>71400</v>
      </c>
      <c r="H124" s="12">
        <v>44816</v>
      </c>
      <c r="I124" s="1" t="s">
        <v>390</v>
      </c>
      <c r="J124" s="432" t="s">
        <v>840</v>
      </c>
      <c r="K124" s="2" t="s">
        <v>155</v>
      </c>
      <c r="L124" s="2">
        <v>2</v>
      </c>
      <c r="M124" s="433">
        <v>679733.03369999991</v>
      </c>
      <c r="N124" s="170"/>
      <c r="O124" s="170"/>
      <c r="P124" s="170"/>
    </row>
    <row r="125" spans="3:16" x14ac:dyDescent="0.25">
      <c r="C125" s="12">
        <v>44911</v>
      </c>
      <c r="D125" s="1" t="s">
        <v>1918</v>
      </c>
      <c r="E125" s="2" t="s">
        <v>155</v>
      </c>
      <c r="F125" s="14">
        <v>37663.5</v>
      </c>
      <c r="H125" s="12">
        <v>44822</v>
      </c>
      <c r="I125" s="1" t="s">
        <v>390</v>
      </c>
      <c r="J125" s="432" t="s">
        <v>840</v>
      </c>
      <c r="K125" s="2" t="s">
        <v>155</v>
      </c>
      <c r="L125" s="2">
        <v>2</v>
      </c>
      <c r="M125" s="433">
        <v>697975.50164999999</v>
      </c>
      <c r="N125" s="170"/>
      <c r="O125" s="170"/>
      <c r="P125" s="170"/>
    </row>
    <row r="126" spans="3:16" x14ac:dyDescent="0.25">
      <c r="C126" s="12">
        <v>44911</v>
      </c>
      <c r="D126" s="1" t="s">
        <v>1919</v>
      </c>
      <c r="E126" s="2" t="s">
        <v>155</v>
      </c>
      <c r="F126" s="14">
        <v>196350</v>
      </c>
      <c r="H126" s="12">
        <v>44822</v>
      </c>
      <c r="I126" s="1" t="s">
        <v>1969</v>
      </c>
      <c r="J126" s="1" t="s">
        <v>1970</v>
      </c>
      <c r="K126" s="2" t="s">
        <v>155</v>
      </c>
      <c r="L126" s="2">
        <v>1</v>
      </c>
      <c r="M126" s="14">
        <v>529477.35644999996</v>
      </c>
      <c r="N126" s="170"/>
      <c r="O126" s="170"/>
      <c r="P126" s="170"/>
    </row>
    <row r="127" spans="3:16" x14ac:dyDescent="0.25">
      <c r="C127" s="12">
        <v>44911</v>
      </c>
      <c r="D127" s="1" t="s">
        <v>2320</v>
      </c>
      <c r="E127" s="2" t="s">
        <v>155</v>
      </c>
      <c r="F127" s="14">
        <v>107100</v>
      </c>
      <c r="H127" s="12">
        <v>44824</v>
      </c>
      <c r="I127" s="1" t="s">
        <v>9</v>
      </c>
      <c r="J127" s="1" t="s">
        <v>735</v>
      </c>
      <c r="K127" s="2" t="s">
        <v>155</v>
      </c>
      <c r="L127" s="2">
        <v>2</v>
      </c>
      <c r="M127" s="14">
        <v>48876.298800000004</v>
      </c>
      <c r="N127" s="170"/>
      <c r="O127" s="170"/>
      <c r="P127" s="170"/>
    </row>
    <row r="128" spans="3:16" ht="15.75" thickBot="1" x14ac:dyDescent="0.3">
      <c r="C128" s="15">
        <v>44911</v>
      </c>
      <c r="D128" s="16" t="s">
        <v>2321</v>
      </c>
      <c r="E128" s="17" t="s">
        <v>155</v>
      </c>
      <c r="F128" s="18">
        <v>151725</v>
      </c>
      <c r="H128" s="12">
        <v>44825</v>
      </c>
      <c r="I128" s="1" t="s">
        <v>732</v>
      </c>
      <c r="J128" s="1" t="s">
        <v>733</v>
      </c>
      <c r="K128" s="2" t="s">
        <v>155</v>
      </c>
      <c r="L128" s="2">
        <v>5</v>
      </c>
      <c r="M128" s="14">
        <v>3444.4787999999999</v>
      </c>
      <c r="N128" s="170"/>
      <c r="O128" s="170"/>
      <c r="P128" s="170"/>
    </row>
    <row r="129" spans="8:16" x14ac:dyDescent="0.25">
      <c r="H129" s="12">
        <v>44825</v>
      </c>
      <c r="I129" s="1" t="s">
        <v>9</v>
      </c>
      <c r="J129" s="1" t="s">
        <v>735</v>
      </c>
      <c r="K129" s="2" t="s">
        <v>155</v>
      </c>
      <c r="L129" s="2">
        <v>8</v>
      </c>
      <c r="M129" s="14">
        <v>195505.15949999998</v>
      </c>
      <c r="N129" s="170"/>
      <c r="O129" s="170"/>
      <c r="P129" s="170"/>
    </row>
    <row r="130" spans="8:16" x14ac:dyDescent="0.25">
      <c r="H130" s="12">
        <v>44825</v>
      </c>
      <c r="I130" s="1" t="s">
        <v>9</v>
      </c>
      <c r="J130" s="1" t="s">
        <v>735</v>
      </c>
      <c r="K130" s="2" t="s">
        <v>155</v>
      </c>
      <c r="L130" s="2">
        <v>4</v>
      </c>
      <c r="M130" s="14">
        <v>97752.57974999999</v>
      </c>
      <c r="N130" s="170"/>
      <c r="O130" s="170"/>
      <c r="P130" s="170"/>
    </row>
    <row r="131" spans="8:16" x14ac:dyDescent="0.25">
      <c r="H131" s="12">
        <v>44825</v>
      </c>
      <c r="I131" s="1" t="s">
        <v>9</v>
      </c>
      <c r="J131" s="1" t="s">
        <v>735</v>
      </c>
      <c r="K131" s="2" t="s">
        <v>155</v>
      </c>
      <c r="L131" s="2">
        <v>2</v>
      </c>
      <c r="M131" s="14">
        <v>48876.298800000004</v>
      </c>
      <c r="N131" s="170"/>
      <c r="O131" s="170"/>
      <c r="P131" s="170"/>
    </row>
    <row r="132" spans="8:16" x14ac:dyDescent="0.25">
      <c r="H132" s="12">
        <v>44825</v>
      </c>
      <c r="I132" s="1" t="s">
        <v>1177</v>
      </c>
      <c r="J132" s="1" t="s">
        <v>1178</v>
      </c>
      <c r="K132" s="2" t="s">
        <v>155</v>
      </c>
      <c r="L132" s="2">
        <v>3.49</v>
      </c>
      <c r="M132" s="14">
        <v>15129.32085</v>
      </c>
      <c r="N132" s="170"/>
      <c r="O132" s="170"/>
      <c r="P132" s="170"/>
    </row>
    <row r="133" spans="8:16" x14ac:dyDescent="0.25">
      <c r="H133" s="12">
        <v>44825</v>
      </c>
      <c r="I133" s="1" t="s">
        <v>1272</v>
      </c>
      <c r="J133" s="1" t="s">
        <v>1273</v>
      </c>
      <c r="K133" s="2" t="s">
        <v>155</v>
      </c>
      <c r="L133" s="2">
        <v>2</v>
      </c>
      <c r="M133" s="14">
        <v>27765.496499999997</v>
      </c>
      <c r="N133" s="170"/>
      <c r="O133" s="170"/>
      <c r="P133" s="170"/>
    </row>
    <row r="134" spans="8:16" x14ac:dyDescent="0.25">
      <c r="H134" s="12">
        <v>44825</v>
      </c>
      <c r="I134" s="1" t="s">
        <v>1274</v>
      </c>
      <c r="J134" s="1" t="s">
        <v>1275</v>
      </c>
      <c r="K134" s="2" t="s">
        <v>155</v>
      </c>
      <c r="L134" s="2">
        <v>1</v>
      </c>
      <c r="M134" s="14">
        <v>63064.049999999996</v>
      </c>
      <c r="N134" s="170"/>
      <c r="O134" s="170"/>
      <c r="P134" s="170"/>
    </row>
    <row r="135" spans="8:16" x14ac:dyDescent="0.25">
      <c r="H135" s="12">
        <v>44825</v>
      </c>
      <c r="I135" s="1" t="s">
        <v>668</v>
      </c>
      <c r="J135" s="1" t="s">
        <v>669</v>
      </c>
      <c r="K135" s="2" t="s">
        <v>155</v>
      </c>
      <c r="L135" s="2">
        <v>5</v>
      </c>
      <c r="M135" s="14">
        <v>2097.375</v>
      </c>
      <c r="N135" s="170"/>
      <c r="O135" s="170"/>
      <c r="P135" s="170"/>
    </row>
    <row r="136" spans="8:16" x14ac:dyDescent="0.25">
      <c r="H136" s="12">
        <v>44826</v>
      </c>
      <c r="I136" s="1" t="s">
        <v>323</v>
      </c>
      <c r="J136" s="1" t="s">
        <v>324</v>
      </c>
      <c r="K136" s="2" t="s">
        <v>155</v>
      </c>
      <c r="L136" s="2">
        <v>3</v>
      </c>
      <c r="M136" s="14">
        <v>13063.4154</v>
      </c>
      <c r="N136" s="170"/>
      <c r="O136" s="170"/>
      <c r="P136" s="170"/>
    </row>
    <row r="137" spans="8:16" x14ac:dyDescent="0.25">
      <c r="H137" s="12">
        <v>44826</v>
      </c>
      <c r="I137" s="1" t="s">
        <v>62</v>
      </c>
      <c r="J137" s="1" t="s">
        <v>63</v>
      </c>
      <c r="K137" s="2" t="s">
        <v>155</v>
      </c>
      <c r="L137" s="2">
        <v>5</v>
      </c>
      <c r="M137" s="14">
        <v>66695.989499999996</v>
      </c>
      <c r="N137" s="170"/>
      <c r="O137" s="170"/>
      <c r="P137" s="170"/>
    </row>
    <row r="138" spans="8:16" x14ac:dyDescent="0.25">
      <c r="H138" s="12">
        <v>44827</v>
      </c>
      <c r="I138" s="1" t="s">
        <v>390</v>
      </c>
      <c r="J138" s="432" t="s">
        <v>840</v>
      </c>
      <c r="K138" s="2" t="s">
        <v>155</v>
      </c>
      <c r="L138" s="2">
        <v>1</v>
      </c>
      <c r="M138" s="433">
        <v>378523.79774999997</v>
      </c>
      <c r="N138" s="170"/>
      <c r="O138" s="170"/>
      <c r="P138" s="170"/>
    </row>
    <row r="139" spans="8:16" x14ac:dyDescent="0.25">
      <c r="H139" s="12">
        <v>44829</v>
      </c>
      <c r="I139" s="1" t="s">
        <v>390</v>
      </c>
      <c r="J139" s="432" t="s">
        <v>840</v>
      </c>
      <c r="K139" s="2" t="s">
        <v>155</v>
      </c>
      <c r="L139" s="2">
        <v>4</v>
      </c>
      <c r="M139" s="433">
        <v>1514095.1731499999</v>
      </c>
      <c r="N139" s="170"/>
      <c r="O139" s="170"/>
      <c r="P139" s="170"/>
    </row>
    <row r="140" spans="8:16" x14ac:dyDescent="0.25">
      <c r="H140" s="12">
        <v>44831</v>
      </c>
      <c r="I140" s="1" t="s">
        <v>696</v>
      </c>
      <c r="J140" s="1" t="s">
        <v>697</v>
      </c>
      <c r="K140" s="2" t="s">
        <v>155</v>
      </c>
      <c r="L140" s="2">
        <v>1</v>
      </c>
      <c r="M140" s="14">
        <v>53688.462449999992</v>
      </c>
      <c r="N140" s="170"/>
      <c r="O140" s="170"/>
      <c r="P140" s="170"/>
    </row>
    <row r="141" spans="8:16" x14ac:dyDescent="0.25">
      <c r="H141" s="12">
        <v>44833</v>
      </c>
      <c r="I141" s="1" t="s">
        <v>9</v>
      </c>
      <c r="J141" s="1" t="s">
        <v>735</v>
      </c>
      <c r="K141" s="2" t="s">
        <v>155</v>
      </c>
      <c r="L141" s="2">
        <v>4</v>
      </c>
      <c r="M141" s="14">
        <v>97759.773299999986</v>
      </c>
      <c r="N141" s="170"/>
      <c r="O141" s="170"/>
      <c r="P141" s="170"/>
    </row>
    <row r="142" spans="8:16" x14ac:dyDescent="0.25">
      <c r="H142" s="12">
        <v>44833</v>
      </c>
      <c r="I142" s="1" t="s">
        <v>1177</v>
      </c>
      <c r="J142" s="1" t="s">
        <v>1178</v>
      </c>
      <c r="K142" s="2" t="s">
        <v>155</v>
      </c>
      <c r="L142" s="2">
        <v>3.49</v>
      </c>
      <c r="M142" s="14">
        <v>15129.32085</v>
      </c>
      <c r="N142" s="170"/>
      <c r="O142" s="170"/>
      <c r="P142" s="170"/>
    </row>
    <row r="143" spans="8:16" ht="15.75" thickBot="1" x14ac:dyDescent="0.3">
      <c r="H143" s="15">
        <v>44833</v>
      </c>
      <c r="I143" s="16" t="s">
        <v>9</v>
      </c>
      <c r="J143" s="16" t="s">
        <v>735</v>
      </c>
      <c r="K143" s="17" t="s">
        <v>155</v>
      </c>
      <c r="L143" s="17">
        <v>3</v>
      </c>
      <c r="M143" s="18">
        <v>73319.838899999988</v>
      </c>
      <c r="N143" s="170"/>
      <c r="O143" s="170"/>
      <c r="P143" s="170"/>
    </row>
    <row r="144" spans="8:16" x14ac:dyDescent="0.25">
      <c r="H144" s="130">
        <v>44835</v>
      </c>
      <c r="I144" s="131" t="s">
        <v>390</v>
      </c>
      <c r="J144" s="434" t="s">
        <v>840</v>
      </c>
      <c r="K144" s="132" t="s">
        <v>155</v>
      </c>
      <c r="L144" s="132">
        <v>2</v>
      </c>
      <c r="M144" s="435">
        <v>749026.48380000005</v>
      </c>
      <c r="N144" s="170"/>
      <c r="O144" s="170"/>
      <c r="P144" s="170"/>
    </row>
    <row r="145" spans="8:16" x14ac:dyDescent="0.25">
      <c r="H145" s="12">
        <v>44835</v>
      </c>
      <c r="I145" s="1" t="s">
        <v>357</v>
      </c>
      <c r="J145" s="432" t="s">
        <v>358</v>
      </c>
      <c r="K145" s="2" t="s">
        <v>155</v>
      </c>
      <c r="L145" s="2">
        <v>380</v>
      </c>
      <c r="M145" s="433">
        <v>113618.7129</v>
      </c>
      <c r="N145" s="170"/>
      <c r="O145" s="170"/>
      <c r="P145" s="170"/>
    </row>
    <row r="146" spans="8:16" x14ac:dyDescent="0.25">
      <c r="H146" s="12">
        <v>44835</v>
      </c>
      <c r="I146" s="1" t="s">
        <v>1041</v>
      </c>
      <c r="J146" s="1" t="s">
        <v>1042</v>
      </c>
      <c r="K146" s="2" t="s">
        <v>155</v>
      </c>
      <c r="L146" s="2">
        <v>4</v>
      </c>
      <c r="M146" s="14">
        <v>19711.754999999997</v>
      </c>
      <c r="N146" s="170"/>
      <c r="O146" s="170"/>
      <c r="P146" s="170"/>
    </row>
    <row r="147" spans="8:16" x14ac:dyDescent="0.25">
      <c r="H147" s="12">
        <v>44835</v>
      </c>
      <c r="I147" s="1" t="s">
        <v>1280</v>
      </c>
      <c r="J147" s="1" t="s">
        <v>1281</v>
      </c>
      <c r="K147" s="2" t="s">
        <v>155</v>
      </c>
      <c r="L147" s="2">
        <v>4</v>
      </c>
      <c r="M147" s="14">
        <v>11127.743549999999</v>
      </c>
      <c r="N147" s="170"/>
      <c r="O147" s="170"/>
      <c r="P147" s="170"/>
    </row>
    <row r="148" spans="8:16" x14ac:dyDescent="0.25">
      <c r="H148" s="12">
        <v>44835</v>
      </c>
      <c r="I148" s="1" t="s">
        <v>1043</v>
      </c>
      <c r="J148" s="1" t="s">
        <v>1044</v>
      </c>
      <c r="K148" s="2" t="s">
        <v>155</v>
      </c>
      <c r="L148" s="2">
        <v>4</v>
      </c>
      <c r="M148" s="14">
        <v>14697.9756</v>
      </c>
      <c r="N148" s="170"/>
      <c r="O148" s="170"/>
      <c r="P148" s="170"/>
    </row>
    <row r="149" spans="8:16" x14ac:dyDescent="0.25">
      <c r="H149" s="12">
        <v>44835</v>
      </c>
      <c r="I149" s="1" t="s">
        <v>668</v>
      </c>
      <c r="J149" s="1" t="s">
        <v>669</v>
      </c>
      <c r="K149" s="2" t="s">
        <v>155</v>
      </c>
      <c r="L149" s="2">
        <v>4</v>
      </c>
      <c r="M149" s="14">
        <v>1677.8999999999999</v>
      </c>
      <c r="N149" s="170"/>
      <c r="O149" s="170"/>
      <c r="P149" s="170"/>
    </row>
    <row r="150" spans="8:16" x14ac:dyDescent="0.25">
      <c r="H150" s="12">
        <v>44837</v>
      </c>
      <c r="I150" s="1" t="s">
        <v>1491</v>
      </c>
      <c r="J150" s="1" t="s">
        <v>1492</v>
      </c>
      <c r="K150" s="2" t="s">
        <v>155</v>
      </c>
      <c r="L150" s="2">
        <v>1</v>
      </c>
      <c r="M150" s="14">
        <v>899999.99879999994</v>
      </c>
      <c r="N150" s="170"/>
      <c r="O150" s="170"/>
      <c r="P150" s="170"/>
    </row>
    <row r="151" spans="8:16" x14ac:dyDescent="0.25">
      <c r="H151" s="12">
        <v>44837</v>
      </c>
      <c r="I151" s="1" t="s">
        <v>1493</v>
      </c>
      <c r="J151" s="1" t="s">
        <v>1494</v>
      </c>
      <c r="K151" s="2" t="s">
        <v>155</v>
      </c>
      <c r="L151" s="2">
        <v>2</v>
      </c>
      <c r="M151" s="14">
        <v>186808.35389999999</v>
      </c>
      <c r="N151" s="170"/>
      <c r="O151" s="170"/>
      <c r="P151" s="170"/>
    </row>
    <row r="152" spans="8:16" x14ac:dyDescent="0.25">
      <c r="H152" s="12">
        <v>44840</v>
      </c>
      <c r="I152" s="1" t="s">
        <v>1495</v>
      </c>
      <c r="J152" s="1" t="s">
        <v>1496</v>
      </c>
      <c r="K152" s="2" t="s">
        <v>155</v>
      </c>
      <c r="L152" s="2">
        <v>1</v>
      </c>
      <c r="M152" s="14">
        <v>1275000.0102000001</v>
      </c>
      <c r="N152" s="170"/>
      <c r="O152" s="170"/>
      <c r="P152" s="170"/>
    </row>
    <row r="153" spans="8:16" x14ac:dyDescent="0.25">
      <c r="H153" s="12">
        <v>44840</v>
      </c>
      <c r="I153" s="1" t="s">
        <v>1177</v>
      </c>
      <c r="J153" s="1" t="s">
        <v>1178</v>
      </c>
      <c r="K153" s="2" t="s">
        <v>155</v>
      </c>
      <c r="L153" s="2">
        <v>3.49</v>
      </c>
      <c r="M153" s="14">
        <v>15129.32085</v>
      </c>
      <c r="N153" s="170"/>
      <c r="O153" s="170"/>
      <c r="P153" s="170"/>
    </row>
    <row r="154" spans="8:16" x14ac:dyDescent="0.25">
      <c r="H154" s="12">
        <v>44841</v>
      </c>
      <c r="I154" s="1" t="s">
        <v>605</v>
      </c>
      <c r="J154" s="1" t="s">
        <v>1432</v>
      </c>
      <c r="K154" s="2" t="s">
        <v>155</v>
      </c>
      <c r="L154" s="2">
        <v>1</v>
      </c>
      <c r="M154" s="14">
        <v>26531.740199999997</v>
      </c>
      <c r="N154" s="170"/>
      <c r="O154" s="170"/>
      <c r="P154" s="170"/>
    </row>
    <row r="155" spans="8:16" x14ac:dyDescent="0.25">
      <c r="H155" s="12">
        <v>44846</v>
      </c>
      <c r="I155" s="1" t="s">
        <v>1207</v>
      </c>
      <c r="J155" s="1" t="s">
        <v>1208</v>
      </c>
      <c r="K155" s="2" t="s">
        <v>155</v>
      </c>
      <c r="L155" s="2">
        <v>1</v>
      </c>
      <c r="M155" s="14">
        <v>22356.214649999998</v>
      </c>
      <c r="N155" s="170"/>
      <c r="O155" s="170"/>
      <c r="P155" s="170"/>
    </row>
    <row r="156" spans="8:16" x14ac:dyDescent="0.25">
      <c r="H156" s="12">
        <v>44846</v>
      </c>
      <c r="I156" s="1" t="s">
        <v>89</v>
      </c>
      <c r="J156" s="1" t="s">
        <v>90</v>
      </c>
      <c r="K156" s="2" t="s">
        <v>155</v>
      </c>
      <c r="L156" s="2">
        <v>1</v>
      </c>
      <c r="M156" s="14">
        <v>28583.347799999996</v>
      </c>
      <c r="N156" s="170"/>
      <c r="O156" s="170"/>
      <c r="P156" s="170"/>
    </row>
    <row r="157" spans="8:16" x14ac:dyDescent="0.25">
      <c r="H157" s="12">
        <v>44846</v>
      </c>
      <c r="I157" s="1" t="s">
        <v>999</v>
      </c>
      <c r="J157" s="1" t="s">
        <v>1000</v>
      </c>
      <c r="K157" s="2" t="s">
        <v>155</v>
      </c>
      <c r="L157" s="2">
        <v>1</v>
      </c>
      <c r="M157" s="14">
        <v>226652.57055</v>
      </c>
      <c r="N157" s="170"/>
      <c r="O157" s="170"/>
      <c r="P157" s="170"/>
    </row>
    <row r="158" spans="8:16" x14ac:dyDescent="0.25">
      <c r="H158" s="12">
        <v>44846</v>
      </c>
      <c r="I158" s="1" t="s">
        <v>997</v>
      </c>
      <c r="J158" s="1" t="s">
        <v>998</v>
      </c>
      <c r="K158" s="2" t="s">
        <v>155</v>
      </c>
      <c r="L158" s="2">
        <v>1</v>
      </c>
      <c r="M158" s="14">
        <v>280917.07034999999</v>
      </c>
      <c r="N158" s="170"/>
      <c r="O158" s="170"/>
      <c r="P158" s="170"/>
    </row>
    <row r="159" spans="8:16" x14ac:dyDescent="0.25">
      <c r="H159" s="12">
        <v>44846</v>
      </c>
      <c r="I159" s="1" t="s">
        <v>696</v>
      </c>
      <c r="J159" s="1" t="s">
        <v>697</v>
      </c>
      <c r="K159" s="2" t="s">
        <v>155</v>
      </c>
      <c r="L159" s="2">
        <v>1</v>
      </c>
      <c r="M159" s="14">
        <v>53688.462449999992</v>
      </c>
      <c r="N159" s="170"/>
      <c r="O159" s="170"/>
      <c r="P159" s="170"/>
    </row>
    <row r="160" spans="8:16" x14ac:dyDescent="0.25">
      <c r="H160" s="12">
        <v>44846</v>
      </c>
      <c r="I160" s="1" t="s">
        <v>1497</v>
      </c>
      <c r="J160" s="1" t="s">
        <v>1498</v>
      </c>
      <c r="K160" s="2" t="s">
        <v>155</v>
      </c>
      <c r="L160" s="2">
        <v>2</v>
      </c>
      <c r="M160" s="14">
        <v>5023.5433499999999</v>
      </c>
      <c r="N160" s="170"/>
      <c r="O160" s="170"/>
      <c r="P160" s="170"/>
    </row>
    <row r="161" spans="8:16" x14ac:dyDescent="0.25">
      <c r="H161" s="12">
        <v>44846</v>
      </c>
      <c r="I161" s="1" t="s">
        <v>1499</v>
      </c>
      <c r="J161" s="1" t="s">
        <v>1500</v>
      </c>
      <c r="K161" s="2" t="s">
        <v>155</v>
      </c>
      <c r="L161" s="2">
        <v>2</v>
      </c>
      <c r="M161" s="14">
        <v>765.44370000000004</v>
      </c>
      <c r="N161" s="170"/>
      <c r="O161" s="170"/>
      <c r="P161" s="170"/>
    </row>
    <row r="162" spans="8:16" x14ac:dyDescent="0.25">
      <c r="H162" s="12">
        <v>44846</v>
      </c>
      <c r="I162" s="1" t="s">
        <v>1501</v>
      </c>
      <c r="J162" s="1" t="s">
        <v>1502</v>
      </c>
      <c r="K162" s="2" t="s">
        <v>155</v>
      </c>
      <c r="L162" s="2">
        <v>4</v>
      </c>
      <c r="M162" s="14">
        <v>3028.0383000000002</v>
      </c>
      <c r="N162" s="170"/>
      <c r="O162" s="170"/>
      <c r="P162" s="170"/>
    </row>
    <row r="163" spans="8:16" x14ac:dyDescent="0.25">
      <c r="H163" s="12">
        <v>44855</v>
      </c>
      <c r="I163" s="1" t="s">
        <v>103</v>
      </c>
      <c r="J163" s="1" t="s">
        <v>1503</v>
      </c>
      <c r="K163" s="2" t="s">
        <v>155</v>
      </c>
      <c r="L163" s="2">
        <v>4</v>
      </c>
      <c r="M163" s="14">
        <v>91381.968299999993</v>
      </c>
      <c r="N163" s="170"/>
      <c r="O163" s="170"/>
      <c r="P163" s="170"/>
    </row>
    <row r="164" spans="8:16" x14ac:dyDescent="0.25">
      <c r="H164" s="12">
        <v>44855</v>
      </c>
      <c r="I164" s="1" t="s">
        <v>752</v>
      </c>
      <c r="J164" s="1" t="s">
        <v>753</v>
      </c>
      <c r="K164" s="2" t="s">
        <v>155</v>
      </c>
      <c r="L164" s="2">
        <v>1</v>
      </c>
      <c r="M164" s="14">
        <v>481125.32999999996</v>
      </c>
      <c r="N164" s="170"/>
      <c r="O164" s="170"/>
      <c r="P164" s="170"/>
    </row>
    <row r="165" spans="8:16" x14ac:dyDescent="0.25">
      <c r="H165" s="12">
        <v>44858</v>
      </c>
      <c r="I165" s="1" t="s">
        <v>247</v>
      </c>
      <c r="J165" s="432" t="s">
        <v>1435</v>
      </c>
      <c r="K165" s="2" t="s">
        <v>155</v>
      </c>
      <c r="L165" s="2">
        <v>1</v>
      </c>
      <c r="M165" s="433">
        <v>4821040.4550000001</v>
      </c>
      <c r="N165" s="170"/>
      <c r="O165" s="170"/>
      <c r="P165" s="170"/>
    </row>
    <row r="166" spans="8:16" x14ac:dyDescent="0.25">
      <c r="H166" s="12">
        <v>44859</v>
      </c>
      <c r="I166" s="1" t="s">
        <v>696</v>
      </c>
      <c r="J166" s="1" t="s">
        <v>697</v>
      </c>
      <c r="K166" s="2" t="s">
        <v>155</v>
      </c>
      <c r="L166" s="2">
        <v>4</v>
      </c>
      <c r="M166" s="14">
        <v>214753.86765</v>
      </c>
      <c r="N166" s="170"/>
      <c r="O166" s="170"/>
      <c r="P166" s="170"/>
    </row>
    <row r="167" spans="8:16" x14ac:dyDescent="0.25">
      <c r="H167" s="12">
        <v>44859</v>
      </c>
      <c r="I167" s="1" t="s">
        <v>169</v>
      </c>
      <c r="J167" s="1" t="s">
        <v>170</v>
      </c>
      <c r="K167" s="2" t="s">
        <v>155</v>
      </c>
      <c r="L167" s="2">
        <v>1</v>
      </c>
      <c r="M167" s="14">
        <v>108119.21715</v>
      </c>
      <c r="N167" s="170"/>
      <c r="O167" s="170"/>
      <c r="P167" s="170"/>
    </row>
    <row r="168" spans="8:16" x14ac:dyDescent="0.25">
      <c r="H168" s="12">
        <v>44859</v>
      </c>
      <c r="I168" s="1" t="s">
        <v>654</v>
      </c>
      <c r="J168" s="1" t="s">
        <v>655</v>
      </c>
      <c r="K168" s="2" t="s">
        <v>155</v>
      </c>
      <c r="L168" s="2">
        <v>2</v>
      </c>
      <c r="M168" s="14">
        <v>34190.139899999995</v>
      </c>
      <c r="N168" s="170"/>
      <c r="O168" s="170"/>
      <c r="P168" s="170"/>
    </row>
    <row r="169" spans="8:16" x14ac:dyDescent="0.25">
      <c r="H169" s="12">
        <v>44859</v>
      </c>
      <c r="I169" s="1" t="s">
        <v>1504</v>
      </c>
      <c r="J169" s="1" t="s">
        <v>1505</v>
      </c>
      <c r="K169" s="2" t="s">
        <v>155</v>
      </c>
      <c r="L169" s="2">
        <v>2</v>
      </c>
      <c r="M169" s="14">
        <v>12285.137549999999</v>
      </c>
      <c r="N169" s="170"/>
      <c r="O169" s="170"/>
      <c r="P169" s="170"/>
    </row>
    <row r="170" spans="8:16" x14ac:dyDescent="0.25">
      <c r="H170" s="12">
        <v>44859</v>
      </c>
      <c r="I170" s="1" t="s">
        <v>64</v>
      </c>
      <c r="J170" s="1" t="s">
        <v>65</v>
      </c>
      <c r="K170" s="2" t="s">
        <v>155</v>
      </c>
      <c r="L170" s="2">
        <v>2</v>
      </c>
      <c r="M170" s="14">
        <v>1380.3404999999998</v>
      </c>
      <c r="N170" s="170"/>
      <c r="O170" s="170"/>
      <c r="P170" s="170"/>
    </row>
    <row r="171" spans="8:16" x14ac:dyDescent="0.25">
      <c r="H171" s="12">
        <v>44859</v>
      </c>
      <c r="I171" s="1" t="s">
        <v>1506</v>
      </c>
      <c r="J171" s="1" t="s">
        <v>1507</v>
      </c>
      <c r="K171" s="2" t="s">
        <v>155</v>
      </c>
      <c r="L171" s="2">
        <v>1</v>
      </c>
      <c r="M171" s="14">
        <v>306749.98305000004</v>
      </c>
      <c r="N171" s="170"/>
      <c r="O171" s="170"/>
      <c r="P171" s="170"/>
    </row>
    <row r="172" spans="8:16" x14ac:dyDescent="0.25">
      <c r="H172" s="12">
        <v>44859</v>
      </c>
      <c r="I172" s="1" t="s">
        <v>1508</v>
      </c>
      <c r="J172" s="1" t="s">
        <v>1509</v>
      </c>
      <c r="K172" s="2" t="s">
        <v>155</v>
      </c>
      <c r="L172" s="2">
        <v>1</v>
      </c>
      <c r="M172" s="14">
        <v>194823.82499999998</v>
      </c>
      <c r="N172" s="170"/>
      <c r="O172" s="170"/>
      <c r="P172" s="170"/>
    </row>
    <row r="173" spans="8:16" x14ac:dyDescent="0.25">
      <c r="H173" s="12">
        <v>44860</v>
      </c>
      <c r="I173" s="1" t="s">
        <v>552</v>
      </c>
      <c r="J173" s="1" t="s">
        <v>553</v>
      </c>
      <c r="K173" s="2" t="s">
        <v>155</v>
      </c>
      <c r="L173" s="2">
        <v>2</v>
      </c>
      <c r="M173" s="14">
        <v>7716.7156500000001</v>
      </c>
      <c r="N173" s="170"/>
      <c r="O173" s="170"/>
      <c r="P173" s="170"/>
    </row>
    <row r="174" spans="8:16" x14ac:dyDescent="0.25">
      <c r="H174" s="12">
        <v>44860</v>
      </c>
      <c r="I174" s="1" t="s">
        <v>684</v>
      </c>
      <c r="J174" s="1" t="s">
        <v>685</v>
      </c>
      <c r="K174" s="2" t="s">
        <v>155</v>
      </c>
      <c r="L174" s="2">
        <v>4</v>
      </c>
      <c r="M174" s="14">
        <v>1407.31185</v>
      </c>
      <c r="N174" s="170"/>
      <c r="O174" s="170"/>
      <c r="P174" s="170"/>
    </row>
    <row r="175" spans="8:16" x14ac:dyDescent="0.25">
      <c r="H175" s="12">
        <v>44860</v>
      </c>
      <c r="I175" s="1" t="s">
        <v>554</v>
      </c>
      <c r="J175" s="1" t="s">
        <v>555</v>
      </c>
      <c r="K175" s="2" t="s">
        <v>155</v>
      </c>
      <c r="L175" s="2">
        <v>2</v>
      </c>
      <c r="M175" s="14">
        <v>767.97839999999997</v>
      </c>
      <c r="N175" s="170"/>
      <c r="O175" s="170"/>
      <c r="P175" s="170"/>
    </row>
    <row r="176" spans="8:16" x14ac:dyDescent="0.25">
      <c r="H176" s="12">
        <v>44860</v>
      </c>
      <c r="I176" s="1" t="s">
        <v>179</v>
      </c>
      <c r="J176" s="1" t="s">
        <v>180</v>
      </c>
      <c r="K176" s="2" t="s">
        <v>155</v>
      </c>
      <c r="L176" s="2">
        <v>2</v>
      </c>
      <c r="M176" s="14">
        <v>7220.0929500000002</v>
      </c>
      <c r="N176" s="170"/>
      <c r="O176" s="170"/>
      <c r="P176" s="170"/>
    </row>
    <row r="177" spans="8:16" x14ac:dyDescent="0.25">
      <c r="H177" s="12">
        <v>44860</v>
      </c>
      <c r="I177" s="1" t="s">
        <v>1510</v>
      </c>
      <c r="J177" s="1" t="s">
        <v>1511</v>
      </c>
      <c r="K177" s="2" t="s">
        <v>155</v>
      </c>
      <c r="L177" s="2">
        <v>1</v>
      </c>
      <c r="M177" s="14">
        <v>212924.99234999999</v>
      </c>
      <c r="N177" s="170"/>
      <c r="O177" s="170"/>
      <c r="P177" s="170"/>
    </row>
    <row r="178" spans="8:16" x14ac:dyDescent="0.25">
      <c r="H178" s="12">
        <v>44860</v>
      </c>
      <c r="I178" s="1" t="s">
        <v>1512</v>
      </c>
      <c r="J178" s="1" t="s">
        <v>1513</v>
      </c>
      <c r="K178" s="2" t="s">
        <v>155</v>
      </c>
      <c r="L178" s="2">
        <v>1</v>
      </c>
      <c r="M178" s="14">
        <v>177552.96824999998</v>
      </c>
      <c r="N178" s="170"/>
      <c r="O178" s="170"/>
      <c r="P178" s="170"/>
    </row>
    <row r="179" spans="8:16" x14ac:dyDescent="0.25">
      <c r="H179" s="12">
        <v>44860</v>
      </c>
      <c r="I179" s="1" t="s">
        <v>1514</v>
      </c>
      <c r="J179" s="1" t="s">
        <v>1515</v>
      </c>
      <c r="K179" s="2" t="s">
        <v>155</v>
      </c>
      <c r="L179" s="2">
        <v>2</v>
      </c>
      <c r="M179" s="14">
        <v>145731.86249999999</v>
      </c>
      <c r="N179" s="170"/>
      <c r="O179" s="170"/>
      <c r="P179" s="170"/>
    </row>
    <row r="180" spans="8:16" x14ac:dyDescent="0.25">
      <c r="H180" s="12">
        <v>44860</v>
      </c>
      <c r="I180" s="1" t="s">
        <v>672</v>
      </c>
      <c r="J180" s="1" t="s">
        <v>673</v>
      </c>
      <c r="K180" s="2" t="s">
        <v>155</v>
      </c>
      <c r="L180" s="2">
        <v>6</v>
      </c>
      <c r="M180" s="14">
        <v>7602.0115499999993</v>
      </c>
      <c r="N180" s="170"/>
      <c r="O180" s="170"/>
      <c r="P180" s="170"/>
    </row>
    <row r="181" spans="8:16" x14ac:dyDescent="0.25">
      <c r="H181" s="12">
        <v>44860</v>
      </c>
      <c r="I181" s="1" t="s">
        <v>670</v>
      </c>
      <c r="J181" s="1" t="s">
        <v>671</v>
      </c>
      <c r="K181" s="2" t="s">
        <v>155</v>
      </c>
      <c r="L181" s="2">
        <v>4</v>
      </c>
      <c r="M181" s="14">
        <v>5820.6529499999997</v>
      </c>
      <c r="N181" s="170"/>
      <c r="O181" s="170"/>
      <c r="P181" s="170"/>
    </row>
    <row r="182" spans="8:16" x14ac:dyDescent="0.25">
      <c r="H182" s="12">
        <v>44860</v>
      </c>
      <c r="I182" s="1" t="s">
        <v>442</v>
      </c>
      <c r="J182" s="1" t="s">
        <v>443</v>
      </c>
      <c r="K182" s="2" t="s">
        <v>155</v>
      </c>
      <c r="L182" s="2">
        <v>18</v>
      </c>
      <c r="M182" s="14">
        <v>16440.867449999998</v>
      </c>
      <c r="N182" s="170"/>
      <c r="O182" s="170"/>
      <c r="P182" s="170"/>
    </row>
    <row r="183" spans="8:16" x14ac:dyDescent="0.25">
      <c r="H183" s="12">
        <v>44860</v>
      </c>
      <c r="I183" s="1" t="s">
        <v>1516</v>
      </c>
      <c r="J183" s="1" t="s">
        <v>1517</v>
      </c>
      <c r="K183" s="2" t="s">
        <v>155</v>
      </c>
      <c r="L183" s="2">
        <v>12</v>
      </c>
      <c r="M183" s="14">
        <v>13997.4702</v>
      </c>
      <c r="N183" s="170"/>
      <c r="O183" s="170"/>
      <c r="P183" s="170"/>
    </row>
    <row r="184" spans="8:16" x14ac:dyDescent="0.25">
      <c r="H184" s="12">
        <v>44860</v>
      </c>
      <c r="I184" s="1" t="s">
        <v>1408</v>
      </c>
      <c r="J184" s="1" t="s">
        <v>1409</v>
      </c>
      <c r="K184" s="2" t="s">
        <v>155</v>
      </c>
      <c r="L184" s="2">
        <v>2</v>
      </c>
      <c r="M184" s="14">
        <v>12505.47795</v>
      </c>
      <c r="N184" s="170"/>
      <c r="O184" s="170"/>
      <c r="P184" s="170"/>
    </row>
    <row r="185" spans="8:16" x14ac:dyDescent="0.25">
      <c r="H185" s="12">
        <v>44860</v>
      </c>
      <c r="I185" s="1" t="s">
        <v>682</v>
      </c>
      <c r="J185" s="1" t="s">
        <v>683</v>
      </c>
      <c r="K185" s="2" t="s">
        <v>155</v>
      </c>
      <c r="L185" s="2">
        <v>8</v>
      </c>
      <c r="M185" s="14">
        <v>4816.8046499999991</v>
      </c>
      <c r="N185" s="170"/>
      <c r="O185" s="170"/>
      <c r="P185" s="170"/>
    </row>
    <row r="186" spans="8:16" x14ac:dyDescent="0.25">
      <c r="H186" s="12">
        <v>44861</v>
      </c>
      <c r="I186" s="1" t="s">
        <v>1518</v>
      </c>
      <c r="J186" s="1" t="s">
        <v>1519</v>
      </c>
      <c r="K186" s="2" t="s">
        <v>155</v>
      </c>
      <c r="L186" s="2">
        <v>1</v>
      </c>
      <c r="M186" s="14">
        <v>134915.655</v>
      </c>
      <c r="N186" s="170"/>
      <c r="O186" s="170"/>
      <c r="P186" s="170"/>
    </row>
    <row r="187" spans="8:16" x14ac:dyDescent="0.25">
      <c r="H187" s="12">
        <v>44861</v>
      </c>
      <c r="I187" s="1" t="s">
        <v>999</v>
      </c>
      <c r="J187" s="1" t="s">
        <v>1000</v>
      </c>
      <c r="K187" s="2" t="s">
        <v>155</v>
      </c>
      <c r="L187" s="2">
        <v>1</v>
      </c>
      <c r="M187" s="14">
        <v>226652.57055</v>
      </c>
      <c r="N187" s="170"/>
      <c r="O187" s="170"/>
      <c r="P187" s="170"/>
    </row>
    <row r="188" spans="8:16" x14ac:dyDescent="0.25">
      <c r="H188" s="12">
        <v>44861</v>
      </c>
      <c r="I188" s="1" t="s">
        <v>696</v>
      </c>
      <c r="J188" s="1" t="s">
        <v>697</v>
      </c>
      <c r="K188" s="2" t="s">
        <v>155</v>
      </c>
      <c r="L188" s="2">
        <v>1</v>
      </c>
      <c r="M188" s="14">
        <v>53688.462449999992</v>
      </c>
      <c r="N188" s="170"/>
      <c r="O188" s="170"/>
      <c r="P188" s="170"/>
    </row>
    <row r="189" spans="8:16" x14ac:dyDescent="0.25">
      <c r="H189" s="12">
        <v>44861</v>
      </c>
      <c r="I189" s="1" t="s">
        <v>1520</v>
      </c>
      <c r="J189" s="1" t="s">
        <v>1521</v>
      </c>
      <c r="K189" s="2" t="s">
        <v>155</v>
      </c>
      <c r="L189" s="2">
        <v>4</v>
      </c>
      <c r="M189" s="14">
        <v>22904.441699999999</v>
      </c>
      <c r="N189" s="170"/>
      <c r="O189" s="170"/>
      <c r="P189" s="170"/>
    </row>
    <row r="190" spans="8:16" ht="15.75" thickBot="1" x14ac:dyDescent="0.3">
      <c r="H190" s="15">
        <v>44861</v>
      </c>
      <c r="I190" s="16" t="s">
        <v>1522</v>
      </c>
      <c r="J190" s="16" t="s">
        <v>1523</v>
      </c>
      <c r="K190" s="17" t="s">
        <v>155</v>
      </c>
      <c r="L190" s="17">
        <v>4</v>
      </c>
      <c r="M190" s="18">
        <v>60811.38</v>
      </c>
      <c r="N190" s="170"/>
      <c r="O190" s="170"/>
      <c r="P190" s="170"/>
    </row>
    <row r="191" spans="8:16" x14ac:dyDescent="0.25">
      <c r="H191" s="138">
        <v>44870</v>
      </c>
      <c r="I191" s="139" t="s">
        <v>99</v>
      </c>
      <c r="J191" s="451" t="s">
        <v>100</v>
      </c>
      <c r="K191" s="140" t="s">
        <v>155</v>
      </c>
      <c r="L191" s="140">
        <v>1</v>
      </c>
      <c r="M191" s="447">
        <v>4221464.3099999996</v>
      </c>
      <c r="N191" s="170"/>
      <c r="O191" s="170"/>
      <c r="P191" s="170"/>
    </row>
    <row r="192" spans="8:16" x14ac:dyDescent="0.25">
      <c r="H192" s="12">
        <v>44870</v>
      </c>
      <c r="I192" s="1" t="s">
        <v>390</v>
      </c>
      <c r="J192" s="432" t="s">
        <v>1347</v>
      </c>
      <c r="K192" s="2" t="s">
        <v>155</v>
      </c>
      <c r="L192" s="2">
        <v>12</v>
      </c>
      <c r="M192" s="433">
        <v>4920726.2432999993</v>
      </c>
      <c r="N192" s="170"/>
      <c r="O192" s="170"/>
      <c r="P192" s="170"/>
    </row>
    <row r="193" spans="8:16" x14ac:dyDescent="0.25">
      <c r="H193" s="12">
        <v>44871</v>
      </c>
      <c r="I193" s="1" t="s">
        <v>390</v>
      </c>
      <c r="J193" s="432" t="s">
        <v>1347</v>
      </c>
      <c r="K193" s="2" t="s">
        <v>155</v>
      </c>
      <c r="L193" s="2">
        <v>1</v>
      </c>
      <c r="M193" s="433">
        <v>410060.51729999995</v>
      </c>
      <c r="N193" s="170"/>
      <c r="O193" s="170"/>
      <c r="P193" s="170"/>
    </row>
    <row r="194" spans="8:16" x14ac:dyDescent="0.25">
      <c r="H194" s="12">
        <v>44876</v>
      </c>
      <c r="I194" s="1" t="s">
        <v>752</v>
      </c>
      <c r="J194" s="1" t="s">
        <v>753</v>
      </c>
      <c r="K194" s="2" t="s">
        <v>155</v>
      </c>
      <c r="L194" s="2">
        <v>1</v>
      </c>
      <c r="M194" s="14">
        <v>481125.32999999996</v>
      </c>
      <c r="N194" s="170"/>
      <c r="O194" s="170"/>
      <c r="P194" s="170"/>
    </row>
    <row r="195" spans="8:16" x14ac:dyDescent="0.25">
      <c r="H195" s="12">
        <v>44880</v>
      </c>
      <c r="I195" s="1" t="s">
        <v>390</v>
      </c>
      <c r="J195" s="432" t="s">
        <v>1347</v>
      </c>
      <c r="K195" s="2" t="s">
        <v>155</v>
      </c>
      <c r="L195" s="2">
        <v>1</v>
      </c>
      <c r="M195" s="433">
        <v>410060.51729999995</v>
      </c>
      <c r="N195" s="170"/>
      <c r="O195" s="170"/>
      <c r="P195" s="170"/>
    </row>
    <row r="196" spans="8:16" x14ac:dyDescent="0.25">
      <c r="H196" s="12">
        <v>44882</v>
      </c>
      <c r="I196" s="1" t="s">
        <v>357</v>
      </c>
      <c r="J196" s="432" t="s">
        <v>358</v>
      </c>
      <c r="K196" s="2" t="s">
        <v>155</v>
      </c>
      <c r="L196" s="2">
        <v>350</v>
      </c>
      <c r="M196" s="433">
        <v>104648.82015</v>
      </c>
      <c r="N196" s="170"/>
      <c r="O196" s="170"/>
      <c r="P196" s="170"/>
    </row>
    <row r="197" spans="8:16" x14ac:dyDescent="0.25">
      <c r="H197" s="12">
        <v>44882</v>
      </c>
      <c r="I197" s="1" t="s">
        <v>1724</v>
      </c>
      <c r="J197" s="1" t="s">
        <v>1725</v>
      </c>
      <c r="K197" s="2" t="s">
        <v>155</v>
      </c>
      <c r="L197" s="2">
        <v>6</v>
      </c>
      <c r="M197" s="14">
        <v>29566.722149999998</v>
      </c>
      <c r="N197" s="170"/>
      <c r="O197" s="170"/>
      <c r="P197" s="170"/>
    </row>
    <row r="198" spans="8:16" x14ac:dyDescent="0.25">
      <c r="H198" s="12">
        <v>44882</v>
      </c>
      <c r="I198" s="1" t="s">
        <v>1726</v>
      </c>
      <c r="J198" s="1" t="s">
        <v>1727</v>
      </c>
      <c r="K198" s="2" t="s">
        <v>155</v>
      </c>
      <c r="L198" s="2">
        <v>2</v>
      </c>
      <c r="M198" s="14">
        <v>19890.040799999999</v>
      </c>
      <c r="N198" s="170"/>
      <c r="O198" s="170"/>
      <c r="P198" s="170"/>
    </row>
    <row r="199" spans="8:16" x14ac:dyDescent="0.25">
      <c r="H199" s="12">
        <v>44882</v>
      </c>
      <c r="I199" s="1" t="s">
        <v>1041</v>
      </c>
      <c r="J199" s="1" t="s">
        <v>1042</v>
      </c>
      <c r="K199" s="2" t="s">
        <v>155</v>
      </c>
      <c r="L199" s="2">
        <v>2</v>
      </c>
      <c r="M199" s="14">
        <v>9855.8774999999987</v>
      </c>
      <c r="N199" s="170"/>
      <c r="O199" s="170"/>
      <c r="P199" s="170"/>
    </row>
    <row r="200" spans="8:16" x14ac:dyDescent="0.25">
      <c r="H200" s="12">
        <v>44882</v>
      </c>
      <c r="I200" s="1" t="s">
        <v>1043</v>
      </c>
      <c r="J200" s="1" t="s">
        <v>1044</v>
      </c>
      <c r="K200" s="2" t="s">
        <v>155</v>
      </c>
      <c r="L200" s="2">
        <v>340</v>
      </c>
      <c r="M200" s="14">
        <v>16657.709249999996</v>
      </c>
      <c r="N200" s="170"/>
      <c r="O200" s="170"/>
      <c r="P200" s="170"/>
    </row>
    <row r="201" spans="8:16" x14ac:dyDescent="0.25">
      <c r="H201" s="12">
        <v>44886</v>
      </c>
      <c r="I201" s="1" t="s">
        <v>107</v>
      </c>
      <c r="J201" s="1" t="s">
        <v>1327</v>
      </c>
      <c r="K201" s="2" t="s">
        <v>155</v>
      </c>
      <c r="L201" s="2">
        <v>2</v>
      </c>
      <c r="M201" s="14">
        <v>255726.61484999998</v>
      </c>
      <c r="N201" s="170"/>
      <c r="O201" s="170"/>
      <c r="P201" s="170"/>
    </row>
    <row r="202" spans="8:16" x14ac:dyDescent="0.25">
      <c r="H202" s="12">
        <v>44887</v>
      </c>
      <c r="I202" s="1" t="s">
        <v>163</v>
      </c>
      <c r="J202" s="1" t="s">
        <v>1728</v>
      </c>
      <c r="K202" s="2" t="s">
        <v>155</v>
      </c>
      <c r="L202" s="2">
        <v>1</v>
      </c>
      <c r="M202" s="14">
        <v>87436.547099999996</v>
      </c>
      <c r="N202" s="170"/>
      <c r="O202" s="170"/>
      <c r="P202" s="170"/>
    </row>
    <row r="203" spans="8:16" x14ac:dyDescent="0.25">
      <c r="H203" s="12">
        <v>44887</v>
      </c>
      <c r="I203" s="1" t="s">
        <v>1729</v>
      </c>
      <c r="J203" s="1" t="s">
        <v>1730</v>
      </c>
      <c r="K203" s="2" t="s">
        <v>155</v>
      </c>
      <c r="L203" s="2">
        <v>1</v>
      </c>
      <c r="M203" s="14">
        <v>26909.910299999996</v>
      </c>
      <c r="N203" s="170"/>
      <c r="O203" s="170"/>
      <c r="P203" s="170"/>
    </row>
    <row r="204" spans="8:16" ht="15.75" thickBot="1" x14ac:dyDescent="0.3">
      <c r="H204" s="15">
        <v>44891</v>
      </c>
      <c r="I204" s="16" t="s">
        <v>390</v>
      </c>
      <c r="J204" s="430" t="s">
        <v>1347</v>
      </c>
      <c r="K204" s="17" t="s">
        <v>155</v>
      </c>
      <c r="L204" s="17">
        <v>3</v>
      </c>
      <c r="M204" s="431">
        <v>1283043.8092500002</v>
      </c>
    </row>
    <row r="205" spans="8:16" x14ac:dyDescent="0.25">
      <c r="H205" s="130">
        <v>44897</v>
      </c>
      <c r="I205" s="131" t="s">
        <v>1921</v>
      </c>
      <c r="J205" s="131" t="s">
        <v>1922</v>
      </c>
      <c r="K205" s="132" t="s">
        <v>155</v>
      </c>
      <c r="L205" s="132">
        <v>1</v>
      </c>
      <c r="M205" s="133">
        <v>13045.315500000001</v>
      </c>
    </row>
    <row r="206" spans="8:16" x14ac:dyDescent="0.25">
      <c r="H206" s="12">
        <v>44897</v>
      </c>
      <c r="I206" s="1" t="s">
        <v>1923</v>
      </c>
      <c r="J206" s="1" t="s">
        <v>1924</v>
      </c>
      <c r="K206" s="2" t="s">
        <v>155</v>
      </c>
      <c r="L206" s="2">
        <v>3</v>
      </c>
      <c r="M206" s="14">
        <v>98846.534849999996</v>
      </c>
    </row>
    <row r="207" spans="8:16" x14ac:dyDescent="0.25">
      <c r="H207" s="12">
        <v>44897</v>
      </c>
      <c r="I207" s="1" t="s">
        <v>1231</v>
      </c>
      <c r="J207" s="1" t="s">
        <v>1440</v>
      </c>
      <c r="K207" s="2" t="s">
        <v>155</v>
      </c>
      <c r="L207" s="2">
        <v>4</v>
      </c>
      <c r="M207" s="14">
        <v>482366.45834999991</v>
      </c>
    </row>
    <row r="208" spans="8:16" x14ac:dyDescent="0.25">
      <c r="H208" s="12">
        <v>44898</v>
      </c>
      <c r="I208" s="1" t="s">
        <v>390</v>
      </c>
      <c r="J208" s="432" t="s">
        <v>1347</v>
      </c>
      <c r="K208" s="2" t="s">
        <v>155</v>
      </c>
      <c r="L208" s="2">
        <v>1</v>
      </c>
      <c r="M208" s="433">
        <v>433383.07740000001</v>
      </c>
    </row>
    <row r="209" spans="8:13" x14ac:dyDescent="0.25">
      <c r="H209" s="12">
        <v>44900</v>
      </c>
      <c r="I209" s="1" t="s">
        <v>1925</v>
      </c>
      <c r="J209" s="432" t="s">
        <v>1926</v>
      </c>
      <c r="K209" s="2" t="s">
        <v>155</v>
      </c>
      <c r="L209" s="2">
        <v>1</v>
      </c>
      <c r="M209" s="433">
        <v>339150</v>
      </c>
    </row>
    <row r="210" spans="8:13" x14ac:dyDescent="0.25">
      <c r="H210" s="12">
        <v>44900</v>
      </c>
      <c r="I210" s="1" t="s">
        <v>838</v>
      </c>
      <c r="J210" s="432" t="s">
        <v>839</v>
      </c>
      <c r="K210" s="2" t="s">
        <v>155</v>
      </c>
      <c r="L210" s="2">
        <v>1</v>
      </c>
      <c r="M210" s="433">
        <v>339150</v>
      </c>
    </row>
    <row r="211" spans="8:13" x14ac:dyDescent="0.25">
      <c r="H211" s="12">
        <v>44902</v>
      </c>
      <c r="I211" s="1" t="s">
        <v>390</v>
      </c>
      <c r="J211" s="432" t="s">
        <v>1347</v>
      </c>
      <c r="K211" s="2" t="s">
        <v>155</v>
      </c>
      <c r="L211" s="2">
        <v>6</v>
      </c>
      <c r="M211" s="433">
        <v>2600298.44655</v>
      </c>
    </row>
    <row r="212" spans="8:13" x14ac:dyDescent="0.25">
      <c r="H212" s="12">
        <v>44902</v>
      </c>
      <c r="I212" s="1" t="s">
        <v>1927</v>
      </c>
      <c r="J212" s="1" t="s">
        <v>1928</v>
      </c>
      <c r="K212" s="2" t="s">
        <v>155</v>
      </c>
      <c r="L212" s="2">
        <v>1</v>
      </c>
      <c r="M212" s="14">
        <v>378318.64770000003</v>
      </c>
    </row>
    <row r="213" spans="8:13" x14ac:dyDescent="0.25">
      <c r="H213" s="12">
        <v>44902</v>
      </c>
      <c r="I213" s="1" t="s">
        <v>570</v>
      </c>
      <c r="J213" s="1" t="s">
        <v>1929</v>
      </c>
      <c r="K213" s="2" t="s">
        <v>155</v>
      </c>
      <c r="L213" s="2">
        <v>1</v>
      </c>
      <c r="M213" s="14">
        <v>179796.49904999998</v>
      </c>
    </row>
    <row r="214" spans="8:13" x14ac:dyDescent="0.25">
      <c r="H214" s="12">
        <v>44902</v>
      </c>
      <c r="I214" s="1" t="s">
        <v>1930</v>
      </c>
      <c r="J214" s="1" t="s">
        <v>1931</v>
      </c>
      <c r="K214" s="2" t="s">
        <v>155</v>
      </c>
      <c r="L214" s="2">
        <v>1</v>
      </c>
      <c r="M214" s="14">
        <v>196530.285</v>
      </c>
    </row>
    <row r="215" spans="8:13" x14ac:dyDescent="0.25">
      <c r="H215" s="12">
        <v>44902</v>
      </c>
      <c r="I215" s="1" t="s">
        <v>60</v>
      </c>
      <c r="J215" s="1" t="s">
        <v>61</v>
      </c>
      <c r="K215" s="2" t="s">
        <v>155</v>
      </c>
      <c r="L215" s="2">
        <v>1</v>
      </c>
      <c r="M215" s="14">
        <v>8839.070099999999</v>
      </c>
    </row>
    <row r="216" spans="8:13" x14ac:dyDescent="0.25">
      <c r="H216" s="12">
        <v>44902</v>
      </c>
      <c r="I216" s="1" t="s">
        <v>64</v>
      </c>
      <c r="J216" s="1" t="s">
        <v>65</v>
      </c>
      <c r="K216" s="2" t="s">
        <v>155</v>
      </c>
      <c r="L216" s="2">
        <v>1</v>
      </c>
      <c r="M216" s="14">
        <v>662.09219999999993</v>
      </c>
    </row>
    <row r="217" spans="8:13" x14ac:dyDescent="0.25">
      <c r="H217" s="12">
        <v>44902</v>
      </c>
      <c r="I217" s="1" t="s">
        <v>422</v>
      </c>
      <c r="J217" s="1" t="s">
        <v>423</v>
      </c>
      <c r="K217" s="2" t="s">
        <v>155</v>
      </c>
      <c r="L217" s="2">
        <v>2</v>
      </c>
      <c r="M217" s="14">
        <v>101216.3901</v>
      </c>
    </row>
    <row r="218" spans="8:13" x14ac:dyDescent="0.25">
      <c r="H218" s="12">
        <v>44902</v>
      </c>
      <c r="I218" s="1" t="s">
        <v>1363</v>
      </c>
      <c r="J218" s="1" t="s">
        <v>1364</v>
      </c>
      <c r="K218" s="2" t="s">
        <v>155</v>
      </c>
      <c r="L218" s="2">
        <v>4</v>
      </c>
      <c r="M218" s="14">
        <v>5970.5215499999995</v>
      </c>
    </row>
    <row r="219" spans="8:13" x14ac:dyDescent="0.25">
      <c r="H219" s="12">
        <v>44902</v>
      </c>
      <c r="I219" s="1" t="s">
        <v>1927</v>
      </c>
      <c r="J219" s="1" t="s">
        <v>1928</v>
      </c>
      <c r="K219" s="2" t="s">
        <v>155</v>
      </c>
      <c r="L219" s="2">
        <v>1</v>
      </c>
      <c r="M219" s="14">
        <v>378318.64770000003</v>
      </c>
    </row>
    <row r="220" spans="8:13" x14ac:dyDescent="0.25">
      <c r="H220" s="12">
        <v>44905</v>
      </c>
      <c r="I220" s="1" t="s">
        <v>163</v>
      </c>
      <c r="J220" s="1" t="s">
        <v>1728</v>
      </c>
      <c r="K220" s="2" t="s">
        <v>155</v>
      </c>
      <c r="L220" s="2">
        <v>1</v>
      </c>
      <c r="M220" s="14">
        <v>87436.547099999996</v>
      </c>
    </row>
    <row r="221" spans="8:13" x14ac:dyDescent="0.25">
      <c r="H221" s="12">
        <v>44905</v>
      </c>
      <c r="I221" s="1" t="s">
        <v>107</v>
      </c>
      <c r="J221" s="1" t="s">
        <v>1327</v>
      </c>
      <c r="K221" s="2" t="s">
        <v>155</v>
      </c>
      <c r="L221" s="2">
        <v>1</v>
      </c>
      <c r="M221" s="14">
        <v>136989.86069999999</v>
      </c>
    </row>
    <row r="222" spans="8:13" x14ac:dyDescent="0.25">
      <c r="H222" s="12">
        <v>44910</v>
      </c>
      <c r="I222" s="1" t="s">
        <v>9</v>
      </c>
      <c r="J222" s="1" t="s">
        <v>1367</v>
      </c>
      <c r="K222" s="2" t="s">
        <v>155</v>
      </c>
      <c r="L222" s="2">
        <v>4</v>
      </c>
      <c r="M222" s="14">
        <v>123929.96175</v>
      </c>
    </row>
    <row r="223" spans="8:13" x14ac:dyDescent="0.25">
      <c r="H223" s="12">
        <v>44910</v>
      </c>
      <c r="I223" s="1" t="s">
        <v>9</v>
      </c>
      <c r="J223" s="1" t="s">
        <v>1367</v>
      </c>
      <c r="K223" s="2" t="s">
        <v>155</v>
      </c>
      <c r="L223" s="2">
        <v>6</v>
      </c>
      <c r="M223" s="14">
        <v>185894.93369999999</v>
      </c>
    </row>
    <row r="224" spans="8:13" x14ac:dyDescent="0.25">
      <c r="H224" s="12">
        <v>44910</v>
      </c>
      <c r="I224" s="1" t="s">
        <v>9</v>
      </c>
      <c r="J224" s="1" t="s">
        <v>1367</v>
      </c>
      <c r="K224" s="2" t="s">
        <v>155</v>
      </c>
      <c r="L224" s="2">
        <v>3</v>
      </c>
      <c r="M224" s="14">
        <v>92947.466849999997</v>
      </c>
    </row>
    <row r="225" spans="8:13" x14ac:dyDescent="0.25">
      <c r="H225" s="12">
        <v>44910</v>
      </c>
      <c r="I225" s="1" t="s">
        <v>1177</v>
      </c>
      <c r="J225" s="1" t="s">
        <v>1178</v>
      </c>
      <c r="K225" s="2" t="s">
        <v>155</v>
      </c>
      <c r="L225" s="2">
        <v>3.49</v>
      </c>
      <c r="M225" s="14">
        <v>15129.32085</v>
      </c>
    </row>
    <row r="226" spans="8:13" x14ac:dyDescent="0.25">
      <c r="H226" s="12">
        <v>44910</v>
      </c>
      <c r="I226" s="1" t="s">
        <v>1932</v>
      </c>
      <c r="J226" s="1" t="s">
        <v>1933</v>
      </c>
      <c r="K226" s="2" t="s">
        <v>155</v>
      </c>
      <c r="L226" s="2">
        <v>1</v>
      </c>
      <c r="M226" s="14">
        <v>5783.9176499999994</v>
      </c>
    </row>
    <row r="227" spans="8:13" x14ac:dyDescent="0.25">
      <c r="H227" s="12">
        <v>44910</v>
      </c>
      <c r="I227" s="1" t="s">
        <v>1934</v>
      </c>
      <c r="J227" s="1" t="s">
        <v>1935</v>
      </c>
      <c r="K227" s="2" t="s">
        <v>155</v>
      </c>
      <c r="L227" s="2">
        <v>1</v>
      </c>
      <c r="M227" s="14">
        <v>1134.546</v>
      </c>
    </row>
    <row r="228" spans="8:13" x14ac:dyDescent="0.25">
      <c r="H228" s="12">
        <v>44910</v>
      </c>
      <c r="I228" s="1" t="s">
        <v>1597</v>
      </c>
      <c r="J228" s="1" t="s">
        <v>1598</v>
      </c>
      <c r="K228" s="2" t="s">
        <v>155</v>
      </c>
      <c r="L228" s="2">
        <v>1</v>
      </c>
      <c r="M228" s="14">
        <v>3155.4515999999999</v>
      </c>
    </row>
    <row r="229" spans="8:13" x14ac:dyDescent="0.25">
      <c r="H229" s="12">
        <v>44910</v>
      </c>
      <c r="I229" s="1" t="s">
        <v>1936</v>
      </c>
      <c r="J229" s="1" t="s">
        <v>1937</v>
      </c>
      <c r="K229" s="2" t="s">
        <v>155</v>
      </c>
      <c r="L229" s="2">
        <v>2</v>
      </c>
      <c r="M229" s="14">
        <v>1337.2505999999998</v>
      </c>
    </row>
    <row r="230" spans="8:13" x14ac:dyDescent="0.25">
      <c r="H230" s="12">
        <v>44910</v>
      </c>
      <c r="I230" s="1" t="s">
        <v>1938</v>
      </c>
      <c r="J230" s="1" t="s">
        <v>1939</v>
      </c>
      <c r="K230" s="2" t="s">
        <v>155</v>
      </c>
      <c r="L230" s="2">
        <v>4</v>
      </c>
      <c r="M230" s="14">
        <v>1065.9484499999999</v>
      </c>
    </row>
    <row r="231" spans="8:13" x14ac:dyDescent="0.25">
      <c r="H231" s="12">
        <v>44910</v>
      </c>
      <c r="I231" s="1" t="s">
        <v>1940</v>
      </c>
      <c r="J231" s="1" t="s">
        <v>1941</v>
      </c>
      <c r="K231" s="2" t="s">
        <v>155</v>
      </c>
      <c r="L231" s="2">
        <v>2</v>
      </c>
      <c r="M231" s="14">
        <v>710.09085000000005</v>
      </c>
    </row>
    <row r="232" spans="8:13" ht="15.75" thickBot="1" x14ac:dyDescent="0.3">
      <c r="H232" s="15">
        <v>44918</v>
      </c>
      <c r="I232" s="16" t="s">
        <v>390</v>
      </c>
      <c r="J232" s="430" t="s">
        <v>1347</v>
      </c>
      <c r="K232" s="17" t="s">
        <v>155</v>
      </c>
      <c r="L232" s="17">
        <v>2</v>
      </c>
      <c r="M232" s="431">
        <v>868947.26414999994</v>
      </c>
    </row>
  </sheetData>
  <autoFilter ref="H6:M232" xr:uid="{27CBF52B-F02D-4139-944D-16A59B643FFB}"/>
  <mergeCells count="2">
    <mergeCell ref="C4:F5"/>
    <mergeCell ref="H4:M5"/>
  </mergeCells>
  <hyperlinks>
    <hyperlink ref="A1" location="GENERAL!A1" display="GENERAL" xr:uid="{D741E69D-6E9A-4FFA-9105-53A5F2FA0AA6}"/>
    <hyperlink ref="A2" location="'PARETO '!A1" display="PARETO" xr:uid="{4DAD796D-7EFA-46CC-B517-406CAB7F08B0}"/>
    <hyperlink ref="A3" location="'ANALISIS COMPACTADORES'!A1" display="ANALISIS COMPACTADORES" xr:uid="{AD0289B7-5618-499D-87AB-7DC335946F5B}"/>
    <hyperlink ref="A4" location="'COSTO POR MES'!A1" display="COSTO POR MES" xr:uid="{38D90708-B985-4D91-A219-25E2E9DCB3CC}"/>
  </hyperlinks>
  <pageMargins left="0.70866141732283472" right="0.70866141732283472" top="0.74803149606299213" bottom="0.74803149606299213" header="0.31496062992125984" footer="0.31496062992125984"/>
  <pageSetup paperSize="8" scale="27" orientation="portrait" horizontalDpi="360" verticalDpi="360" r:id="rId1"/>
  <rowBreaks count="1" manualBreakCount="1">
    <brk id="147" min="2" max="12" man="1"/>
  </rowBreaks>
  <colBreaks count="1" manualBreakCount="1">
    <brk id="6" max="231"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75C5B-88A6-4041-90F2-93F239955E13}">
  <dimension ref="A1:P27"/>
  <sheetViews>
    <sheetView view="pageBreakPreview" zoomScale="80" zoomScaleNormal="55" zoomScaleSheetLayoutView="80" workbookViewId="0"/>
  </sheetViews>
  <sheetFormatPr baseColWidth="10" defaultRowHeight="15" x14ac:dyDescent="0.25"/>
  <cols>
    <col min="1" max="1" width="16.5703125" bestFit="1" customWidth="1"/>
    <col min="2" max="2" width="3.85546875" customWidth="1"/>
    <col min="3" max="3" width="12.5703125" bestFit="1" customWidth="1"/>
    <col min="4" max="4" width="48.140625" customWidth="1"/>
    <col min="6" max="6" width="21.5703125" bestFit="1" customWidth="1"/>
    <col min="7" max="7" width="7.85546875" customWidth="1"/>
    <col min="8" max="8" width="12.28515625" bestFit="1" customWidth="1"/>
    <col min="10" max="10" width="36.42578125" customWidth="1"/>
    <col min="13" max="13" width="21.140625" bestFit="1" customWidth="1"/>
    <col min="15" max="15" width="15.140625" bestFit="1" customWidth="1"/>
    <col min="16" max="16" width="18.85546875" customWidth="1"/>
  </cols>
  <sheetData>
    <row r="1" spans="1:16" ht="15.75" thickBot="1" x14ac:dyDescent="0.3">
      <c r="A1" s="117" t="s">
        <v>1557</v>
      </c>
      <c r="F1" s="242">
        <f>+F2+M2</f>
        <v>4606926.8847000003</v>
      </c>
    </row>
    <row r="2" spans="1:16" ht="15.75" thickBot="1" x14ac:dyDescent="0.3">
      <c r="A2" s="117" t="s">
        <v>1559</v>
      </c>
      <c r="E2" s="92" t="s">
        <v>1302</v>
      </c>
      <c r="F2" s="93">
        <f>SUM(F7:F13)</f>
        <v>2436525</v>
      </c>
      <c r="L2" s="92" t="s">
        <v>1302</v>
      </c>
      <c r="M2" s="93">
        <f>SUM(M7:M27)</f>
        <v>2170401.8846999998</v>
      </c>
    </row>
    <row r="3" spans="1:16" ht="15.75" thickBot="1" x14ac:dyDescent="0.3">
      <c r="A3" s="117" t="s">
        <v>1768</v>
      </c>
    </row>
    <row r="4" spans="1:16" ht="15.75" thickBot="1" x14ac:dyDescent="0.3">
      <c r="C4" s="507" t="s">
        <v>540</v>
      </c>
      <c r="D4" s="508"/>
      <c r="E4" s="508"/>
      <c r="F4" s="509"/>
      <c r="H4" s="507" t="s">
        <v>0</v>
      </c>
      <c r="I4" s="508"/>
      <c r="J4" s="508"/>
      <c r="K4" s="508"/>
      <c r="L4" s="508"/>
      <c r="M4" s="509"/>
      <c r="O4" s="167" t="s">
        <v>1754</v>
      </c>
      <c r="P4" s="168" t="s">
        <v>1302</v>
      </c>
    </row>
    <row r="5" spans="1:16" x14ac:dyDescent="0.25">
      <c r="C5" s="510"/>
      <c r="D5" s="511"/>
      <c r="E5" s="511"/>
      <c r="F5" s="512"/>
      <c r="H5" s="510"/>
      <c r="I5" s="511"/>
      <c r="J5" s="511"/>
      <c r="K5" s="511"/>
      <c r="L5" s="511"/>
      <c r="M5" s="512"/>
      <c r="O5" s="166" t="s">
        <v>1755</v>
      </c>
      <c r="P5" s="156">
        <f>SUM(F7)</f>
        <v>267750</v>
      </c>
    </row>
    <row r="6" spans="1:16" ht="15.75" thickBot="1" x14ac:dyDescent="0.3">
      <c r="C6" s="127" t="s">
        <v>1</v>
      </c>
      <c r="D6" s="128" t="s">
        <v>626</v>
      </c>
      <c r="E6" s="128" t="s">
        <v>2</v>
      </c>
      <c r="F6" s="129" t="s">
        <v>1307</v>
      </c>
      <c r="H6" s="127" t="s">
        <v>1</v>
      </c>
      <c r="I6" s="128" t="s">
        <v>1298</v>
      </c>
      <c r="J6" s="128" t="s">
        <v>626</v>
      </c>
      <c r="K6" s="128" t="s">
        <v>2</v>
      </c>
      <c r="L6" s="128" t="s">
        <v>1299</v>
      </c>
      <c r="M6" s="150" t="s">
        <v>1307</v>
      </c>
      <c r="O6" s="164" t="s">
        <v>1756</v>
      </c>
      <c r="P6" s="152">
        <f>SUM(M7:M11)</f>
        <v>337116.17099999997</v>
      </c>
    </row>
    <row r="7" spans="1:16" ht="15.75" thickBot="1" x14ac:dyDescent="0.3">
      <c r="C7" s="305">
        <v>44576</v>
      </c>
      <c r="D7" s="306" t="s">
        <v>193</v>
      </c>
      <c r="E7" s="307" t="s">
        <v>194</v>
      </c>
      <c r="F7" s="308">
        <v>267750</v>
      </c>
      <c r="G7" s="46"/>
      <c r="H7" s="292">
        <v>44607</v>
      </c>
      <c r="I7" s="247" t="s">
        <v>374</v>
      </c>
      <c r="J7" s="247" t="s">
        <v>375</v>
      </c>
      <c r="K7" s="293" t="s">
        <v>194</v>
      </c>
      <c r="L7" s="293">
        <v>2</v>
      </c>
      <c r="M7" s="294">
        <v>213797.82165</v>
      </c>
      <c r="O7" s="164" t="s">
        <v>1757</v>
      </c>
      <c r="P7" s="152">
        <v>0</v>
      </c>
    </row>
    <row r="8" spans="1:16" ht="25.5" x14ac:dyDescent="0.25">
      <c r="C8" s="292">
        <v>44705</v>
      </c>
      <c r="D8" s="247" t="s">
        <v>710</v>
      </c>
      <c r="E8" s="293" t="s">
        <v>194</v>
      </c>
      <c r="F8" s="294">
        <v>80325</v>
      </c>
      <c r="G8" s="46"/>
      <c r="H8" s="296">
        <v>44607</v>
      </c>
      <c r="I8" s="22" t="s">
        <v>376</v>
      </c>
      <c r="J8" s="22" t="s">
        <v>377</v>
      </c>
      <c r="K8" s="297" t="s">
        <v>194</v>
      </c>
      <c r="L8" s="297">
        <v>1</v>
      </c>
      <c r="M8" s="298">
        <v>21886.027799999996</v>
      </c>
      <c r="O8" s="164" t="s">
        <v>1758</v>
      </c>
      <c r="P8" s="152">
        <f>SUM(M12)</f>
        <v>633.40725000000009</v>
      </c>
    </row>
    <row r="9" spans="1:16" ht="26.25" thickBot="1" x14ac:dyDescent="0.3">
      <c r="C9" s="299">
        <v>44705</v>
      </c>
      <c r="D9" s="190" t="s">
        <v>711</v>
      </c>
      <c r="E9" s="300" t="s">
        <v>194</v>
      </c>
      <c r="F9" s="301">
        <v>178500</v>
      </c>
      <c r="G9" s="46"/>
      <c r="H9" s="296">
        <v>44607</v>
      </c>
      <c r="I9" s="22" t="s">
        <v>378</v>
      </c>
      <c r="J9" s="22" t="s">
        <v>379</v>
      </c>
      <c r="K9" s="297" t="s">
        <v>194</v>
      </c>
      <c r="L9" s="297">
        <v>1</v>
      </c>
      <c r="M9" s="298">
        <v>25214.927849999996</v>
      </c>
      <c r="O9" s="164" t="s">
        <v>1759</v>
      </c>
      <c r="P9" s="152">
        <f>SUM(F8:F9,M13:M24)</f>
        <v>1906963.7842499998</v>
      </c>
    </row>
    <row r="10" spans="1:16" ht="25.5" x14ac:dyDescent="0.25">
      <c r="C10" s="292">
        <v>44722</v>
      </c>
      <c r="D10" s="247" t="s">
        <v>842</v>
      </c>
      <c r="E10" s="293" t="s">
        <v>194</v>
      </c>
      <c r="F10" s="294">
        <v>17850</v>
      </c>
      <c r="G10" s="46"/>
      <c r="H10" s="296">
        <v>44607</v>
      </c>
      <c r="I10" s="22" t="s">
        <v>380</v>
      </c>
      <c r="J10" s="22" t="s">
        <v>381</v>
      </c>
      <c r="K10" s="297" t="s">
        <v>194</v>
      </c>
      <c r="L10" s="297">
        <v>1</v>
      </c>
      <c r="M10" s="298">
        <v>31181.397449999997</v>
      </c>
      <c r="O10" s="164" t="s">
        <v>1760</v>
      </c>
      <c r="P10" s="152">
        <f>SUM(F10:F11)</f>
        <v>1267350</v>
      </c>
    </row>
    <row r="11" spans="1:16" ht="26.25" thickBot="1" x14ac:dyDescent="0.3">
      <c r="C11" s="299">
        <v>44736</v>
      </c>
      <c r="D11" s="190" t="s">
        <v>2322</v>
      </c>
      <c r="E11" s="300" t="s">
        <v>194</v>
      </c>
      <c r="F11" s="301">
        <v>1249500</v>
      </c>
      <c r="G11" s="46"/>
      <c r="H11" s="299">
        <v>44607</v>
      </c>
      <c r="I11" s="190" t="s">
        <v>382</v>
      </c>
      <c r="J11" s="190" t="s">
        <v>383</v>
      </c>
      <c r="K11" s="300" t="s">
        <v>194</v>
      </c>
      <c r="L11" s="300">
        <v>1</v>
      </c>
      <c r="M11" s="301">
        <v>45035.996249999997</v>
      </c>
      <c r="O11" s="164" t="s">
        <v>1761</v>
      </c>
      <c r="P11" s="152">
        <f>+F12</f>
        <v>642600</v>
      </c>
    </row>
    <row r="12" spans="1:16" ht="39" thickBot="1" x14ac:dyDescent="0.3">
      <c r="C12" s="305">
        <v>44748</v>
      </c>
      <c r="D12" s="306" t="s">
        <v>1966</v>
      </c>
      <c r="E12" s="307" t="s">
        <v>194</v>
      </c>
      <c r="F12" s="308">
        <v>642600</v>
      </c>
      <c r="G12" s="46"/>
      <c r="H12" s="305">
        <v>44678</v>
      </c>
      <c r="I12" s="306" t="s">
        <v>613</v>
      </c>
      <c r="J12" s="306" t="s">
        <v>614</v>
      </c>
      <c r="K12" s="307" t="s">
        <v>194</v>
      </c>
      <c r="L12" s="307">
        <v>1</v>
      </c>
      <c r="M12" s="313">
        <v>633.40725000000009</v>
      </c>
      <c r="O12" s="164" t="s">
        <v>1762</v>
      </c>
      <c r="P12" s="152">
        <v>0</v>
      </c>
    </row>
    <row r="13" spans="1:16" ht="15.75" thickBot="1" x14ac:dyDescent="0.3">
      <c r="C13" s="314"/>
      <c r="D13" s="315"/>
      <c r="E13" s="316"/>
      <c r="F13" s="317"/>
      <c r="G13" s="46"/>
      <c r="H13" s="318">
        <v>44694</v>
      </c>
      <c r="I13" s="291" t="s">
        <v>374</v>
      </c>
      <c r="J13" s="291" t="s">
        <v>375</v>
      </c>
      <c r="K13" s="319" t="s">
        <v>194</v>
      </c>
      <c r="L13" s="319">
        <v>2</v>
      </c>
      <c r="M13" s="320">
        <v>214531.90289999999</v>
      </c>
      <c r="O13" s="164" t="s">
        <v>1763</v>
      </c>
      <c r="P13" s="152">
        <f>SUM(M25:M27)</f>
        <v>184513.52220000001</v>
      </c>
    </row>
    <row r="14" spans="1:16" ht="25.5" x14ac:dyDescent="0.25">
      <c r="C14" s="46"/>
      <c r="D14" s="46"/>
      <c r="E14" s="46"/>
      <c r="F14" s="321"/>
      <c r="G14" s="46"/>
      <c r="H14" s="296">
        <v>44694</v>
      </c>
      <c r="I14" s="22" t="s">
        <v>376</v>
      </c>
      <c r="J14" s="22" t="s">
        <v>377</v>
      </c>
      <c r="K14" s="297" t="s">
        <v>194</v>
      </c>
      <c r="L14" s="297">
        <v>1</v>
      </c>
      <c r="M14" s="298">
        <v>22856.924999999999</v>
      </c>
      <c r="O14" s="164" t="s">
        <v>1764</v>
      </c>
      <c r="P14" s="152">
        <v>0</v>
      </c>
    </row>
    <row r="15" spans="1:16" ht="25.5" x14ac:dyDescent="0.25">
      <c r="C15" s="46"/>
      <c r="D15" s="46"/>
      <c r="E15" s="46"/>
      <c r="F15" s="46"/>
      <c r="G15" s="46"/>
      <c r="H15" s="296">
        <v>44694</v>
      </c>
      <c r="I15" s="22" t="s">
        <v>382</v>
      </c>
      <c r="J15" s="22" t="s">
        <v>383</v>
      </c>
      <c r="K15" s="297" t="s">
        <v>194</v>
      </c>
      <c r="L15" s="297">
        <v>1</v>
      </c>
      <c r="M15" s="298">
        <v>48730.5</v>
      </c>
      <c r="O15" s="164" t="s">
        <v>1765</v>
      </c>
      <c r="P15" s="152">
        <v>0</v>
      </c>
    </row>
    <row r="16" spans="1:16" ht="26.25" thickBot="1" x14ac:dyDescent="0.3">
      <c r="C16" s="46"/>
      <c r="D16" s="46"/>
      <c r="E16" s="46"/>
      <c r="F16" s="46"/>
      <c r="G16" s="46"/>
      <c r="H16" s="296">
        <v>44694</v>
      </c>
      <c r="I16" s="22" t="s">
        <v>378</v>
      </c>
      <c r="J16" s="22" t="s">
        <v>379</v>
      </c>
      <c r="K16" s="297" t="s">
        <v>194</v>
      </c>
      <c r="L16" s="297">
        <v>1</v>
      </c>
      <c r="M16" s="298">
        <v>25976.123250000001</v>
      </c>
      <c r="O16" s="188" t="s">
        <v>1766</v>
      </c>
      <c r="P16" s="189">
        <v>0</v>
      </c>
    </row>
    <row r="17" spans="3:16" ht="15.75" thickBot="1" x14ac:dyDescent="0.3">
      <c r="C17" s="46"/>
      <c r="D17" s="46"/>
      <c r="E17" s="46"/>
      <c r="F17" s="46"/>
      <c r="G17" s="46"/>
      <c r="H17" s="296">
        <v>44694</v>
      </c>
      <c r="I17" s="22" t="s">
        <v>700</v>
      </c>
      <c r="J17" s="22" t="s">
        <v>701</v>
      </c>
      <c r="K17" s="297" t="s">
        <v>194</v>
      </c>
      <c r="L17" s="297">
        <v>1</v>
      </c>
      <c r="M17" s="298">
        <v>19189.553250000001</v>
      </c>
      <c r="O17" s="110" t="s">
        <v>1302</v>
      </c>
      <c r="P17" s="114">
        <f>SUM(P5:P16)</f>
        <v>4606926.8847000003</v>
      </c>
    </row>
    <row r="18" spans="3:16" x14ac:dyDescent="0.25">
      <c r="C18" s="46"/>
      <c r="D18" s="46"/>
      <c r="E18" s="46"/>
      <c r="F18" s="46"/>
      <c r="G18" s="46"/>
      <c r="H18" s="296">
        <v>44694</v>
      </c>
      <c r="I18" s="22" t="s">
        <v>702</v>
      </c>
      <c r="J18" s="22" t="s">
        <v>703</v>
      </c>
      <c r="K18" s="297" t="s">
        <v>194</v>
      </c>
      <c r="L18" s="297">
        <v>1</v>
      </c>
      <c r="M18" s="298">
        <v>22420.974449999998</v>
      </c>
    </row>
    <row r="19" spans="3:16" ht="25.5" x14ac:dyDescent="0.25">
      <c r="C19" s="46"/>
      <c r="D19" s="46"/>
      <c r="E19" s="46"/>
      <c r="F19" s="46"/>
      <c r="G19" s="46"/>
      <c r="H19" s="296">
        <v>44704</v>
      </c>
      <c r="I19" s="22" t="s">
        <v>704</v>
      </c>
      <c r="J19" s="22" t="s">
        <v>705</v>
      </c>
      <c r="K19" s="297" t="s">
        <v>194</v>
      </c>
      <c r="L19" s="297">
        <v>2</v>
      </c>
      <c r="M19" s="322">
        <v>1260000.0126</v>
      </c>
    </row>
    <row r="20" spans="3:16" x14ac:dyDescent="0.25">
      <c r="C20" s="46"/>
      <c r="D20" s="46"/>
      <c r="E20" s="46"/>
      <c r="F20" s="46"/>
      <c r="G20" s="46"/>
      <c r="H20" s="296">
        <v>44705</v>
      </c>
      <c r="I20" s="22" t="s">
        <v>706</v>
      </c>
      <c r="J20" s="22" t="s">
        <v>707</v>
      </c>
      <c r="K20" s="297" t="s">
        <v>194</v>
      </c>
      <c r="L20" s="297">
        <v>3</v>
      </c>
      <c r="M20" s="298">
        <v>29435.685300000001</v>
      </c>
    </row>
    <row r="21" spans="3:16" x14ac:dyDescent="0.25">
      <c r="C21" s="46"/>
      <c r="D21" s="46"/>
      <c r="E21" s="46"/>
      <c r="F21" s="46"/>
      <c r="G21" s="46"/>
      <c r="H21" s="296">
        <v>44705</v>
      </c>
      <c r="I21" s="22" t="s">
        <v>668</v>
      </c>
      <c r="J21" s="22" t="s">
        <v>669</v>
      </c>
      <c r="K21" s="297" t="s">
        <v>194</v>
      </c>
      <c r="L21" s="297">
        <v>2</v>
      </c>
      <c r="M21" s="298">
        <v>649.29374999999993</v>
      </c>
    </row>
    <row r="22" spans="3:16" x14ac:dyDescent="0.25">
      <c r="C22" s="46"/>
      <c r="D22" s="46"/>
      <c r="E22" s="46"/>
      <c r="F22" s="46"/>
      <c r="G22" s="46"/>
      <c r="H22" s="296">
        <v>44705</v>
      </c>
      <c r="I22" s="22" t="s">
        <v>708</v>
      </c>
      <c r="J22" s="22" t="s">
        <v>709</v>
      </c>
      <c r="K22" s="297" t="s">
        <v>194</v>
      </c>
      <c r="L22" s="297">
        <v>2</v>
      </c>
      <c r="M22" s="298">
        <v>1849.26</v>
      </c>
    </row>
    <row r="23" spans="3:16" x14ac:dyDescent="0.25">
      <c r="C23" s="46"/>
      <c r="D23" s="46"/>
      <c r="E23" s="46"/>
      <c r="F23" s="46"/>
      <c r="G23" s="46"/>
      <c r="H23" s="296">
        <v>44705</v>
      </c>
      <c r="I23" s="22" t="s">
        <v>668</v>
      </c>
      <c r="J23" s="22" t="s">
        <v>669</v>
      </c>
      <c r="K23" s="297" t="s">
        <v>194</v>
      </c>
      <c r="L23" s="297">
        <v>2</v>
      </c>
      <c r="M23" s="298">
        <v>649.29374999999993</v>
      </c>
    </row>
    <row r="24" spans="3:16" ht="15.75" thickBot="1" x14ac:dyDescent="0.3">
      <c r="C24" s="46"/>
      <c r="D24" s="46"/>
      <c r="E24" s="46"/>
      <c r="F24" s="46"/>
      <c r="G24" s="46"/>
      <c r="H24" s="299">
        <v>44705</v>
      </c>
      <c r="I24" s="190" t="s">
        <v>708</v>
      </c>
      <c r="J24" s="190" t="s">
        <v>709</v>
      </c>
      <c r="K24" s="300" t="s">
        <v>194</v>
      </c>
      <c r="L24" s="300">
        <v>2</v>
      </c>
      <c r="M24" s="301">
        <v>1849.26</v>
      </c>
    </row>
    <row r="25" spans="3:16" ht="25.5" x14ac:dyDescent="0.25">
      <c r="C25" s="46"/>
      <c r="D25" s="46"/>
      <c r="E25" s="46"/>
      <c r="F25" s="46"/>
      <c r="G25" s="46"/>
      <c r="H25" s="292">
        <v>45170</v>
      </c>
      <c r="I25" s="247" t="s">
        <v>1155</v>
      </c>
      <c r="J25" s="247" t="s">
        <v>1156</v>
      </c>
      <c r="K25" s="293" t="s">
        <v>194</v>
      </c>
      <c r="L25" s="293">
        <v>1</v>
      </c>
      <c r="M25" s="294">
        <v>5078.3249999999998</v>
      </c>
    </row>
    <row r="26" spans="3:16" x14ac:dyDescent="0.25">
      <c r="C26" s="46"/>
      <c r="D26" s="46"/>
      <c r="E26" s="46"/>
      <c r="F26" s="46"/>
      <c r="G26" s="46"/>
      <c r="H26" s="296">
        <v>45170</v>
      </c>
      <c r="I26" s="22" t="s">
        <v>1157</v>
      </c>
      <c r="J26" s="22" t="s">
        <v>1158</v>
      </c>
      <c r="K26" s="297" t="s">
        <v>194</v>
      </c>
      <c r="L26" s="297">
        <v>1</v>
      </c>
      <c r="M26" s="298">
        <v>54360.247199999998</v>
      </c>
    </row>
    <row r="27" spans="3:16" ht="39" thickBot="1" x14ac:dyDescent="0.3">
      <c r="C27" s="46"/>
      <c r="D27" s="46"/>
      <c r="E27" s="46"/>
      <c r="F27" s="46"/>
      <c r="G27" s="46"/>
      <c r="H27" s="299">
        <v>45170</v>
      </c>
      <c r="I27" s="190" t="s">
        <v>1159</v>
      </c>
      <c r="J27" s="190" t="s">
        <v>1160</v>
      </c>
      <c r="K27" s="300" t="s">
        <v>194</v>
      </c>
      <c r="L27" s="300">
        <v>1</v>
      </c>
      <c r="M27" s="301">
        <v>125074.95</v>
      </c>
    </row>
  </sheetData>
  <mergeCells count="2">
    <mergeCell ref="C4:F5"/>
    <mergeCell ref="H4:M5"/>
  </mergeCells>
  <hyperlinks>
    <hyperlink ref="A1" location="GENERAL!A1" display="GENERAL" xr:uid="{A059B4E5-0A6F-415D-91E6-F2C2861911D6}"/>
    <hyperlink ref="A2" location="'PARETO '!A1" display="PARETO" xr:uid="{6FA00E21-6D57-46A8-A30F-CAE7C6F64CE2}"/>
    <hyperlink ref="A3" location="'COSTO POR MES'!A1" display="COSTO POR MES" xr:uid="{8137B5B5-8FC4-4DE1-BE38-64F293FBD62B}"/>
  </hyperlinks>
  <pageMargins left="0.70866141732283472" right="0.70866141732283472" top="0.74803149606299213" bottom="0.74803149606299213" header="0.31496062992125984" footer="0.31496062992125984"/>
  <pageSetup paperSize="5" scale="75" orientation="landscape" r:id="rId1"/>
  <colBreaks count="1" manualBreakCount="1">
    <brk id="2" max="1048575" man="1"/>
  </colBreaks>
  <ignoredErrors>
    <ignoredError sqref="P6:P10"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34CA1-DD16-407C-B96A-A33E6A3B18AB}">
  <dimension ref="A1:P155"/>
  <sheetViews>
    <sheetView view="pageBreakPreview" zoomScaleNormal="70" zoomScaleSheetLayoutView="100" workbookViewId="0"/>
  </sheetViews>
  <sheetFormatPr baseColWidth="10" defaultRowHeight="15" x14ac:dyDescent="0.25"/>
  <cols>
    <col min="1" max="1" width="16.5703125" bestFit="1" customWidth="1"/>
    <col min="2" max="2" width="3.7109375" customWidth="1"/>
    <col min="4" max="4" width="143.42578125" customWidth="1"/>
    <col min="6" max="6" width="16.5703125" bestFit="1" customWidth="1"/>
    <col min="10" max="10" width="61.42578125" bestFit="1" customWidth="1"/>
    <col min="13" max="13" width="16.5703125" bestFit="1" customWidth="1"/>
    <col min="16" max="16" width="16.85546875" bestFit="1" customWidth="1"/>
  </cols>
  <sheetData>
    <row r="1" spans="1:16" ht="15.75" thickBot="1" x14ac:dyDescent="0.3">
      <c r="A1" s="117" t="s">
        <v>1557</v>
      </c>
      <c r="F1" s="242">
        <f>+F2+M2</f>
        <v>36369632.864100009</v>
      </c>
    </row>
    <row r="2" spans="1:16" ht="15.75" thickBot="1" x14ac:dyDescent="0.3">
      <c r="A2" s="117" t="s">
        <v>1559</v>
      </c>
      <c r="E2" s="92" t="s">
        <v>1302</v>
      </c>
      <c r="F2" s="93">
        <f>SUM(F7:F41)</f>
        <v>18120961.55415</v>
      </c>
      <c r="L2" s="92" t="s">
        <v>1302</v>
      </c>
      <c r="M2" s="93">
        <f>SUM(M7:M155)</f>
        <v>18248671.309950005</v>
      </c>
    </row>
    <row r="3" spans="1:16" ht="15.75" thickBot="1" x14ac:dyDescent="0.3">
      <c r="A3" s="117" t="s">
        <v>1768</v>
      </c>
    </row>
    <row r="4" spans="1:16" ht="15.75" thickBot="1" x14ac:dyDescent="0.3">
      <c r="C4" s="507" t="s">
        <v>540</v>
      </c>
      <c r="D4" s="508"/>
      <c r="E4" s="508"/>
      <c r="F4" s="509"/>
      <c r="H4" s="507" t="s">
        <v>0</v>
      </c>
      <c r="I4" s="508"/>
      <c r="J4" s="508"/>
      <c r="K4" s="508"/>
      <c r="L4" s="508"/>
      <c r="M4" s="509"/>
      <c r="O4" s="167" t="s">
        <v>1754</v>
      </c>
      <c r="P4" s="168" t="s">
        <v>1302</v>
      </c>
    </row>
    <row r="5" spans="1:16" x14ac:dyDescent="0.25">
      <c r="C5" s="510"/>
      <c r="D5" s="511"/>
      <c r="E5" s="511"/>
      <c r="F5" s="512"/>
      <c r="H5" s="510"/>
      <c r="I5" s="511"/>
      <c r="J5" s="511"/>
      <c r="K5" s="511"/>
      <c r="L5" s="511"/>
      <c r="M5" s="512"/>
      <c r="O5" s="166" t="s">
        <v>1755</v>
      </c>
      <c r="P5" s="156">
        <f>SUM(F7:F9,M7:M12)</f>
        <v>1836531.0936</v>
      </c>
    </row>
    <row r="6" spans="1:16" ht="15.75" thickBot="1" x14ac:dyDescent="0.3">
      <c r="C6" s="127" t="s">
        <v>1</v>
      </c>
      <c r="D6" s="128" t="s">
        <v>626</v>
      </c>
      <c r="E6" s="128" t="s">
        <v>2</v>
      </c>
      <c r="F6" s="129" t="s">
        <v>1307</v>
      </c>
      <c r="H6" s="127" t="s">
        <v>1</v>
      </c>
      <c r="I6" s="128" t="s">
        <v>1298</v>
      </c>
      <c r="J6" s="128" t="s">
        <v>626</v>
      </c>
      <c r="K6" s="128" t="s">
        <v>2</v>
      </c>
      <c r="L6" s="128" t="s">
        <v>1299</v>
      </c>
      <c r="M6" s="150" t="s">
        <v>1307</v>
      </c>
      <c r="O6" s="164" t="s">
        <v>1756</v>
      </c>
      <c r="P6" s="152">
        <f>SUM(F10:F11,M13:M25)</f>
        <v>11693965.113600001</v>
      </c>
    </row>
    <row r="7" spans="1:16" x14ac:dyDescent="0.25">
      <c r="C7" s="177">
        <v>44572</v>
      </c>
      <c r="D7" s="247" t="s">
        <v>195</v>
      </c>
      <c r="E7" s="179" t="s">
        <v>196</v>
      </c>
      <c r="F7" s="180">
        <v>89250</v>
      </c>
      <c r="G7" s="295"/>
      <c r="H7" s="177">
        <v>44564</v>
      </c>
      <c r="I7" s="178" t="s">
        <v>197</v>
      </c>
      <c r="J7" s="178" t="s">
        <v>198</v>
      </c>
      <c r="K7" s="179" t="s">
        <v>196</v>
      </c>
      <c r="L7" s="179">
        <v>2</v>
      </c>
      <c r="M7" s="180">
        <v>164220</v>
      </c>
      <c r="O7" s="164" t="s">
        <v>1757</v>
      </c>
      <c r="P7" s="152">
        <f>SUM(F12:F13,M26:M41)</f>
        <v>1576932.4388999997</v>
      </c>
    </row>
    <row r="8" spans="1:16" x14ac:dyDescent="0.25">
      <c r="C8" s="25">
        <v>44581</v>
      </c>
      <c r="D8" s="22" t="s">
        <v>2323</v>
      </c>
      <c r="E8" s="23" t="s">
        <v>196</v>
      </c>
      <c r="F8" s="26">
        <v>803250</v>
      </c>
      <c r="G8" s="295"/>
      <c r="H8" s="25">
        <v>44566</v>
      </c>
      <c r="I8" s="24" t="s">
        <v>23</v>
      </c>
      <c r="J8" s="24" t="s">
        <v>24</v>
      </c>
      <c r="K8" s="23" t="s">
        <v>196</v>
      </c>
      <c r="L8" s="23">
        <v>2.68</v>
      </c>
      <c r="M8" s="26">
        <v>8790.5002499999991</v>
      </c>
      <c r="O8" s="164" t="s">
        <v>1758</v>
      </c>
      <c r="P8" s="152">
        <f>SUM(F14:F15,M42:M48)</f>
        <v>937761.33464999998</v>
      </c>
    </row>
    <row r="9" spans="1:16" ht="15.75" thickBot="1" x14ac:dyDescent="0.3">
      <c r="C9" s="27">
        <v>44583</v>
      </c>
      <c r="D9" s="190" t="s">
        <v>2324</v>
      </c>
      <c r="E9" s="29" t="s">
        <v>196</v>
      </c>
      <c r="F9" s="30">
        <v>714000</v>
      </c>
      <c r="G9" s="295"/>
      <c r="H9" s="25">
        <v>44580</v>
      </c>
      <c r="I9" s="24" t="s">
        <v>199</v>
      </c>
      <c r="J9" s="24" t="s">
        <v>200</v>
      </c>
      <c r="K9" s="23" t="s">
        <v>196</v>
      </c>
      <c r="L9" s="23">
        <v>2</v>
      </c>
      <c r="M9" s="26">
        <v>18275.454750000001</v>
      </c>
      <c r="O9" s="164" t="s">
        <v>1759</v>
      </c>
      <c r="P9" s="152">
        <f>SUM(F16:F17,M49:M67)</f>
        <v>2580221.9624999999</v>
      </c>
    </row>
    <row r="10" spans="1:16" x14ac:dyDescent="0.25">
      <c r="C10" s="177">
        <v>44597</v>
      </c>
      <c r="D10" s="247" t="s">
        <v>373</v>
      </c>
      <c r="E10" s="179" t="s">
        <v>196</v>
      </c>
      <c r="F10" s="180">
        <v>71400</v>
      </c>
      <c r="G10" s="295"/>
      <c r="H10" s="25">
        <v>44580</v>
      </c>
      <c r="I10" s="24" t="s">
        <v>201</v>
      </c>
      <c r="J10" s="24" t="s">
        <v>202</v>
      </c>
      <c r="K10" s="23" t="s">
        <v>196</v>
      </c>
      <c r="L10" s="23">
        <v>2</v>
      </c>
      <c r="M10" s="26">
        <v>27015.261000000002</v>
      </c>
      <c r="O10" s="164" t="s">
        <v>1760</v>
      </c>
      <c r="P10" s="152">
        <f>SUM(F18:F21,M68:M86)</f>
        <v>4588621.3817999987</v>
      </c>
    </row>
    <row r="11" spans="1:16" ht="15.75" thickBot="1" x14ac:dyDescent="0.3">
      <c r="C11" s="27">
        <v>44608</v>
      </c>
      <c r="D11" s="190" t="s">
        <v>2325</v>
      </c>
      <c r="E11" s="29" t="s">
        <v>196</v>
      </c>
      <c r="F11" s="30">
        <v>2142000</v>
      </c>
      <c r="G11" s="295"/>
      <c r="H11" s="25">
        <v>44580</v>
      </c>
      <c r="I11" s="24" t="s">
        <v>105</v>
      </c>
      <c r="J11" s="24" t="s">
        <v>106</v>
      </c>
      <c r="K11" s="23" t="s">
        <v>196</v>
      </c>
      <c r="L11" s="23">
        <v>2</v>
      </c>
      <c r="M11" s="26">
        <v>11691.9642</v>
      </c>
      <c r="O11" s="164" t="s">
        <v>1761</v>
      </c>
      <c r="P11" s="152">
        <f>SUM(F22:F26,M87)</f>
        <v>517130.89500000002</v>
      </c>
    </row>
    <row r="12" spans="1:16" ht="15.75" thickBot="1" x14ac:dyDescent="0.3">
      <c r="C12" s="177">
        <v>44633</v>
      </c>
      <c r="D12" s="247" t="s">
        <v>523</v>
      </c>
      <c r="E12" s="179" t="s">
        <v>196</v>
      </c>
      <c r="F12" s="180">
        <v>53550</v>
      </c>
      <c r="G12" s="295"/>
      <c r="H12" s="27">
        <v>44589</v>
      </c>
      <c r="I12" s="28" t="s">
        <v>23</v>
      </c>
      <c r="J12" s="28" t="s">
        <v>24</v>
      </c>
      <c r="K12" s="29" t="s">
        <v>196</v>
      </c>
      <c r="L12" s="29">
        <v>3.52</v>
      </c>
      <c r="M12" s="30">
        <v>37.913399999999996</v>
      </c>
      <c r="O12" s="164" t="s">
        <v>1762</v>
      </c>
      <c r="P12" s="152">
        <f>SUM(F27:F29,M88:M91)</f>
        <v>576433.1925</v>
      </c>
    </row>
    <row r="13" spans="1:16" ht="15.75" thickBot="1" x14ac:dyDescent="0.3">
      <c r="C13" s="27">
        <v>44635</v>
      </c>
      <c r="D13" s="190" t="s">
        <v>2326</v>
      </c>
      <c r="E13" s="29" t="s">
        <v>196</v>
      </c>
      <c r="F13" s="30">
        <v>674999.53499999992</v>
      </c>
      <c r="G13" s="295"/>
      <c r="H13" s="177">
        <v>44597</v>
      </c>
      <c r="I13" s="178" t="s">
        <v>247</v>
      </c>
      <c r="J13" s="178" t="s">
        <v>248</v>
      </c>
      <c r="K13" s="179" t="s">
        <v>196</v>
      </c>
      <c r="L13" s="179">
        <v>1</v>
      </c>
      <c r="M13" s="180">
        <v>3867990.7203000002</v>
      </c>
      <c r="O13" s="164" t="s">
        <v>1763</v>
      </c>
      <c r="P13" s="152">
        <f>SUM(F30:F31,M92:M103)</f>
        <v>1071004.6410000001</v>
      </c>
    </row>
    <row r="14" spans="1:16" x14ac:dyDescent="0.25">
      <c r="C14" s="177">
        <v>44652</v>
      </c>
      <c r="D14" s="247" t="s">
        <v>2327</v>
      </c>
      <c r="E14" s="179" t="s">
        <v>196</v>
      </c>
      <c r="F14" s="303">
        <v>232050</v>
      </c>
      <c r="G14" s="295"/>
      <c r="H14" s="25">
        <v>44597</v>
      </c>
      <c r="I14" s="24" t="s">
        <v>199</v>
      </c>
      <c r="J14" s="24" t="s">
        <v>200</v>
      </c>
      <c r="K14" s="23" t="s">
        <v>196</v>
      </c>
      <c r="L14" s="23">
        <v>2</v>
      </c>
      <c r="M14" s="26">
        <v>17730.637049999998</v>
      </c>
      <c r="O14" s="164" t="s">
        <v>1764</v>
      </c>
      <c r="P14" s="152">
        <f>SUM(F32:F34,M104:M117)</f>
        <v>3252925.1306999992</v>
      </c>
    </row>
    <row r="15" spans="1:16" ht="15.75" thickBot="1" x14ac:dyDescent="0.3">
      <c r="C15" s="27">
        <v>44656</v>
      </c>
      <c r="D15" s="190" t="s">
        <v>2328</v>
      </c>
      <c r="E15" s="29" t="s">
        <v>196</v>
      </c>
      <c r="F15" s="309">
        <v>642600</v>
      </c>
      <c r="G15" s="295"/>
      <c r="H15" s="25">
        <v>44597</v>
      </c>
      <c r="I15" s="24" t="s">
        <v>253</v>
      </c>
      <c r="J15" s="24" t="s">
        <v>254</v>
      </c>
      <c r="K15" s="23" t="s">
        <v>196</v>
      </c>
      <c r="L15" s="23">
        <v>1</v>
      </c>
      <c r="M15" s="26">
        <v>15961.112999999998</v>
      </c>
      <c r="O15" s="164" t="s">
        <v>1765</v>
      </c>
      <c r="P15" s="152">
        <f>SUM(F35:F36,M118:M133)</f>
        <v>2403665.9703000002</v>
      </c>
    </row>
    <row r="16" spans="1:16" ht="15.75" thickBot="1" x14ac:dyDescent="0.3">
      <c r="C16" s="177">
        <v>44686</v>
      </c>
      <c r="D16" s="247" t="s">
        <v>2329</v>
      </c>
      <c r="E16" s="179" t="s">
        <v>196</v>
      </c>
      <c r="F16" s="180">
        <v>428400</v>
      </c>
      <c r="G16" s="295"/>
      <c r="H16" s="25">
        <v>44597</v>
      </c>
      <c r="I16" s="24" t="s">
        <v>384</v>
      </c>
      <c r="J16" s="24" t="s">
        <v>385</v>
      </c>
      <c r="K16" s="23" t="s">
        <v>196</v>
      </c>
      <c r="L16" s="23">
        <v>1</v>
      </c>
      <c r="M16" s="26">
        <v>34304.415599999993</v>
      </c>
      <c r="O16" s="188" t="s">
        <v>1766</v>
      </c>
      <c r="P16" s="189">
        <f>+SUM(F37:F41,M134:M155)</f>
        <v>5334439.7095499989</v>
      </c>
    </row>
    <row r="17" spans="3:16" ht="26.25" thickBot="1" x14ac:dyDescent="0.3">
      <c r="C17" s="27">
        <v>44687</v>
      </c>
      <c r="D17" s="190" t="s">
        <v>2330</v>
      </c>
      <c r="E17" s="29" t="s">
        <v>196</v>
      </c>
      <c r="F17" s="30">
        <v>1213800</v>
      </c>
      <c r="G17" s="295"/>
      <c r="H17" s="25">
        <v>44597</v>
      </c>
      <c r="I17" s="24" t="s">
        <v>386</v>
      </c>
      <c r="J17" s="24" t="s">
        <v>387</v>
      </c>
      <c r="K17" s="23" t="s">
        <v>196</v>
      </c>
      <c r="L17" s="23">
        <v>280</v>
      </c>
      <c r="M17" s="26">
        <v>155728.93350000001</v>
      </c>
      <c r="O17" s="72" t="s">
        <v>1302</v>
      </c>
      <c r="P17" s="74">
        <f>SUM(P5:P16)</f>
        <v>36369632.864099994</v>
      </c>
    </row>
    <row r="18" spans="3:16" ht="25.5" x14ac:dyDescent="0.25">
      <c r="C18" s="177">
        <v>44720</v>
      </c>
      <c r="D18" s="247" t="s">
        <v>2331</v>
      </c>
      <c r="E18" s="179" t="s">
        <v>196</v>
      </c>
      <c r="F18" s="180">
        <v>1249500</v>
      </c>
      <c r="G18" s="295"/>
      <c r="H18" s="25">
        <v>44606</v>
      </c>
      <c r="I18" s="24" t="s">
        <v>388</v>
      </c>
      <c r="J18" s="24" t="s">
        <v>389</v>
      </c>
      <c r="K18" s="23" t="s">
        <v>196</v>
      </c>
      <c r="L18" s="23">
        <v>1</v>
      </c>
      <c r="M18" s="26">
        <v>609739.93499999994</v>
      </c>
    </row>
    <row r="19" spans="3:16" x14ac:dyDescent="0.25">
      <c r="C19" s="25">
        <v>44715</v>
      </c>
      <c r="D19" s="22" t="s">
        <v>843</v>
      </c>
      <c r="E19" s="23" t="s">
        <v>196</v>
      </c>
      <c r="F19" s="26">
        <v>44625</v>
      </c>
      <c r="G19" s="295"/>
      <c r="H19" s="25">
        <v>44607</v>
      </c>
      <c r="I19" s="24" t="s">
        <v>105</v>
      </c>
      <c r="J19" s="24" t="s">
        <v>106</v>
      </c>
      <c r="K19" s="23" t="s">
        <v>196</v>
      </c>
      <c r="L19" s="23">
        <v>2</v>
      </c>
      <c r="M19" s="26">
        <v>11691.9642</v>
      </c>
    </row>
    <row r="20" spans="3:16" x14ac:dyDescent="0.25">
      <c r="C20" s="25">
        <v>44722</v>
      </c>
      <c r="D20" s="22" t="s">
        <v>2332</v>
      </c>
      <c r="E20" s="23" t="s">
        <v>196</v>
      </c>
      <c r="F20" s="26">
        <v>1285200</v>
      </c>
      <c r="G20" s="295"/>
      <c r="H20" s="25">
        <v>44607</v>
      </c>
      <c r="I20" s="24" t="s">
        <v>281</v>
      </c>
      <c r="J20" s="24" t="s">
        <v>282</v>
      </c>
      <c r="K20" s="23" t="s">
        <v>196</v>
      </c>
      <c r="L20" s="23">
        <v>2</v>
      </c>
      <c r="M20" s="26">
        <v>52072.644749999992</v>
      </c>
    </row>
    <row r="21" spans="3:16" ht="15.75" thickBot="1" x14ac:dyDescent="0.3">
      <c r="C21" s="27">
        <v>44726</v>
      </c>
      <c r="D21" s="190" t="s">
        <v>2333</v>
      </c>
      <c r="E21" s="29" t="s">
        <v>196</v>
      </c>
      <c r="F21" s="30">
        <v>375010.64999999997</v>
      </c>
      <c r="G21" s="295"/>
      <c r="H21" s="25">
        <v>44607</v>
      </c>
      <c r="I21" s="24" t="s">
        <v>247</v>
      </c>
      <c r="J21" s="24" t="s">
        <v>248</v>
      </c>
      <c r="K21" s="23" t="s">
        <v>196</v>
      </c>
      <c r="L21" s="23">
        <v>1</v>
      </c>
      <c r="M21" s="26">
        <v>3867990.7203000002</v>
      </c>
    </row>
    <row r="22" spans="3:16" x14ac:dyDescent="0.25">
      <c r="C22" s="177">
        <v>44763</v>
      </c>
      <c r="D22" s="247" t="s">
        <v>971</v>
      </c>
      <c r="E22" s="179" t="s">
        <v>196</v>
      </c>
      <c r="F22" s="180">
        <v>232050</v>
      </c>
      <c r="G22" s="295"/>
      <c r="H22" s="25">
        <v>44607</v>
      </c>
      <c r="I22" s="24" t="s">
        <v>169</v>
      </c>
      <c r="J22" s="24" t="s">
        <v>170</v>
      </c>
      <c r="K22" s="23" t="s">
        <v>196</v>
      </c>
      <c r="L22" s="23">
        <v>1</v>
      </c>
      <c r="M22" s="26">
        <v>76433.378699999987</v>
      </c>
    </row>
    <row r="23" spans="3:16" ht="15.75" thickBot="1" x14ac:dyDescent="0.3">
      <c r="C23" s="346">
        <v>44767</v>
      </c>
      <c r="D23" s="347" t="s">
        <v>2334</v>
      </c>
      <c r="E23" s="348" t="s">
        <v>1973</v>
      </c>
      <c r="F23" s="349">
        <v>62475</v>
      </c>
      <c r="G23" s="295"/>
      <c r="H23" s="25">
        <v>44608</v>
      </c>
      <c r="I23" s="24" t="s">
        <v>390</v>
      </c>
      <c r="J23" s="24" t="s">
        <v>391</v>
      </c>
      <c r="K23" s="23" t="s">
        <v>196</v>
      </c>
      <c r="L23" s="23">
        <v>2</v>
      </c>
      <c r="M23" s="26">
        <v>688799.74485000002</v>
      </c>
    </row>
    <row r="24" spans="3:16" x14ac:dyDescent="0.25">
      <c r="C24" s="25">
        <v>44767</v>
      </c>
      <c r="D24" s="22" t="s">
        <v>2335</v>
      </c>
      <c r="E24" s="23" t="s">
        <v>196</v>
      </c>
      <c r="F24" s="26">
        <v>98175</v>
      </c>
      <c r="G24" s="295"/>
      <c r="H24" s="25">
        <v>44608</v>
      </c>
      <c r="I24" s="24" t="s">
        <v>23</v>
      </c>
      <c r="J24" s="24" t="s">
        <v>24</v>
      </c>
      <c r="K24" s="23" t="s">
        <v>196</v>
      </c>
      <c r="L24" s="23">
        <v>6.04</v>
      </c>
      <c r="M24" s="26">
        <v>10.90635</v>
      </c>
    </row>
    <row r="25" spans="3:16" ht="15.75" thickBot="1" x14ac:dyDescent="0.3">
      <c r="C25" s="25">
        <v>44769</v>
      </c>
      <c r="D25" s="22" t="s">
        <v>972</v>
      </c>
      <c r="E25" s="23" t="s">
        <v>196</v>
      </c>
      <c r="F25" s="26">
        <v>38377.5</v>
      </c>
      <c r="G25" s="295"/>
      <c r="H25" s="230">
        <v>44613</v>
      </c>
      <c r="I25" s="310" t="s">
        <v>197</v>
      </c>
      <c r="J25" s="310" t="s">
        <v>198</v>
      </c>
      <c r="K25" s="232" t="s">
        <v>196</v>
      </c>
      <c r="L25" s="232">
        <v>1</v>
      </c>
      <c r="M25" s="312">
        <v>82110</v>
      </c>
    </row>
    <row r="26" spans="3:16" ht="15.75" thickBot="1" x14ac:dyDescent="0.3">
      <c r="C26" s="27">
        <v>44769</v>
      </c>
      <c r="D26" s="190" t="s">
        <v>973</v>
      </c>
      <c r="E26" s="29" t="s">
        <v>196</v>
      </c>
      <c r="F26" s="30">
        <v>62475</v>
      </c>
      <c r="G26" s="295"/>
      <c r="H26" s="177">
        <v>44628</v>
      </c>
      <c r="I26" s="178" t="s">
        <v>524</v>
      </c>
      <c r="J26" s="178" t="s">
        <v>525</v>
      </c>
      <c r="K26" s="179" t="s">
        <v>196</v>
      </c>
      <c r="L26" s="179">
        <v>1</v>
      </c>
      <c r="M26" s="180">
        <v>102030.59999999999</v>
      </c>
    </row>
    <row r="27" spans="3:16" x14ac:dyDescent="0.25">
      <c r="C27" s="177">
        <v>44774</v>
      </c>
      <c r="D27" s="247" t="s">
        <v>1107</v>
      </c>
      <c r="E27" s="179" t="s">
        <v>196</v>
      </c>
      <c r="F27" s="180">
        <v>71400</v>
      </c>
      <c r="G27" s="295"/>
      <c r="H27" s="25">
        <v>44630</v>
      </c>
      <c r="I27" s="24" t="s">
        <v>386</v>
      </c>
      <c r="J27" s="24" t="s">
        <v>387</v>
      </c>
      <c r="K27" s="23" t="s">
        <v>196</v>
      </c>
      <c r="L27" s="23">
        <v>500</v>
      </c>
      <c r="M27" s="26">
        <v>334656.97649999993</v>
      </c>
    </row>
    <row r="28" spans="3:16" x14ac:dyDescent="0.25">
      <c r="C28" s="25">
        <v>44781</v>
      </c>
      <c r="D28" s="22" t="s">
        <v>1108</v>
      </c>
      <c r="E28" s="23" t="s">
        <v>196</v>
      </c>
      <c r="F28" s="26">
        <v>196350</v>
      </c>
      <c r="G28" s="295"/>
      <c r="H28" s="25">
        <v>44630</v>
      </c>
      <c r="I28" s="24" t="s">
        <v>253</v>
      </c>
      <c r="J28" s="24" t="s">
        <v>254</v>
      </c>
      <c r="K28" s="23" t="s">
        <v>196</v>
      </c>
      <c r="L28" s="23">
        <v>2</v>
      </c>
      <c r="M28" s="26">
        <v>31922.225999999995</v>
      </c>
    </row>
    <row r="29" spans="3:16" ht="15.75" thickBot="1" x14ac:dyDescent="0.3">
      <c r="C29" s="27">
        <v>44781</v>
      </c>
      <c r="D29" s="190" t="s">
        <v>1109</v>
      </c>
      <c r="E29" s="29" t="s">
        <v>196</v>
      </c>
      <c r="F29" s="30">
        <v>91499.992499999993</v>
      </c>
      <c r="G29" s="295"/>
      <c r="H29" s="25">
        <v>44630</v>
      </c>
      <c r="I29" s="24" t="s">
        <v>199</v>
      </c>
      <c r="J29" s="24" t="s">
        <v>200</v>
      </c>
      <c r="K29" s="23" t="s">
        <v>196</v>
      </c>
      <c r="L29" s="23">
        <v>2</v>
      </c>
      <c r="M29" s="26">
        <v>17730.637049999998</v>
      </c>
    </row>
    <row r="30" spans="3:16" x14ac:dyDescent="0.25">
      <c r="C30" s="177">
        <v>44817</v>
      </c>
      <c r="D30" s="247" t="s">
        <v>1276</v>
      </c>
      <c r="E30" s="179" t="s">
        <v>196</v>
      </c>
      <c r="F30" s="180">
        <v>803250</v>
      </c>
      <c r="G30" s="295"/>
      <c r="H30" s="25">
        <v>44630</v>
      </c>
      <c r="I30" s="24" t="s">
        <v>305</v>
      </c>
      <c r="J30" s="24" t="s">
        <v>306</v>
      </c>
      <c r="K30" s="23" t="s">
        <v>196</v>
      </c>
      <c r="L30" s="23">
        <v>80</v>
      </c>
      <c r="M30" s="26">
        <v>142294.09529999999</v>
      </c>
    </row>
    <row r="31" spans="3:16" ht="15.75" thickBot="1" x14ac:dyDescent="0.3">
      <c r="C31" s="27">
        <v>44831</v>
      </c>
      <c r="D31" s="190" t="s">
        <v>1277</v>
      </c>
      <c r="E31" s="29" t="s">
        <v>196</v>
      </c>
      <c r="F31" s="30">
        <v>62608.875</v>
      </c>
      <c r="G31" s="295"/>
      <c r="H31" s="25">
        <v>44630</v>
      </c>
      <c r="I31" s="24" t="s">
        <v>494</v>
      </c>
      <c r="J31" s="24" t="s">
        <v>495</v>
      </c>
      <c r="K31" s="23" t="s">
        <v>196</v>
      </c>
      <c r="L31" s="23">
        <v>20</v>
      </c>
      <c r="M31" s="26">
        <v>20632.797149999999</v>
      </c>
    </row>
    <row r="32" spans="3:16" x14ac:dyDescent="0.25">
      <c r="C32" s="177">
        <v>44839</v>
      </c>
      <c r="D32" s="247" t="s">
        <v>1524</v>
      </c>
      <c r="E32" s="179" t="s">
        <v>196</v>
      </c>
      <c r="F32" s="180">
        <v>535500</v>
      </c>
      <c r="G32" s="295"/>
      <c r="H32" s="25">
        <v>44630</v>
      </c>
      <c r="I32" s="24" t="s">
        <v>526</v>
      </c>
      <c r="J32" s="24" t="s">
        <v>527</v>
      </c>
      <c r="K32" s="23" t="s">
        <v>196</v>
      </c>
      <c r="L32" s="23">
        <v>1</v>
      </c>
      <c r="M32" s="26">
        <v>3893.7633000000001</v>
      </c>
    </row>
    <row r="33" spans="3:13" x14ac:dyDescent="0.25">
      <c r="C33" s="25">
        <v>44856</v>
      </c>
      <c r="D33" s="22" t="s">
        <v>1525</v>
      </c>
      <c r="E33" s="23" t="s">
        <v>196</v>
      </c>
      <c r="F33" s="26">
        <v>53550</v>
      </c>
      <c r="G33" s="295"/>
      <c r="H33" s="25">
        <v>44630</v>
      </c>
      <c r="I33" s="24" t="s">
        <v>528</v>
      </c>
      <c r="J33" s="24" t="s">
        <v>529</v>
      </c>
      <c r="K33" s="23" t="s">
        <v>196</v>
      </c>
      <c r="L33" s="23">
        <v>2</v>
      </c>
      <c r="M33" s="26">
        <v>654.54164999999989</v>
      </c>
    </row>
    <row r="34" spans="3:13" ht="26.25" thickBot="1" x14ac:dyDescent="0.3">
      <c r="C34" s="27">
        <v>44861</v>
      </c>
      <c r="D34" s="190" t="s">
        <v>1526</v>
      </c>
      <c r="E34" s="29" t="s">
        <v>196</v>
      </c>
      <c r="F34" s="30">
        <v>749700</v>
      </c>
      <c r="G34" s="295"/>
      <c r="H34" s="25">
        <v>44630</v>
      </c>
      <c r="I34" s="24" t="s">
        <v>530</v>
      </c>
      <c r="J34" s="24" t="s">
        <v>531</v>
      </c>
      <c r="K34" s="23" t="s">
        <v>196</v>
      </c>
      <c r="L34" s="23">
        <v>4</v>
      </c>
      <c r="M34" s="26">
        <v>160.22160000000002</v>
      </c>
    </row>
    <row r="35" spans="3:13" x14ac:dyDescent="0.25">
      <c r="C35" s="146">
        <v>44868</v>
      </c>
      <c r="D35" s="291" t="s">
        <v>1731</v>
      </c>
      <c r="E35" s="148" t="s">
        <v>196</v>
      </c>
      <c r="F35" s="149">
        <v>490875</v>
      </c>
      <c r="G35" s="295"/>
      <c r="H35" s="25">
        <v>44630</v>
      </c>
      <c r="I35" s="24" t="s">
        <v>532</v>
      </c>
      <c r="J35" s="24" t="s">
        <v>533</v>
      </c>
      <c r="K35" s="23" t="s">
        <v>196</v>
      </c>
      <c r="L35" s="23">
        <v>2</v>
      </c>
      <c r="M35" s="26">
        <v>390.87929999999994</v>
      </c>
    </row>
    <row r="36" spans="3:13" ht="15.75" thickBot="1" x14ac:dyDescent="0.3">
      <c r="C36" s="27">
        <v>44868</v>
      </c>
      <c r="D36" s="190" t="s">
        <v>2336</v>
      </c>
      <c r="E36" s="29" t="s">
        <v>196</v>
      </c>
      <c r="F36" s="30">
        <v>178500</v>
      </c>
      <c r="G36" s="295"/>
      <c r="H36" s="25">
        <v>44630</v>
      </c>
      <c r="I36" s="24" t="s">
        <v>197</v>
      </c>
      <c r="J36" s="24" t="s">
        <v>198</v>
      </c>
      <c r="K36" s="23" t="s">
        <v>196</v>
      </c>
      <c r="L36" s="23">
        <v>1</v>
      </c>
      <c r="M36" s="26">
        <v>82110</v>
      </c>
    </row>
    <row r="37" spans="3:13" x14ac:dyDescent="0.25">
      <c r="C37" s="177">
        <v>44907</v>
      </c>
      <c r="D37" s="247" t="s">
        <v>2337</v>
      </c>
      <c r="E37" s="179" t="s">
        <v>196</v>
      </c>
      <c r="F37" s="180">
        <v>792540</v>
      </c>
      <c r="G37" s="295"/>
      <c r="H37" s="25">
        <v>44642</v>
      </c>
      <c r="I37" s="24" t="s">
        <v>23</v>
      </c>
      <c r="J37" s="24" t="s">
        <v>24</v>
      </c>
      <c r="K37" s="23" t="s">
        <v>196</v>
      </c>
      <c r="L37" s="23">
        <v>6.04</v>
      </c>
      <c r="M37" s="26">
        <v>10.7814</v>
      </c>
    </row>
    <row r="38" spans="3:13" x14ac:dyDescent="0.25">
      <c r="C38" s="25">
        <v>44907</v>
      </c>
      <c r="D38" s="22" t="s">
        <v>1911</v>
      </c>
      <c r="E38" s="23" t="s">
        <v>196</v>
      </c>
      <c r="F38" s="26">
        <v>1500000.0098999999</v>
      </c>
      <c r="G38" s="295"/>
      <c r="H38" s="25">
        <v>44648</v>
      </c>
      <c r="I38" s="24" t="s">
        <v>197</v>
      </c>
      <c r="J38" s="24" t="s">
        <v>198</v>
      </c>
      <c r="K38" s="23" t="s">
        <v>196</v>
      </c>
      <c r="L38" s="23">
        <v>1</v>
      </c>
      <c r="M38" s="26">
        <v>82110</v>
      </c>
    </row>
    <row r="39" spans="3:13" x14ac:dyDescent="0.25">
      <c r="C39" s="25">
        <v>44910</v>
      </c>
      <c r="D39" s="22" t="s">
        <v>1915</v>
      </c>
      <c r="E39" s="23" t="s">
        <v>196</v>
      </c>
      <c r="F39" s="26">
        <v>249900</v>
      </c>
      <c r="G39" s="295"/>
      <c r="H39" s="25">
        <v>44650</v>
      </c>
      <c r="I39" s="24" t="s">
        <v>534</v>
      </c>
      <c r="J39" s="24" t="s">
        <v>535</v>
      </c>
      <c r="K39" s="23" t="s">
        <v>196</v>
      </c>
      <c r="L39" s="23">
        <v>3</v>
      </c>
      <c r="M39" s="26">
        <v>14325.142649999998</v>
      </c>
    </row>
    <row r="40" spans="3:13" ht="25.5" x14ac:dyDescent="0.25">
      <c r="C40" s="25">
        <v>44912</v>
      </c>
      <c r="D40" s="22" t="s">
        <v>2338</v>
      </c>
      <c r="E40" s="23" t="s">
        <v>196</v>
      </c>
      <c r="F40" s="26">
        <v>1724999.99175</v>
      </c>
      <c r="G40" s="295"/>
      <c r="H40" s="25">
        <v>44650</v>
      </c>
      <c r="I40" s="24" t="s">
        <v>536</v>
      </c>
      <c r="J40" s="24" t="s">
        <v>537</v>
      </c>
      <c r="K40" s="23" t="s">
        <v>196</v>
      </c>
      <c r="L40" s="23">
        <v>2</v>
      </c>
      <c r="M40" s="26">
        <v>13331.808000000001</v>
      </c>
    </row>
    <row r="41" spans="3:13" ht="15.75" thickBot="1" x14ac:dyDescent="0.3">
      <c r="C41" s="27">
        <v>44916</v>
      </c>
      <c r="D41" s="190" t="s">
        <v>1920</v>
      </c>
      <c r="E41" s="29" t="s">
        <v>196</v>
      </c>
      <c r="F41" s="30">
        <v>107100</v>
      </c>
      <c r="G41" s="295"/>
      <c r="H41" s="27">
        <v>44650</v>
      </c>
      <c r="I41" s="28" t="s">
        <v>456</v>
      </c>
      <c r="J41" s="28" t="s">
        <v>457</v>
      </c>
      <c r="K41" s="29" t="s">
        <v>196</v>
      </c>
      <c r="L41" s="29">
        <v>5</v>
      </c>
      <c r="M41" s="30">
        <v>2128.4340000000002</v>
      </c>
    </row>
    <row r="42" spans="3:13" x14ac:dyDescent="0.25">
      <c r="C42" s="295"/>
      <c r="D42" s="295"/>
      <c r="E42" s="295"/>
      <c r="F42" s="295"/>
      <c r="G42" s="295"/>
      <c r="H42" s="177">
        <v>44657</v>
      </c>
      <c r="I42" s="178" t="s">
        <v>615</v>
      </c>
      <c r="J42" s="178" t="s">
        <v>616</v>
      </c>
      <c r="K42" s="179" t="s">
        <v>196</v>
      </c>
      <c r="L42" s="179">
        <v>1</v>
      </c>
      <c r="M42" s="303">
        <v>536.57100000000003</v>
      </c>
    </row>
    <row r="43" spans="3:13" x14ac:dyDescent="0.25">
      <c r="C43" s="295"/>
      <c r="D43" s="295"/>
      <c r="E43" s="295"/>
      <c r="F43" s="295"/>
      <c r="G43" s="295"/>
      <c r="H43" s="25">
        <v>44657</v>
      </c>
      <c r="I43" s="24" t="s">
        <v>23</v>
      </c>
      <c r="J43" s="24" t="s">
        <v>24</v>
      </c>
      <c r="K43" s="23" t="s">
        <v>196</v>
      </c>
      <c r="L43" s="23">
        <v>3.49</v>
      </c>
      <c r="M43" s="304">
        <v>6.2296500000000004</v>
      </c>
    </row>
    <row r="44" spans="3:13" x14ac:dyDescent="0.25">
      <c r="C44" s="295"/>
      <c r="D44" s="295"/>
      <c r="E44" s="295"/>
      <c r="F44" s="295"/>
      <c r="G44" s="295"/>
      <c r="H44" s="25">
        <v>44657</v>
      </c>
      <c r="I44" s="24" t="s">
        <v>617</v>
      </c>
      <c r="J44" s="24" t="s">
        <v>618</v>
      </c>
      <c r="K44" s="23" t="s">
        <v>196</v>
      </c>
      <c r="L44" s="23">
        <v>1</v>
      </c>
      <c r="M44" s="304">
        <v>5003.0515499999992</v>
      </c>
    </row>
    <row r="45" spans="3:13" x14ac:dyDescent="0.25">
      <c r="C45" s="295"/>
      <c r="D45" s="295"/>
      <c r="E45" s="295"/>
      <c r="F45" s="295"/>
      <c r="G45" s="295"/>
      <c r="H45" s="25">
        <v>44657</v>
      </c>
      <c r="I45" s="24" t="s">
        <v>619</v>
      </c>
      <c r="J45" s="24" t="s">
        <v>620</v>
      </c>
      <c r="K45" s="23" t="s">
        <v>196</v>
      </c>
      <c r="L45" s="23">
        <v>1</v>
      </c>
      <c r="M45" s="304">
        <v>1051.6327499999998</v>
      </c>
    </row>
    <row r="46" spans="3:13" x14ac:dyDescent="0.25">
      <c r="C46" s="295"/>
      <c r="D46" s="295"/>
      <c r="E46" s="295"/>
      <c r="F46" s="295"/>
      <c r="G46" s="295"/>
      <c r="H46" s="25">
        <v>44657</v>
      </c>
      <c r="I46" s="24" t="s">
        <v>621</v>
      </c>
      <c r="J46" s="24" t="s">
        <v>622</v>
      </c>
      <c r="K46" s="23" t="s">
        <v>196</v>
      </c>
      <c r="L46" s="23">
        <v>2</v>
      </c>
      <c r="M46" s="304">
        <v>256.30814999999996</v>
      </c>
    </row>
    <row r="47" spans="3:13" x14ac:dyDescent="0.25">
      <c r="C47" s="295"/>
      <c r="D47" s="295"/>
      <c r="E47" s="295"/>
      <c r="F47" s="295"/>
      <c r="G47" s="295"/>
      <c r="H47" s="25">
        <v>44673</v>
      </c>
      <c r="I47" s="24" t="s">
        <v>623</v>
      </c>
      <c r="J47" s="24" t="s">
        <v>624</v>
      </c>
      <c r="K47" s="23" t="s">
        <v>196</v>
      </c>
      <c r="L47" s="23">
        <v>1</v>
      </c>
      <c r="M47" s="304">
        <v>56246.760149999995</v>
      </c>
    </row>
    <row r="48" spans="3:13" ht="15.75" thickBot="1" x14ac:dyDescent="0.3">
      <c r="C48" s="295"/>
      <c r="D48" s="295"/>
      <c r="E48" s="295"/>
      <c r="F48" s="295"/>
      <c r="G48" s="295"/>
      <c r="H48" s="27">
        <v>44674</v>
      </c>
      <c r="I48" s="28" t="s">
        <v>23</v>
      </c>
      <c r="J48" s="28" t="s">
        <v>24</v>
      </c>
      <c r="K48" s="29" t="s">
        <v>196</v>
      </c>
      <c r="L48" s="29">
        <v>6.04</v>
      </c>
      <c r="M48" s="309">
        <v>10.7814</v>
      </c>
    </row>
    <row r="49" spans="3:13" x14ac:dyDescent="0.25">
      <c r="C49" s="295"/>
      <c r="D49" s="295"/>
      <c r="E49" s="295"/>
      <c r="F49" s="295"/>
      <c r="G49" s="295"/>
      <c r="H49" s="177">
        <v>44683</v>
      </c>
      <c r="I49" s="178" t="s">
        <v>712</v>
      </c>
      <c r="J49" s="178" t="s">
        <v>713</v>
      </c>
      <c r="K49" s="179" t="s">
        <v>196</v>
      </c>
      <c r="L49" s="179">
        <v>1</v>
      </c>
      <c r="M49" s="180">
        <v>24886.095150000001</v>
      </c>
    </row>
    <row r="50" spans="3:13" x14ac:dyDescent="0.25">
      <c r="C50" s="295"/>
      <c r="D50" s="295"/>
      <c r="E50" s="295"/>
      <c r="F50" s="295"/>
      <c r="G50" s="295"/>
      <c r="H50" s="25">
        <v>44687</v>
      </c>
      <c r="I50" s="24" t="s">
        <v>169</v>
      </c>
      <c r="J50" s="24" t="s">
        <v>170</v>
      </c>
      <c r="K50" s="23" t="s">
        <v>196</v>
      </c>
      <c r="L50" s="23">
        <v>1</v>
      </c>
      <c r="M50" s="26">
        <v>80332.354200000002</v>
      </c>
    </row>
    <row r="51" spans="3:13" x14ac:dyDescent="0.25">
      <c r="C51" s="295"/>
      <c r="D51" s="295"/>
      <c r="E51" s="295"/>
      <c r="F51" s="295"/>
      <c r="G51" s="295"/>
      <c r="H51" s="25">
        <v>44687</v>
      </c>
      <c r="I51" s="24" t="s">
        <v>281</v>
      </c>
      <c r="J51" s="24" t="s">
        <v>282</v>
      </c>
      <c r="K51" s="23" t="s">
        <v>196</v>
      </c>
      <c r="L51" s="23">
        <v>1</v>
      </c>
      <c r="M51" s="26">
        <v>24566.40165</v>
      </c>
    </row>
    <row r="52" spans="3:13" x14ac:dyDescent="0.25">
      <c r="C52" s="295"/>
      <c r="D52" s="295"/>
      <c r="E52" s="295"/>
      <c r="F52" s="295"/>
      <c r="G52" s="295"/>
      <c r="H52" s="25">
        <v>44691</v>
      </c>
      <c r="I52" s="24" t="s">
        <v>714</v>
      </c>
      <c r="J52" s="24" t="s">
        <v>715</v>
      </c>
      <c r="K52" s="23" t="s">
        <v>196</v>
      </c>
      <c r="L52" s="23">
        <v>1</v>
      </c>
      <c r="M52" s="26">
        <v>69171.070500000002</v>
      </c>
    </row>
    <row r="53" spans="3:13" x14ac:dyDescent="0.25">
      <c r="C53" s="295"/>
      <c r="D53" s="295"/>
      <c r="E53" s="295"/>
      <c r="F53" s="295"/>
      <c r="G53" s="295"/>
      <c r="H53" s="25">
        <v>44691</v>
      </c>
      <c r="I53" s="24" t="s">
        <v>386</v>
      </c>
      <c r="J53" s="24" t="s">
        <v>387</v>
      </c>
      <c r="K53" s="23" t="s">
        <v>196</v>
      </c>
      <c r="L53" s="23">
        <v>400</v>
      </c>
      <c r="M53" s="26">
        <v>267725.58120000002</v>
      </c>
    </row>
    <row r="54" spans="3:13" x14ac:dyDescent="0.25">
      <c r="C54" s="295"/>
      <c r="D54" s="295"/>
      <c r="E54" s="295"/>
      <c r="F54" s="295"/>
      <c r="G54" s="295"/>
      <c r="H54" s="25">
        <v>44691</v>
      </c>
      <c r="I54" s="24" t="s">
        <v>716</v>
      </c>
      <c r="J54" s="24" t="s">
        <v>717</v>
      </c>
      <c r="K54" s="23" t="s">
        <v>196</v>
      </c>
      <c r="L54" s="23">
        <v>2</v>
      </c>
      <c r="M54" s="26">
        <v>33973.226699999999</v>
      </c>
    </row>
    <row r="55" spans="3:13" x14ac:dyDescent="0.25">
      <c r="C55" s="295"/>
      <c r="D55" s="295"/>
      <c r="E55" s="295"/>
      <c r="F55" s="295"/>
      <c r="G55" s="295"/>
      <c r="H55" s="25">
        <v>44691</v>
      </c>
      <c r="I55" s="24" t="s">
        <v>718</v>
      </c>
      <c r="J55" s="24" t="s">
        <v>719</v>
      </c>
      <c r="K55" s="23" t="s">
        <v>196</v>
      </c>
      <c r="L55" s="23">
        <v>2</v>
      </c>
      <c r="M55" s="26">
        <v>21516.372149999999</v>
      </c>
    </row>
    <row r="56" spans="3:13" x14ac:dyDescent="0.25">
      <c r="C56" s="295"/>
      <c r="D56" s="295"/>
      <c r="E56" s="295"/>
      <c r="F56" s="295"/>
      <c r="G56" s="295"/>
      <c r="H56" s="25">
        <v>44692</v>
      </c>
      <c r="I56" s="24" t="s">
        <v>105</v>
      </c>
      <c r="J56" s="24" t="s">
        <v>106</v>
      </c>
      <c r="K56" s="23" t="s">
        <v>196</v>
      </c>
      <c r="L56" s="23">
        <v>1</v>
      </c>
      <c r="M56" s="26">
        <v>5845.9821000000002</v>
      </c>
    </row>
    <row r="57" spans="3:13" x14ac:dyDescent="0.25">
      <c r="C57" s="295"/>
      <c r="D57" s="295"/>
      <c r="E57" s="295"/>
      <c r="F57" s="295"/>
      <c r="G57" s="295"/>
      <c r="H57" s="25">
        <v>44692</v>
      </c>
      <c r="I57" s="24" t="s">
        <v>720</v>
      </c>
      <c r="J57" s="24" t="s">
        <v>721</v>
      </c>
      <c r="K57" s="23" t="s">
        <v>196</v>
      </c>
      <c r="L57" s="23">
        <v>1</v>
      </c>
      <c r="M57" s="26">
        <v>26752.723199999997</v>
      </c>
    </row>
    <row r="58" spans="3:13" x14ac:dyDescent="0.25">
      <c r="C58" s="295"/>
      <c r="D58" s="295"/>
      <c r="E58" s="295"/>
      <c r="F58" s="295"/>
      <c r="G58" s="295"/>
      <c r="H58" s="25">
        <v>37387</v>
      </c>
      <c r="I58" s="24" t="s">
        <v>23</v>
      </c>
      <c r="J58" s="24" t="s">
        <v>24</v>
      </c>
      <c r="K58" s="23" t="s">
        <v>196</v>
      </c>
      <c r="L58" s="23">
        <v>1</v>
      </c>
      <c r="M58" s="26">
        <v>10.7814</v>
      </c>
    </row>
    <row r="59" spans="3:13" x14ac:dyDescent="0.25">
      <c r="C59" s="295"/>
      <c r="D59" s="295"/>
      <c r="E59" s="295"/>
      <c r="F59" s="295"/>
      <c r="G59" s="295"/>
      <c r="H59" s="25">
        <v>44699</v>
      </c>
      <c r="I59" s="24" t="s">
        <v>199</v>
      </c>
      <c r="J59" s="24" t="s">
        <v>200</v>
      </c>
      <c r="K59" s="23" t="s">
        <v>196</v>
      </c>
      <c r="L59" s="23">
        <v>3</v>
      </c>
      <c r="M59" s="26">
        <v>27665.590049999999</v>
      </c>
    </row>
    <row r="60" spans="3:13" x14ac:dyDescent="0.25">
      <c r="C60" s="295"/>
      <c r="D60" s="295"/>
      <c r="E60" s="295"/>
      <c r="F60" s="295"/>
      <c r="G60" s="295"/>
      <c r="H60" s="25">
        <v>44699</v>
      </c>
      <c r="I60" s="24" t="s">
        <v>253</v>
      </c>
      <c r="J60" s="24" t="s">
        <v>254</v>
      </c>
      <c r="K60" s="23" t="s">
        <v>196</v>
      </c>
      <c r="L60" s="23">
        <v>2</v>
      </c>
      <c r="M60" s="26">
        <v>31059</v>
      </c>
    </row>
    <row r="61" spans="3:13" x14ac:dyDescent="0.25">
      <c r="C61" s="295"/>
      <c r="D61" s="295"/>
      <c r="E61" s="295"/>
      <c r="F61" s="295"/>
      <c r="G61" s="295"/>
      <c r="H61" s="25">
        <v>44699</v>
      </c>
      <c r="I61" s="24" t="s">
        <v>722</v>
      </c>
      <c r="J61" s="24" t="s">
        <v>723</v>
      </c>
      <c r="K61" s="23" t="s">
        <v>196</v>
      </c>
      <c r="L61" s="23">
        <v>2</v>
      </c>
      <c r="M61" s="26">
        <v>29452.5</v>
      </c>
    </row>
    <row r="62" spans="3:13" x14ac:dyDescent="0.25">
      <c r="C62" s="295"/>
      <c r="D62" s="295"/>
      <c r="E62" s="295"/>
      <c r="F62" s="295"/>
      <c r="G62" s="295"/>
      <c r="H62" s="25">
        <v>44699</v>
      </c>
      <c r="I62" s="24" t="s">
        <v>386</v>
      </c>
      <c r="J62" s="24" t="s">
        <v>387</v>
      </c>
      <c r="K62" s="23" t="s">
        <v>196</v>
      </c>
      <c r="L62" s="23">
        <v>360</v>
      </c>
      <c r="M62" s="26">
        <v>240953.02664999999</v>
      </c>
    </row>
    <row r="63" spans="3:13" x14ac:dyDescent="0.25">
      <c r="C63" s="295"/>
      <c r="D63" s="295"/>
      <c r="E63" s="295"/>
      <c r="F63" s="295"/>
      <c r="G63" s="295"/>
      <c r="H63" s="25">
        <v>44700</v>
      </c>
      <c r="I63" s="24" t="s">
        <v>724</v>
      </c>
      <c r="J63" s="24" t="s">
        <v>725</v>
      </c>
      <c r="K63" s="23" t="s">
        <v>196</v>
      </c>
      <c r="L63" s="23">
        <v>1</v>
      </c>
      <c r="M63" s="26">
        <v>15290.542049999998</v>
      </c>
    </row>
    <row r="64" spans="3:13" x14ac:dyDescent="0.25">
      <c r="C64" s="295"/>
      <c r="D64" s="295"/>
      <c r="E64" s="295"/>
      <c r="F64" s="295"/>
      <c r="G64" s="295"/>
      <c r="H64" s="25">
        <v>44700</v>
      </c>
      <c r="I64" s="24" t="s">
        <v>199</v>
      </c>
      <c r="J64" s="24" t="s">
        <v>200</v>
      </c>
      <c r="K64" s="23" t="s">
        <v>196</v>
      </c>
      <c r="L64" s="23">
        <v>1</v>
      </c>
      <c r="M64" s="26">
        <v>9221.8633499999996</v>
      </c>
    </row>
    <row r="65" spans="3:13" x14ac:dyDescent="0.25">
      <c r="C65" s="295"/>
      <c r="D65" s="295"/>
      <c r="E65" s="295"/>
      <c r="F65" s="295"/>
      <c r="G65" s="295"/>
      <c r="H65" s="25">
        <v>44700</v>
      </c>
      <c r="I65" s="24" t="s">
        <v>726</v>
      </c>
      <c r="J65" s="24" t="s">
        <v>727</v>
      </c>
      <c r="K65" s="23" t="s">
        <v>196</v>
      </c>
      <c r="L65" s="23">
        <v>2</v>
      </c>
      <c r="M65" s="26">
        <v>4525.5105000000003</v>
      </c>
    </row>
    <row r="66" spans="3:13" x14ac:dyDescent="0.25">
      <c r="C66" s="295"/>
      <c r="D66" s="295"/>
      <c r="E66" s="295"/>
      <c r="F66" s="295"/>
      <c r="G66" s="295"/>
      <c r="H66" s="25">
        <v>44701</v>
      </c>
      <c r="I66" s="24" t="s">
        <v>46</v>
      </c>
      <c r="J66" s="24" t="s">
        <v>47</v>
      </c>
      <c r="K66" s="23" t="s">
        <v>196</v>
      </c>
      <c r="L66" s="23">
        <v>2</v>
      </c>
      <c r="M66" s="26">
        <v>25062.560249999999</v>
      </c>
    </row>
    <row r="67" spans="3:13" ht="15.75" thickBot="1" x14ac:dyDescent="0.3">
      <c r="C67" s="295"/>
      <c r="D67" s="295"/>
      <c r="E67" s="295"/>
      <c r="F67" s="295"/>
      <c r="G67" s="295"/>
      <c r="H67" s="27">
        <v>44707</v>
      </c>
      <c r="I67" s="28" t="s">
        <v>23</v>
      </c>
      <c r="J67" s="28" t="s">
        <v>24</v>
      </c>
      <c r="K67" s="29" t="s">
        <v>196</v>
      </c>
      <c r="L67" s="29">
        <v>6.04</v>
      </c>
      <c r="M67" s="30">
        <v>10.7814</v>
      </c>
    </row>
    <row r="68" spans="3:13" x14ac:dyDescent="0.25">
      <c r="C68" s="295"/>
      <c r="D68" s="295"/>
      <c r="E68" s="295"/>
      <c r="F68" s="295"/>
      <c r="G68" s="295"/>
      <c r="H68" s="177">
        <v>44714</v>
      </c>
      <c r="I68" s="178" t="s">
        <v>844</v>
      </c>
      <c r="J68" s="178" t="s">
        <v>845</v>
      </c>
      <c r="K68" s="179" t="s">
        <v>196</v>
      </c>
      <c r="L68" s="179">
        <v>1</v>
      </c>
      <c r="M68" s="180">
        <v>9402.0412500000002</v>
      </c>
    </row>
    <row r="69" spans="3:13" x14ac:dyDescent="0.25">
      <c r="C69" s="295"/>
      <c r="D69" s="295"/>
      <c r="E69" s="295"/>
      <c r="F69" s="295"/>
      <c r="G69" s="295"/>
      <c r="H69" s="25">
        <v>44714</v>
      </c>
      <c r="I69" s="24" t="s">
        <v>846</v>
      </c>
      <c r="J69" s="24" t="s">
        <v>847</v>
      </c>
      <c r="K69" s="23" t="s">
        <v>196</v>
      </c>
      <c r="L69" s="23">
        <v>1</v>
      </c>
      <c r="M69" s="26">
        <v>3415.2226499999997</v>
      </c>
    </row>
    <row r="70" spans="3:13" x14ac:dyDescent="0.25">
      <c r="C70" s="295"/>
      <c r="D70" s="295"/>
      <c r="E70" s="295"/>
      <c r="F70" s="295"/>
      <c r="G70" s="295"/>
      <c r="H70" s="25">
        <v>44714</v>
      </c>
      <c r="I70" s="24" t="s">
        <v>848</v>
      </c>
      <c r="J70" s="24" t="s">
        <v>849</v>
      </c>
      <c r="K70" s="23" t="s">
        <v>196</v>
      </c>
      <c r="L70" s="23">
        <v>2</v>
      </c>
      <c r="M70" s="26">
        <v>757.30409999999995</v>
      </c>
    </row>
    <row r="71" spans="3:13" x14ac:dyDescent="0.25">
      <c r="C71" s="295"/>
      <c r="D71" s="295"/>
      <c r="E71" s="295"/>
      <c r="F71" s="295"/>
      <c r="G71" s="295"/>
      <c r="H71" s="25">
        <v>44714</v>
      </c>
      <c r="I71" s="24" t="s">
        <v>456</v>
      </c>
      <c r="J71" s="24" t="s">
        <v>457</v>
      </c>
      <c r="K71" s="23" t="s">
        <v>196</v>
      </c>
      <c r="L71" s="23">
        <v>1</v>
      </c>
      <c r="M71" s="26">
        <v>321.35354999999998</v>
      </c>
    </row>
    <row r="72" spans="3:13" x14ac:dyDescent="0.25">
      <c r="C72" s="295"/>
      <c r="D72" s="295"/>
      <c r="E72" s="295"/>
      <c r="F72" s="295"/>
      <c r="G72" s="295"/>
      <c r="H72" s="25">
        <v>44714</v>
      </c>
      <c r="I72" s="24" t="s">
        <v>850</v>
      </c>
      <c r="J72" s="24" t="s">
        <v>851</v>
      </c>
      <c r="K72" s="23" t="s">
        <v>196</v>
      </c>
      <c r="L72" s="23">
        <v>1</v>
      </c>
      <c r="M72" s="26">
        <v>42978.319649999998</v>
      </c>
    </row>
    <row r="73" spans="3:13" x14ac:dyDescent="0.25">
      <c r="C73" s="295"/>
      <c r="D73" s="295"/>
      <c r="E73" s="295"/>
      <c r="F73" s="295"/>
      <c r="G73" s="295"/>
      <c r="H73" s="25">
        <v>44714</v>
      </c>
      <c r="I73" s="24" t="s">
        <v>852</v>
      </c>
      <c r="J73" s="24" t="s">
        <v>853</v>
      </c>
      <c r="K73" s="23" t="s">
        <v>196</v>
      </c>
      <c r="L73" s="23">
        <v>1</v>
      </c>
      <c r="M73" s="26">
        <v>2807.1802500000003</v>
      </c>
    </row>
    <row r="74" spans="3:13" x14ac:dyDescent="0.25">
      <c r="C74" s="295"/>
      <c r="D74" s="295"/>
      <c r="E74" s="295"/>
      <c r="F74" s="295"/>
      <c r="G74" s="295"/>
      <c r="H74" s="25">
        <v>44722</v>
      </c>
      <c r="I74" s="24" t="s">
        <v>201</v>
      </c>
      <c r="J74" s="24" t="s">
        <v>202</v>
      </c>
      <c r="K74" s="23" t="s">
        <v>196</v>
      </c>
      <c r="L74" s="23">
        <v>2</v>
      </c>
      <c r="M74" s="26">
        <v>33861.449999999997</v>
      </c>
    </row>
    <row r="75" spans="3:13" x14ac:dyDescent="0.25">
      <c r="C75" s="295"/>
      <c r="D75" s="295"/>
      <c r="E75" s="295"/>
      <c r="F75" s="295"/>
      <c r="G75" s="295"/>
      <c r="H75" s="25">
        <v>44722</v>
      </c>
      <c r="I75" s="24" t="s">
        <v>253</v>
      </c>
      <c r="J75" s="24" t="s">
        <v>254</v>
      </c>
      <c r="K75" s="23" t="s">
        <v>196</v>
      </c>
      <c r="L75" s="23">
        <v>1</v>
      </c>
      <c r="M75" s="26">
        <v>15529.5</v>
      </c>
    </row>
    <row r="76" spans="3:13" x14ac:dyDescent="0.25">
      <c r="C76" s="295"/>
      <c r="D76" s="295"/>
      <c r="E76" s="295"/>
      <c r="F76" s="295"/>
      <c r="G76" s="295"/>
      <c r="H76" s="25">
        <v>44722</v>
      </c>
      <c r="I76" s="24" t="s">
        <v>854</v>
      </c>
      <c r="J76" s="24" t="s">
        <v>855</v>
      </c>
      <c r="K76" s="23" t="s">
        <v>196</v>
      </c>
      <c r="L76" s="23">
        <v>180</v>
      </c>
      <c r="M76" s="26">
        <v>4176.8999999999996</v>
      </c>
    </row>
    <row r="77" spans="3:13" x14ac:dyDescent="0.25">
      <c r="C77" s="295"/>
      <c r="D77" s="295"/>
      <c r="E77" s="295"/>
      <c r="F77" s="295"/>
      <c r="G77" s="295"/>
      <c r="H77" s="25">
        <v>44730</v>
      </c>
      <c r="I77" s="24" t="s">
        <v>738</v>
      </c>
      <c r="J77" s="24" t="s">
        <v>739</v>
      </c>
      <c r="K77" s="23" t="s">
        <v>196</v>
      </c>
      <c r="L77" s="23">
        <v>1</v>
      </c>
      <c r="M77" s="26">
        <v>96390</v>
      </c>
    </row>
    <row r="78" spans="3:13" x14ac:dyDescent="0.25">
      <c r="C78" s="295"/>
      <c r="D78" s="295"/>
      <c r="E78" s="295"/>
      <c r="F78" s="295"/>
      <c r="G78" s="295"/>
      <c r="H78" s="25">
        <v>44742</v>
      </c>
      <c r="I78" s="24" t="s">
        <v>856</v>
      </c>
      <c r="J78" s="24" t="s">
        <v>857</v>
      </c>
      <c r="K78" s="23" t="s">
        <v>196</v>
      </c>
      <c r="L78" s="23">
        <v>1</v>
      </c>
      <c r="M78" s="26">
        <v>460552.74</v>
      </c>
    </row>
    <row r="79" spans="3:13" x14ac:dyDescent="0.25">
      <c r="C79" s="295"/>
      <c r="D79" s="295"/>
      <c r="E79" s="295"/>
      <c r="F79" s="295"/>
      <c r="G79" s="295"/>
      <c r="H79" s="25">
        <v>44742</v>
      </c>
      <c r="I79" s="24" t="s">
        <v>150</v>
      </c>
      <c r="J79" s="24" t="s">
        <v>858</v>
      </c>
      <c r="K79" s="23" t="s">
        <v>196</v>
      </c>
      <c r="L79" s="23">
        <v>3</v>
      </c>
      <c r="M79" s="26">
        <v>335164.125</v>
      </c>
    </row>
    <row r="80" spans="3:13" x14ac:dyDescent="0.25">
      <c r="C80" s="295"/>
      <c r="D80" s="295"/>
      <c r="E80" s="295"/>
      <c r="F80" s="295"/>
      <c r="G80" s="295"/>
      <c r="H80" s="25">
        <v>44742</v>
      </c>
      <c r="I80" s="24" t="s">
        <v>859</v>
      </c>
      <c r="J80" s="24" t="s">
        <v>860</v>
      </c>
      <c r="K80" s="23" t="s">
        <v>196</v>
      </c>
      <c r="L80" s="23">
        <v>1</v>
      </c>
      <c r="M80" s="26">
        <v>140154.16590000002</v>
      </c>
    </row>
    <row r="81" spans="3:13" x14ac:dyDescent="0.25">
      <c r="C81" s="295"/>
      <c r="D81" s="295"/>
      <c r="E81" s="295"/>
      <c r="F81" s="295"/>
      <c r="G81" s="295"/>
      <c r="H81" s="25">
        <v>44742</v>
      </c>
      <c r="I81" s="24" t="s">
        <v>861</v>
      </c>
      <c r="J81" s="24" t="s">
        <v>862</v>
      </c>
      <c r="K81" s="23" t="s">
        <v>196</v>
      </c>
      <c r="L81" s="23">
        <v>2</v>
      </c>
      <c r="M81" s="26">
        <v>3927</v>
      </c>
    </row>
    <row r="82" spans="3:13" x14ac:dyDescent="0.25">
      <c r="C82" s="295"/>
      <c r="D82" s="295"/>
      <c r="E82" s="295"/>
      <c r="F82" s="295"/>
      <c r="G82" s="295"/>
      <c r="H82" s="25">
        <v>44742</v>
      </c>
      <c r="I82" s="24" t="s">
        <v>863</v>
      </c>
      <c r="J82" s="24" t="s">
        <v>864</v>
      </c>
      <c r="K82" s="23" t="s">
        <v>196</v>
      </c>
      <c r="L82" s="23">
        <v>1</v>
      </c>
      <c r="M82" s="26">
        <v>32603.024999999998</v>
      </c>
    </row>
    <row r="83" spans="3:13" x14ac:dyDescent="0.25">
      <c r="C83" s="295"/>
      <c r="D83" s="295"/>
      <c r="E83" s="295"/>
      <c r="F83" s="295"/>
      <c r="G83" s="295"/>
      <c r="H83" s="25">
        <v>44742</v>
      </c>
      <c r="I83" s="24" t="s">
        <v>865</v>
      </c>
      <c r="J83" s="24" t="s">
        <v>866</v>
      </c>
      <c r="K83" s="23" t="s">
        <v>196</v>
      </c>
      <c r="L83" s="23">
        <v>1</v>
      </c>
      <c r="M83" s="26">
        <v>88558.848000000013</v>
      </c>
    </row>
    <row r="84" spans="3:13" x14ac:dyDescent="0.25">
      <c r="C84" s="295"/>
      <c r="D84" s="295"/>
      <c r="E84" s="295"/>
      <c r="F84" s="295"/>
      <c r="G84" s="295"/>
      <c r="H84" s="25">
        <v>44742</v>
      </c>
      <c r="I84" s="24" t="s">
        <v>867</v>
      </c>
      <c r="J84" s="24" t="s">
        <v>868</v>
      </c>
      <c r="K84" s="23" t="s">
        <v>196</v>
      </c>
      <c r="L84" s="23">
        <v>1</v>
      </c>
      <c r="M84" s="26">
        <v>153051.61199999999</v>
      </c>
    </row>
    <row r="85" spans="3:13" x14ac:dyDescent="0.25">
      <c r="C85" s="295"/>
      <c r="D85" s="295"/>
      <c r="E85" s="295"/>
      <c r="F85" s="295"/>
      <c r="G85" s="295"/>
      <c r="H85" s="25">
        <v>44742</v>
      </c>
      <c r="I85" s="24" t="s">
        <v>869</v>
      </c>
      <c r="J85" s="24" t="s">
        <v>870</v>
      </c>
      <c r="K85" s="23" t="s">
        <v>196</v>
      </c>
      <c r="L85" s="23">
        <v>1</v>
      </c>
      <c r="M85" s="26">
        <v>182479.6575</v>
      </c>
    </row>
    <row r="86" spans="3:13" ht="15.75" thickBot="1" x14ac:dyDescent="0.3">
      <c r="C86" s="295"/>
      <c r="D86" s="295"/>
      <c r="E86" s="295"/>
      <c r="F86" s="295"/>
      <c r="G86" s="295"/>
      <c r="H86" s="27">
        <v>44742</v>
      </c>
      <c r="I86" s="28" t="s">
        <v>23</v>
      </c>
      <c r="J86" s="28" t="s">
        <v>24</v>
      </c>
      <c r="K86" s="29" t="s">
        <v>196</v>
      </c>
      <c r="L86" s="29">
        <v>6.04</v>
      </c>
      <c r="M86" s="30">
        <v>28155.286949999998</v>
      </c>
    </row>
    <row r="87" spans="3:13" ht="15.75" thickBot="1" x14ac:dyDescent="0.3">
      <c r="C87" s="295"/>
      <c r="D87" s="295"/>
      <c r="E87" s="295"/>
      <c r="F87" s="295"/>
      <c r="G87" s="295"/>
      <c r="H87" s="372">
        <v>44756</v>
      </c>
      <c r="I87" s="373" t="s">
        <v>23</v>
      </c>
      <c r="J87" s="373" t="s">
        <v>24</v>
      </c>
      <c r="K87" s="374" t="s">
        <v>196</v>
      </c>
      <c r="L87" s="374">
        <v>6.04</v>
      </c>
      <c r="M87" s="375">
        <v>23578.395</v>
      </c>
    </row>
    <row r="88" spans="3:13" x14ac:dyDescent="0.25">
      <c r="C88" s="295"/>
      <c r="D88" s="295"/>
      <c r="E88" s="295"/>
      <c r="F88" s="295"/>
      <c r="G88" s="295"/>
      <c r="H88" s="177">
        <v>44774</v>
      </c>
      <c r="I88" s="178" t="s">
        <v>1018</v>
      </c>
      <c r="J88" s="178" t="s">
        <v>1019</v>
      </c>
      <c r="K88" s="179" t="s">
        <v>196</v>
      </c>
      <c r="L88" s="179">
        <v>1</v>
      </c>
      <c r="M88" s="180">
        <v>126668.505</v>
      </c>
    </row>
    <row r="89" spans="3:13" x14ac:dyDescent="0.25">
      <c r="C89" s="295"/>
      <c r="D89" s="295"/>
      <c r="E89" s="295"/>
      <c r="F89" s="295"/>
      <c r="G89" s="295"/>
      <c r="H89" s="25">
        <v>44774</v>
      </c>
      <c r="I89" s="24" t="s">
        <v>23</v>
      </c>
      <c r="J89" s="24" t="s">
        <v>24</v>
      </c>
      <c r="K89" s="23" t="s">
        <v>196</v>
      </c>
      <c r="L89" s="23">
        <v>3.49</v>
      </c>
      <c r="M89" s="26">
        <v>13623.945</v>
      </c>
    </row>
    <row r="90" spans="3:13" x14ac:dyDescent="0.25">
      <c r="C90" s="295"/>
      <c r="D90" s="295"/>
      <c r="E90" s="295"/>
      <c r="F90" s="295"/>
      <c r="G90" s="295"/>
      <c r="H90" s="25">
        <v>44783</v>
      </c>
      <c r="I90" s="24" t="s">
        <v>1110</v>
      </c>
      <c r="J90" s="24" t="s">
        <v>1111</v>
      </c>
      <c r="K90" s="23" t="s">
        <v>196</v>
      </c>
      <c r="L90" s="23">
        <v>1</v>
      </c>
      <c r="M90" s="26">
        <v>32142.855</v>
      </c>
    </row>
    <row r="91" spans="3:13" ht="15.75" thickBot="1" x14ac:dyDescent="0.3">
      <c r="C91" s="295"/>
      <c r="D91" s="295"/>
      <c r="E91" s="295"/>
      <c r="F91" s="295"/>
      <c r="G91" s="295"/>
      <c r="H91" s="27">
        <v>44783</v>
      </c>
      <c r="I91" s="28" t="s">
        <v>1112</v>
      </c>
      <c r="J91" s="28" t="s">
        <v>1113</v>
      </c>
      <c r="K91" s="29" t="s">
        <v>196</v>
      </c>
      <c r="L91" s="29">
        <v>1</v>
      </c>
      <c r="M91" s="30">
        <v>44747.895000000004</v>
      </c>
    </row>
    <row r="92" spans="3:13" x14ac:dyDescent="0.25">
      <c r="C92" s="295"/>
      <c r="D92" s="295"/>
      <c r="E92" s="295"/>
      <c r="F92" s="295"/>
      <c r="G92" s="295"/>
      <c r="H92" s="146">
        <v>44817</v>
      </c>
      <c r="I92" s="147" t="s">
        <v>1177</v>
      </c>
      <c r="J92" s="147" t="s">
        <v>1178</v>
      </c>
      <c r="K92" s="148" t="s">
        <v>196</v>
      </c>
      <c r="L92" s="148">
        <v>3.49</v>
      </c>
      <c r="M92" s="149">
        <v>15129.32085</v>
      </c>
    </row>
    <row r="93" spans="3:13" x14ac:dyDescent="0.25">
      <c r="C93" s="295"/>
      <c r="D93" s="295"/>
      <c r="E93" s="295"/>
      <c r="F93" s="295"/>
      <c r="G93" s="295"/>
      <c r="H93" s="25">
        <v>44830</v>
      </c>
      <c r="I93" s="24" t="s">
        <v>712</v>
      </c>
      <c r="J93" s="24" t="s">
        <v>713</v>
      </c>
      <c r="K93" s="23" t="s">
        <v>196</v>
      </c>
      <c r="L93" s="23">
        <v>1</v>
      </c>
      <c r="M93" s="26">
        <v>24633.464099999997</v>
      </c>
    </row>
    <row r="94" spans="3:13" x14ac:dyDescent="0.25">
      <c r="C94" s="295"/>
      <c r="D94" s="295"/>
      <c r="E94" s="295"/>
      <c r="F94" s="295"/>
      <c r="G94" s="295"/>
      <c r="H94" s="25">
        <v>44830</v>
      </c>
      <c r="I94" s="24" t="s">
        <v>1177</v>
      </c>
      <c r="J94" s="24" t="s">
        <v>1178</v>
      </c>
      <c r="K94" s="23" t="s">
        <v>196</v>
      </c>
      <c r="L94" s="23">
        <v>6.04</v>
      </c>
      <c r="M94" s="26">
        <v>26183.7009</v>
      </c>
    </row>
    <row r="95" spans="3:13" x14ac:dyDescent="0.25">
      <c r="C95" s="295"/>
      <c r="D95" s="295"/>
      <c r="E95" s="295"/>
      <c r="F95" s="295"/>
      <c r="G95" s="295"/>
      <c r="H95" s="25">
        <v>44830</v>
      </c>
      <c r="I95" s="24" t="s">
        <v>105</v>
      </c>
      <c r="J95" s="24" t="s">
        <v>106</v>
      </c>
      <c r="K95" s="23" t="s">
        <v>196</v>
      </c>
      <c r="L95" s="23">
        <v>1</v>
      </c>
      <c r="M95" s="26">
        <v>5845.9821000000002</v>
      </c>
    </row>
    <row r="96" spans="3:13" x14ac:dyDescent="0.25">
      <c r="C96" s="295"/>
      <c r="D96" s="295"/>
      <c r="E96" s="295"/>
      <c r="F96" s="295"/>
      <c r="G96" s="295"/>
      <c r="H96" s="25">
        <v>44830</v>
      </c>
      <c r="I96" s="24" t="s">
        <v>1278</v>
      </c>
      <c r="J96" s="24" t="s">
        <v>1279</v>
      </c>
      <c r="K96" s="23" t="s">
        <v>196</v>
      </c>
      <c r="L96" s="23">
        <v>260</v>
      </c>
      <c r="M96" s="26">
        <v>77143.915799999988</v>
      </c>
    </row>
    <row r="97" spans="3:13" x14ac:dyDescent="0.25">
      <c r="C97" s="295"/>
      <c r="D97" s="295"/>
      <c r="E97" s="295"/>
      <c r="F97" s="295"/>
      <c r="G97" s="295"/>
      <c r="H97" s="25">
        <v>44830</v>
      </c>
      <c r="I97" s="24" t="s">
        <v>1280</v>
      </c>
      <c r="J97" s="24" t="s">
        <v>1281</v>
      </c>
      <c r="K97" s="23" t="s">
        <v>196</v>
      </c>
      <c r="L97" s="23">
        <v>2</v>
      </c>
      <c r="M97" s="26">
        <v>5563.8628500000004</v>
      </c>
    </row>
    <row r="98" spans="3:13" x14ac:dyDescent="0.25">
      <c r="C98" s="295"/>
      <c r="D98" s="295"/>
      <c r="E98" s="295"/>
      <c r="F98" s="295"/>
      <c r="G98" s="295"/>
      <c r="H98" s="25">
        <v>44830</v>
      </c>
      <c r="I98" s="24" t="s">
        <v>1282</v>
      </c>
      <c r="J98" s="24" t="s">
        <v>1283</v>
      </c>
      <c r="K98" s="23" t="s">
        <v>196</v>
      </c>
      <c r="L98" s="23">
        <v>1</v>
      </c>
      <c r="M98" s="26">
        <v>8081.3018999999995</v>
      </c>
    </row>
    <row r="99" spans="3:13" x14ac:dyDescent="0.25">
      <c r="C99" s="295"/>
      <c r="D99" s="295"/>
      <c r="E99" s="295"/>
      <c r="F99" s="295"/>
      <c r="G99" s="295"/>
      <c r="H99" s="25">
        <v>44830</v>
      </c>
      <c r="I99" s="24" t="s">
        <v>1284</v>
      </c>
      <c r="J99" s="24" t="s">
        <v>1285</v>
      </c>
      <c r="K99" s="23" t="s">
        <v>196</v>
      </c>
      <c r="L99" s="23">
        <v>1</v>
      </c>
      <c r="M99" s="26">
        <v>4810.5749999999998</v>
      </c>
    </row>
    <row r="100" spans="3:13" x14ac:dyDescent="0.25">
      <c r="C100" s="295"/>
      <c r="D100" s="295"/>
      <c r="E100" s="295"/>
      <c r="F100" s="295"/>
      <c r="G100" s="295"/>
      <c r="H100" s="25">
        <v>44830</v>
      </c>
      <c r="I100" s="24" t="s">
        <v>1286</v>
      </c>
      <c r="J100" s="24" t="s">
        <v>1287</v>
      </c>
      <c r="K100" s="23" t="s">
        <v>196</v>
      </c>
      <c r="L100" s="23">
        <v>1</v>
      </c>
      <c r="M100" s="26">
        <v>6622.3499999999995</v>
      </c>
    </row>
    <row r="101" spans="3:13" x14ac:dyDescent="0.25">
      <c r="C101" s="295"/>
      <c r="D101" s="295"/>
      <c r="E101" s="295"/>
      <c r="F101" s="295"/>
      <c r="G101" s="295"/>
      <c r="H101" s="25">
        <v>44830</v>
      </c>
      <c r="I101" s="24" t="s">
        <v>1288</v>
      </c>
      <c r="J101" s="24" t="s">
        <v>1289</v>
      </c>
      <c r="K101" s="23" t="s">
        <v>196</v>
      </c>
      <c r="L101" s="23">
        <v>120</v>
      </c>
      <c r="M101" s="26">
        <v>22913.188199999997</v>
      </c>
    </row>
    <row r="102" spans="3:13" x14ac:dyDescent="0.25">
      <c r="C102" s="295"/>
      <c r="D102" s="295"/>
      <c r="E102" s="295"/>
      <c r="F102" s="295"/>
      <c r="G102" s="295"/>
      <c r="H102" s="25">
        <v>44832</v>
      </c>
      <c r="I102" s="24" t="s">
        <v>1290</v>
      </c>
      <c r="J102" s="24" t="s">
        <v>1291</v>
      </c>
      <c r="K102" s="23" t="s">
        <v>196</v>
      </c>
      <c r="L102" s="23">
        <v>1</v>
      </c>
      <c r="M102" s="26">
        <v>2131.2364499999999</v>
      </c>
    </row>
    <row r="103" spans="3:13" ht="15.75" thickBot="1" x14ac:dyDescent="0.3">
      <c r="C103" s="295"/>
      <c r="D103" s="295"/>
      <c r="E103" s="295"/>
      <c r="F103" s="295"/>
      <c r="G103" s="295"/>
      <c r="H103" s="27">
        <v>44832</v>
      </c>
      <c r="I103" s="28" t="s">
        <v>1292</v>
      </c>
      <c r="J103" s="28" t="s">
        <v>1293</v>
      </c>
      <c r="K103" s="29" t="s">
        <v>196</v>
      </c>
      <c r="L103" s="29">
        <v>1</v>
      </c>
      <c r="M103" s="30">
        <v>6086.8678500000005</v>
      </c>
    </row>
    <row r="104" spans="3:13" x14ac:dyDescent="0.25">
      <c r="C104" s="295"/>
      <c r="D104" s="295"/>
      <c r="E104" s="295"/>
      <c r="F104" s="295"/>
      <c r="G104" s="295"/>
      <c r="H104" s="177">
        <v>44840</v>
      </c>
      <c r="I104" s="178" t="s">
        <v>1527</v>
      </c>
      <c r="J104" s="178" t="s">
        <v>1528</v>
      </c>
      <c r="K104" s="179" t="s">
        <v>196</v>
      </c>
      <c r="L104" s="179">
        <v>2</v>
      </c>
      <c r="M104" s="180">
        <v>19905.409650000001</v>
      </c>
    </row>
    <row r="105" spans="3:13" x14ac:dyDescent="0.25">
      <c r="C105" s="295"/>
      <c r="D105" s="295"/>
      <c r="E105" s="295"/>
      <c r="F105" s="295"/>
      <c r="G105" s="295"/>
      <c r="H105" s="25">
        <v>44840</v>
      </c>
      <c r="I105" s="24" t="s">
        <v>1529</v>
      </c>
      <c r="J105" s="24" t="s">
        <v>1530</v>
      </c>
      <c r="K105" s="23" t="s">
        <v>196</v>
      </c>
      <c r="L105" s="23">
        <v>1</v>
      </c>
      <c r="M105" s="26">
        <v>13004.849549999999</v>
      </c>
    </row>
    <row r="106" spans="3:13" x14ac:dyDescent="0.25">
      <c r="C106" s="295"/>
      <c r="D106" s="295"/>
      <c r="E106" s="295"/>
      <c r="F106" s="295"/>
      <c r="G106" s="295"/>
      <c r="H106" s="25">
        <v>44840</v>
      </c>
      <c r="I106" s="24" t="s">
        <v>201</v>
      </c>
      <c r="J106" s="24" t="s">
        <v>202</v>
      </c>
      <c r="K106" s="23" t="s">
        <v>196</v>
      </c>
      <c r="L106" s="23">
        <v>1</v>
      </c>
      <c r="M106" s="26">
        <v>16930.724999999999</v>
      </c>
    </row>
    <row r="107" spans="3:13" x14ac:dyDescent="0.25">
      <c r="C107" s="295"/>
      <c r="D107" s="295"/>
      <c r="E107" s="295"/>
      <c r="F107" s="295"/>
      <c r="G107" s="295"/>
      <c r="H107" s="25">
        <v>44845</v>
      </c>
      <c r="I107" s="24" t="s">
        <v>1531</v>
      </c>
      <c r="J107" s="24" t="s">
        <v>1532</v>
      </c>
      <c r="K107" s="23" t="s">
        <v>196</v>
      </c>
      <c r="L107" s="23">
        <v>20</v>
      </c>
      <c r="M107" s="26">
        <v>119211.29639999999</v>
      </c>
    </row>
    <row r="108" spans="3:13" x14ac:dyDescent="0.25">
      <c r="C108" s="295"/>
      <c r="D108" s="295"/>
      <c r="E108" s="295"/>
      <c r="F108" s="295"/>
      <c r="G108" s="295"/>
      <c r="H108" s="25">
        <v>44848</v>
      </c>
      <c r="I108" s="24" t="s">
        <v>1533</v>
      </c>
      <c r="J108" s="24" t="s">
        <v>1534</v>
      </c>
      <c r="K108" s="23" t="s">
        <v>196</v>
      </c>
      <c r="L108" s="23">
        <v>2</v>
      </c>
      <c r="M108" s="26">
        <v>8503.9899000000005</v>
      </c>
    </row>
    <row r="109" spans="3:13" x14ac:dyDescent="0.25">
      <c r="C109" s="295"/>
      <c r="D109" s="295"/>
      <c r="E109" s="295"/>
      <c r="F109" s="295"/>
      <c r="G109" s="295"/>
      <c r="H109" s="25">
        <v>44848</v>
      </c>
      <c r="I109" s="24" t="s">
        <v>456</v>
      </c>
      <c r="J109" s="24" t="s">
        <v>457</v>
      </c>
      <c r="K109" s="23" t="s">
        <v>196</v>
      </c>
      <c r="L109" s="23">
        <v>4</v>
      </c>
      <c r="M109" s="26">
        <v>1040.5835999999999</v>
      </c>
    </row>
    <row r="110" spans="3:13" x14ac:dyDescent="0.25">
      <c r="C110" s="295"/>
      <c r="D110" s="295"/>
      <c r="E110" s="295"/>
      <c r="F110" s="295"/>
      <c r="G110" s="295"/>
      <c r="H110" s="25">
        <v>44861</v>
      </c>
      <c r="I110" s="24" t="s">
        <v>856</v>
      </c>
      <c r="J110" s="24" t="s">
        <v>1535</v>
      </c>
      <c r="K110" s="23" t="s">
        <v>196</v>
      </c>
      <c r="L110" s="23">
        <v>1</v>
      </c>
      <c r="M110" s="26">
        <v>594579.92999999993</v>
      </c>
    </row>
    <row r="111" spans="3:13" x14ac:dyDescent="0.25">
      <c r="C111" s="295"/>
      <c r="D111" s="295"/>
      <c r="E111" s="295"/>
      <c r="F111" s="295"/>
      <c r="G111" s="295"/>
      <c r="H111" s="25">
        <v>44861</v>
      </c>
      <c r="I111" s="24" t="s">
        <v>150</v>
      </c>
      <c r="J111" s="24" t="s">
        <v>1536</v>
      </c>
      <c r="K111" s="23" t="s">
        <v>196</v>
      </c>
      <c r="L111" s="23">
        <v>3</v>
      </c>
      <c r="M111" s="26">
        <v>421866.15029999998</v>
      </c>
    </row>
    <row r="112" spans="3:13" x14ac:dyDescent="0.25">
      <c r="C112" s="295"/>
      <c r="D112" s="295"/>
      <c r="E112" s="295"/>
      <c r="F112" s="295"/>
      <c r="G112" s="295"/>
      <c r="H112" s="25">
        <v>44861</v>
      </c>
      <c r="I112" s="24" t="s">
        <v>865</v>
      </c>
      <c r="J112" s="24" t="s">
        <v>866</v>
      </c>
      <c r="K112" s="23" t="s">
        <v>196</v>
      </c>
      <c r="L112" s="23">
        <v>1</v>
      </c>
      <c r="M112" s="26">
        <v>116847.68864999998</v>
      </c>
    </row>
    <row r="113" spans="3:13" x14ac:dyDescent="0.25">
      <c r="C113" s="295"/>
      <c r="D113" s="295"/>
      <c r="E113" s="295"/>
      <c r="F113" s="295"/>
      <c r="G113" s="295"/>
      <c r="H113" s="25">
        <v>44861</v>
      </c>
      <c r="I113" s="24" t="s">
        <v>1537</v>
      </c>
      <c r="J113" s="24" t="s">
        <v>1538</v>
      </c>
      <c r="K113" s="23" t="s">
        <v>196</v>
      </c>
      <c r="L113" s="23">
        <v>1</v>
      </c>
      <c r="M113" s="26">
        <v>58905</v>
      </c>
    </row>
    <row r="114" spans="3:13" x14ac:dyDescent="0.25">
      <c r="C114" s="295"/>
      <c r="D114" s="295"/>
      <c r="E114" s="295"/>
      <c r="F114" s="295"/>
      <c r="G114" s="295"/>
      <c r="H114" s="25">
        <v>44861</v>
      </c>
      <c r="I114" s="24" t="s">
        <v>867</v>
      </c>
      <c r="J114" s="24" t="s">
        <v>868</v>
      </c>
      <c r="K114" s="23" t="s">
        <v>196</v>
      </c>
      <c r="L114" s="23">
        <v>1</v>
      </c>
      <c r="M114" s="26">
        <v>160706.22749999998</v>
      </c>
    </row>
    <row r="115" spans="3:13" x14ac:dyDescent="0.25">
      <c r="C115" s="295"/>
      <c r="D115" s="295"/>
      <c r="E115" s="295"/>
      <c r="F115" s="295"/>
      <c r="G115" s="295"/>
      <c r="H115" s="25">
        <v>44861</v>
      </c>
      <c r="I115" s="24" t="s">
        <v>869</v>
      </c>
      <c r="J115" s="24" t="s">
        <v>870</v>
      </c>
      <c r="K115" s="23" t="s">
        <v>196</v>
      </c>
      <c r="L115" s="23">
        <v>1</v>
      </c>
      <c r="M115" s="26">
        <v>214040.63520000002</v>
      </c>
    </row>
    <row r="116" spans="3:13" x14ac:dyDescent="0.25">
      <c r="C116" s="295"/>
      <c r="D116" s="295"/>
      <c r="E116" s="295"/>
      <c r="F116" s="295"/>
      <c r="G116" s="295"/>
      <c r="H116" s="25">
        <v>44861</v>
      </c>
      <c r="I116" s="24" t="s">
        <v>859</v>
      </c>
      <c r="J116" s="24" t="s">
        <v>860</v>
      </c>
      <c r="K116" s="23" t="s">
        <v>196</v>
      </c>
      <c r="L116" s="23">
        <v>1</v>
      </c>
      <c r="M116" s="26">
        <v>153503.32409999997</v>
      </c>
    </row>
    <row r="117" spans="3:13" ht="15.75" thickBot="1" x14ac:dyDescent="0.3">
      <c r="C117" s="295"/>
      <c r="D117" s="295"/>
      <c r="E117" s="295"/>
      <c r="F117" s="295"/>
      <c r="G117" s="295"/>
      <c r="H117" s="27">
        <v>44861</v>
      </c>
      <c r="I117" s="28" t="s">
        <v>1177</v>
      </c>
      <c r="J117" s="28" t="s">
        <v>1178</v>
      </c>
      <c r="K117" s="29" t="s">
        <v>196</v>
      </c>
      <c r="L117" s="29">
        <v>3.49</v>
      </c>
      <c r="M117" s="30">
        <v>15129.32085</v>
      </c>
    </row>
    <row r="118" spans="3:13" x14ac:dyDescent="0.25">
      <c r="C118" s="295"/>
      <c r="D118" s="295"/>
      <c r="E118" s="295"/>
      <c r="F118" s="295"/>
      <c r="G118" s="295"/>
      <c r="H118" s="146">
        <v>44866</v>
      </c>
      <c r="I118" s="147" t="s">
        <v>201</v>
      </c>
      <c r="J118" s="147" t="s">
        <v>202</v>
      </c>
      <c r="K118" s="148" t="s">
        <v>196</v>
      </c>
      <c r="L118" s="148">
        <v>1</v>
      </c>
      <c r="M118" s="149">
        <v>16930.724999999999</v>
      </c>
    </row>
    <row r="119" spans="3:13" x14ac:dyDescent="0.25">
      <c r="C119" s="295"/>
      <c r="D119" s="295"/>
      <c r="E119" s="295"/>
      <c r="F119" s="295"/>
      <c r="G119" s="295"/>
      <c r="H119" s="25">
        <v>44866</v>
      </c>
      <c r="I119" s="24" t="s">
        <v>1280</v>
      </c>
      <c r="J119" s="24" t="s">
        <v>1281</v>
      </c>
      <c r="K119" s="23" t="s">
        <v>196</v>
      </c>
      <c r="L119" s="23">
        <v>1</v>
      </c>
      <c r="M119" s="26">
        <v>2781.9403499999999</v>
      </c>
    </row>
    <row r="120" spans="3:13" x14ac:dyDescent="0.25">
      <c r="C120" s="295"/>
      <c r="D120" s="295"/>
      <c r="E120" s="295"/>
      <c r="F120" s="295"/>
      <c r="G120" s="295"/>
      <c r="H120" s="25">
        <v>44866</v>
      </c>
      <c r="I120" s="24" t="s">
        <v>105</v>
      </c>
      <c r="J120" s="24" t="s">
        <v>106</v>
      </c>
      <c r="K120" s="23" t="s">
        <v>196</v>
      </c>
      <c r="L120" s="23">
        <v>1</v>
      </c>
      <c r="M120" s="26">
        <v>5845.9821000000002</v>
      </c>
    </row>
    <row r="121" spans="3:13" x14ac:dyDescent="0.25">
      <c r="C121" s="295"/>
      <c r="D121" s="295"/>
      <c r="E121" s="295"/>
      <c r="F121" s="295"/>
      <c r="G121" s="295"/>
      <c r="H121" s="25">
        <v>44881</v>
      </c>
      <c r="I121" s="24" t="s">
        <v>1732</v>
      </c>
      <c r="J121" s="24" t="s">
        <v>1733</v>
      </c>
      <c r="K121" s="23" t="s">
        <v>196</v>
      </c>
      <c r="L121" s="23">
        <v>1</v>
      </c>
      <c r="M121" s="26">
        <v>5082.84105</v>
      </c>
    </row>
    <row r="122" spans="3:13" x14ac:dyDescent="0.25">
      <c r="C122" s="295"/>
      <c r="D122" s="295"/>
      <c r="E122" s="295"/>
      <c r="F122" s="295"/>
      <c r="G122" s="295"/>
      <c r="H122" s="25">
        <v>44881</v>
      </c>
      <c r="I122" s="24" t="s">
        <v>1734</v>
      </c>
      <c r="J122" s="24" t="s">
        <v>1735</v>
      </c>
      <c r="K122" s="23" t="s">
        <v>196</v>
      </c>
      <c r="L122" s="23">
        <v>1</v>
      </c>
      <c r="M122" s="26">
        <v>251999.15999999997</v>
      </c>
    </row>
    <row r="123" spans="3:13" x14ac:dyDescent="0.25">
      <c r="C123" s="295"/>
      <c r="D123" s="295"/>
      <c r="E123" s="295"/>
      <c r="F123" s="295"/>
      <c r="G123" s="295"/>
      <c r="H123" s="25">
        <v>44881</v>
      </c>
      <c r="I123" s="24" t="s">
        <v>1736</v>
      </c>
      <c r="J123" s="24" t="s">
        <v>1737</v>
      </c>
      <c r="K123" s="23" t="s">
        <v>196</v>
      </c>
      <c r="L123" s="23">
        <v>3</v>
      </c>
      <c r="M123" s="26">
        <v>36579.987150000001</v>
      </c>
    </row>
    <row r="124" spans="3:13" x14ac:dyDescent="0.25">
      <c r="C124" s="295"/>
      <c r="D124" s="295"/>
      <c r="E124" s="295"/>
      <c r="F124" s="295"/>
      <c r="G124" s="295"/>
      <c r="H124" s="25">
        <v>44881</v>
      </c>
      <c r="I124" s="24" t="s">
        <v>1738</v>
      </c>
      <c r="J124" s="24" t="s">
        <v>1739</v>
      </c>
      <c r="K124" s="23" t="s">
        <v>196</v>
      </c>
      <c r="L124" s="23">
        <v>1</v>
      </c>
      <c r="M124" s="26">
        <v>6470.6606999999995</v>
      </c>
    </row>
    <row r="125" spans="3:13" x14ac:dyDescent="0.25">
      <c r="C125" s="295"/>
      <c r="D125" s="295"/>
      <c r="E125" s="295"/>
      <c r="F125" s="295"/>
      <c r="G125" s="295"/>
      <c r="H125" s="25">
        <v>44881</v>
      </c>
      <c r="I125" s="24" t="s">
        <v>1740</v>
      </c>
      <c r="J125" s="24" t="s">
        <v>1741</v>
      </c>
      <c r="K125" s="23" t="s">
        <v>196</v>
      </c>
      <c r="L125" s="23">
        <v>1</v>
      </c>
      <c r="M125" s="26">
        <v>2231.25</v>
      </c>
    </row>
    <row r="126" spans="3:13" x14ac:dyDescent="0.25">
      <c r="C126" s="295"/>
      <c r="D126" s="295"/>
      <c r="E126" s="295"/>
      <c r="F126" s="295"/>
      <c r="G126" s="295"/>
      <c r="H126" s="25">
        <v>44881</v>
      </c>
      <c r="I126" s="24" t="s">
        <v>1742</v>
      </c>
      <c r="J126" s="24" t="s">
        <v>1743</v>
      </c>
      <c r="K126" s="23" t="s">
        <v>196</v>
      </c>
      <c r="L126" s="23">
        <v>2</v>
      </c>
      <c r="M126" s="26">
        <v>11358.401249999999</v>
      </c>
    </row>
    <row r="127" spans="3:13" x14ac:dyDescent="0.25">
      <c r="C127" s="295"/>
      <c r="D127" s="295"/>
      <c r="E127" s="295"/>
      <c r="F127" s="295"/>
      <c r="G127" s="295"/>
      <c r="H127" s="25">
        <v>44886</v>
      </c>
      <c r="I127" s="24" t="s">
        <v>712</v>
      </c>
      <c r="J127" s="24" t="s">
        <v>713</v>
      </c>
      <c r="K127" s="23" t="s">
        <v>196</v>
      </c>
      <c r="L127" s="23">
        <v>1</v>
      </c>
      <c r="M127" s="26">
        <v>28673.097600000001</v>
      </c>
    </row>
    <row r="128" spans="3:13" x14ac:dyDescent="0.25">
      <c r="C128" s="295"/>
      <c r="D128" s="295"/>
      <c r="E128" s="295"/>
      <c r="F128" s="295"/>
      <c r="G128" s="295"/>
      <c r="H128" s="25">
        <v>44886</v>
      </c>
      <c r="I128" s="24" t="s">
        <v>1177</v>
      </c>
      <c r="J128" s="24" t="s">
        <v>1178</v>
      </c>
      <c r="K128" s="23" t="s">
        <v>196</v>
      </c>
      <c r="L128" s="23">
        <v>3.49</v>
      </c>
      <c r="M128" s="26">
        <v>15129.32085</v>
      </c>
    </row>
    <row r="129" spans="3:13" x14ac:dyDescent="0.25">
      <c r="C129" s="295"/>
      <c r="D129" s="295"/>
      <c r="E129" s="295"/>
      <c r="F129" s="295"/>
      <c r="G129" s="295"/>
      <c r="H129" s="25">
        <v>44891</v>
      </c>
      <c r="I129" s="24" t="s">
        <v>390</v>
      </c>
      <c r="J129" s="24" t="s">
        <v>1347</v>
      </c>
      <c r="K129" s="23" t="s">
        <v>196</v>
      </c>
      <c r="L129" s="23">
        <v>3</v>
      </c>
      <c r="M129" s="26">
        <v>1283043.8092500002</v>
      </c>
    </row>
    <row r="130" spans="3:13" x14ac:dyDescent="0.25">
      <c r="C130" s="295"/>
      <c r="D130" s="295"/>
      <c r="E130" s="295"/>
      <c r="F130" s="295"/>
      <c r="G130" s="295"/>
      <c r="H130" s="25">
        <v>44894</v>
      </c>
      <c r="I130" s="24" t="s">
        <v>1744</v>
      </c>
      <c r="J130" s="24" t="s">
        <v>1745</v>
      </c>
      <c r="K130" s="23" t="s">
        <v>196</v>
      </c>
      <c r="L130" s="23">
        <v>2</v>
      </c>
      <c r="M130" s="26">
        <v>24668.146649999999</v>
      </c>
    </row>
    <row r="131" spans="3:13" x14ac:dyDescent="0.25">
      <c r="C131" s="295"/>
      <c r="D131" s="295"/>
      <c r="E131" s="295"/>
      <c r="F131" s="295"/>
      <c r="G131" s="295"/>
      <c r="H131" s="25">
        <v>44894</v>
      </c>
      <c r="I131" s="24" t="s">
        <v>1746</v>
      </c>
      <c r="J131" s="24" t="s">
        <v>1747</v>
      </c>
      <c r="K131" s="23" t="s">
        <v>196</v>
      </c>
      <c r="L131" s="23">
        <v>1</v>
      </c>
      <c r="M131" s="26">
        <v>42912.292499999996</v>
      </c>
    </row>
    <row r="132" spans="3:13" x14ac:dyDescent="0.25">
      <c r="C132" s="295"/>
      <c r="D132" s="295"/>
      <c r="E132" s="295"/>
      <c r="F132" s="295"/>
      <c r="G132" s="295"/>
      <c r="H132" s="25">
        <v>44894</v>
      </c>
      <c r="I132" s="24" t="s">
        <v>1748</v>
      </c>
      <c r="J132" s="24" t="s">
        <v>1749</v>
      </c>
      <c r="K132" s="23" t="s">
        <v>196</v>
      </c>
      <c r="L132" s="23">
        <v>2</v>
      </c>
      <c r="M132" s="26">
        <v>461.74379999999996</v>
      </c>
    </row>
    <row r="133" spans="3:13" ht="15.75" thickBot="1" x14ac:dyDescent="0.3">
      <c r="C133" s="295"/>
      <c r="D133" s="295"/>
      <c r="E133" s="295"/>
      <c r="F133" s="295"/>
      <c r="G133" s="295"/>
      <c r="H133" s="27">
        <v>44894</v>
      </c>
      <c r="I133" s="28" t="s">
        <v>1750</v>
      </c>
      <c r="J133" s="28" t="s">
        <v>1751</v>
      </c>
      <c r="K133" s="29" t="s">
        <v>196</v>
      </c>
      <c r="L133" s="29">
        <v>2</v>
      </c>
      <c r="M133" s="30">
        <v>121.61204999999998</v>
      </c>
    </row>
    <row r="134" spans="3:13" x14ac:dyDescent="0.25">
      <c r="C134" s="295"/>
      <c r="D134" s="295"/>
      <c r="E134" s="295"/>
      <c r="F134" s="295"/>
      <c r="G134" s="295"/>
      <c r="H134" s="177">
        <v>44908</v>
      </c>
      <c r="I134" s="178" t="s">
        <v>1942</v>
      </c>
      <c r="J134" s="178" t="s">
        <v>1943</v>
      </c>
      <c r="K134" s="179" t="s">
        <v>196</v>
      </c>
      <c r="L134" s="179">
        <v>1</v>
      </c>
      <c r="M134" s="180">
        <v>7998.9419999999991</v>
      </c>
    </row>
    <row r="135" spans="3:13" x14ac:dyDescent="0.25">
      <c r="C135" s="295"/>
      <c r="D135" s="295"/>
      <c r="E135" s="295"/>
      <c r="F135" s="295"/>
      <c r="G135" s="295"/>
      <c r="H135" s="25">
        <v>44908</v>
      </c>
      <c r="I135" s="24" t="s">
        <v>1944</v>
      </c>
      <c r="J135" s="24" t="s">
        <v>1945</v>
      </c>
      <c r="K135" s="23" t="s">
        <v>196</v>
      </c>
      <c r="L135" s="23">
        <v>1</v>
      </c>
      <c r="M135" s="26">
        <v>70212.974999999991</v>
      </c>
    </row>
    <row r="136" spans="3:13" x14ac:dyDescent="0.25">
      <c r="C136" s="295"/>
      <c r="D136" s="295"/>
      <c r="E136" s="295"/>
      <c r="F136" s="295"/>
      <c r="G136" s="295"/>
      <c r="H136" s="25">
        <v>44908</v>
      </c>
      <c r="I136" s="24" t="s">
        <v>1946</v>
      </c>
      <c r="J136" s="24" t="s">
        <v>1945</v>
      </c>
      <c r="K136" s="23" t="s">
        <v>196</v>
      </c>
      <c r="L136" s="23">
        <v>1</v>
      </c>
      <c r="M136" s="26">
        <v>41999.264999999999</v>
      </c>
    </row>
    <row r="137" spans="3:13" x14ac:dyDescent="0.25">
      <c r="C137" s="295"/>
      <c r="D137" s="295"/>
      <c r="E137" s="295"/>
      <c r="F137" s="295"/>
      <c r="G137" s="295"/>
      <c r="H137" s="25">
        <v>44909</v>
      </c>
      <c r="I137" s="24" t="s">
        <v>1531</v>
      </c>
      <c r="J137" s="24" t="s">
        <v>1532</v>
      </c>
      <c r="K137" s="23" t="s">
        <v>196</v>
      </c>
      <c r="L137" s="23">
        <v>20</v>
      </c>
      <c r="M137" s="26">
        <v>119237.9286</v>
      </c>
    </row>
    <row r="138" spans="3:13" x14ac:dyDescent="0.25">
      <c r="C138" s="295"/>
      <c r="D138" s="295"/>
      <c r="E138" s="295"/>
      <c r="F138" s="295"/>
      <c r="G138" s="295"/>
      <c r="H138" s="25">
        <v>44910</v>
      </c>
      <c r="I138" s="24" t="s">
        <v>243</v>
      </c>
      <c r="J138" s="24" t="s">
        <v>244</v>
      </c>
      <c r="K138" s="23" t="s">
        <v>196</v>
      </c>
      <c r="L138" s="23">
        <v>2</v>
      </c>
      <c r="M138" s="26">
        <v>2325.9085500000001</v>
      </c>
    </row>
    <row r="139" spans="3:13" x14ac:dyDescent="0.25">
      <c r="C139" s="295"/>
      <c r="D139" s="295"/>
      <c r="E139" s="295"/>
      <c r="F139" s="295"/>
      <c r="G139" s="295"/>
      <c r="H139" s="25">
        <v>44910</v>
      </c>
      <c r="I139" s="24" t="s">
        <v>1947</v>
      </c>
      <c r="J139" s="24" t="s">
        <v>1948</v>
      </c>
      <c r="K139" s="23" t="s">
        <v>196</v>
      </c>
      <c r="L139" s="23">
        <v>1</v>
      </c>
      <c r="M139" s="26">
        <v>24950.319449999999</v>
      </c>
    </row>
    <row r="140" spans="3:13" x14ac:dyDescent="0.25">
      <c r="C140" s="295"/>
      <c r="D140" s="295"/>
      <c r="E140" s="295"/>
      <c r="F140" s="295"/>
      <c r="G140" s="295"/>
      <c r="H140" s="25">
        <v>44910</v>
      </c>
      <c r="I140" s="24" t="s">
        <v>534</v>
      </c>
      <c r="J140" s="24" t="s">
        <v>535</v>
      </c>
      <c r="K140" s="23" t="s">
        <v>196</v>
      </c>
      <c r="L140" s="23">
        <v>3</v>
      </c>
      <c r="M140" s="26">
        <v>14942.056499999997</v>
      </c>
    </row>
    <row r="141" spans="3:13" x14ac:dyDescent="0.25">
      <c r="C141" s="295"/>
      <c r="D141" s="295"/>
      <c r="E141" s="295"/>
      <c r="F141" s="295"/>
      <c r="G141" s="295"/>
      <c r="H141" s="25">
        <v>44910</v>
      </c>
      <c r="I141" s="24" t="s">
        <v>1949</v>
      </c>
      <c r="J141" s="24" t="s">
        <v>1950</v>
      </c>
      <c r="K141" s="23" t="s">
        <v>196</v>
      </c>
      <c r="L141" s="23">
        <v>1</v>
      </c>
      <c r="M141" s="26">
        <v>1089.1534499999998</v>
      </c>
    </row>
    <row r="142" spans="3:13" x14ac:dyDescent="0.25">
      <c r="C142" s="295"/>
      <c r="D142" s="295"/>
      <c r="E142" s="295"/>
      <c r="F142" s="295"/>
      <c r="G142" s="295"/>
      <c r="H142" s="25">
        <v>44910</v>
      </c>
      <c r="I142" s="24" t="s">
        <v>536</v>
      </c>
      <c r="J142" s="24" t="s">
        <v>537</v>
      </c>
      <c r="K142" s="23" t="s">
        <v>196</v>
      </c>
      <c r="L142" s="23">
        <v>2</v>
      </c>
      <c r="M142" s="26">
        <v>13793.498249999999</v>
      </c>
    </row>
    <row r="143" spans="3:13" x14ac:dyDescent="0.25">
      <c r="C143" s="295"/>
      <c r="D143" s="295"/>
      <c r="E143" s="295"/>
      <c r="F143" s="295"/>
      <c r="G143" s="295"/>
      <c r="H143" s="25">
        <v>44910</v>
      </c>
      <c r="I143" s="24" t="s">
        <v>1951</v>
      </c>
      <c r="J143" s="24" t="s">
        <v>1952</v>
      </c>
      <c r="K143" s="23" t="s">
        <v>196</v>
      </c>
      <c r="L143" s="23">
        <v>1</v>
      </c>
      <c r="M143" s="26">
        <v>4503.8405999999995</v>
      </c>
    </row>
    <row r="144" spans="3:13" x14ac:dyDescent="0.25">
      <c r="C144" s="295"/>
      <c r="D144" s="295"/>
      <c r="E144" s="295"/>
      <c r="F144" s="295"/>
      <c r="G144" s="295"/>
      <c r="H144" s="25">
        <v>44910</v>
      </c>
      <c r="I144" s="24" t="s">
        <v>456</v>
      </c>
      <c r="J144" s="24" t="s">
        <v>457</v>
      </c>
      <c r="K144" s="23" t="s">
        <v>196</v>
      </c>
      <c r="L144" s="23">
        <v>6</v>
      </c>
      <c r="M144" s="26">
        <v>1668.8143499999999</v>
      </c>
    </row>
    <row r="145" spans="3:13" x14ac:dyDescent="0.25">
      <c r="C145" s="295"/>
      <c r="D145" s="295"/>
      <c r="E145" s="295"/>
      <c r="F145" s="295"/>
      <c r="G145" s="295"/>
      <c r="H145" s="25">
        <v>44910</v>
      </c>
      <c r="I145" s="24" t="s">
        <v>1953</v>
      </c>
      <c r="J145" s="24" t="s">
        <v>1954</v>
      </c>
      <c r="K145" s="23" t="s">
        <v>196</v>
      </c>
      <c r="L145" s="23">
        <v>1</v>
      </c>
      <c r="M145" s="26">
        <v>2129.5763999999999</v>
      </c>
    </row>
    <row r="146" spans="3:13" x14ac:dyDescent="0.25">
      <c r="C146" s="295"/>
      <c r="D146" s="295"/>
      <c r="E146" s="295"/>
      <c r="F146" s="295"/>
      <c r="G146" s="295"/>
      <c r="H146" s="25">
        <v>44910</v>
      </c>
      <c r="I146" s="24" t="s">
        <v>452</v>
      </c>
      <c r="J146" s="24" t="s">
        <v>453</v>
      </c>
      <c r="K146" s="23" t="s">
        <v>196</v>
      </c>
      <c r="L146" s="23">
        <v>200</v>
      </c>
      <c r="M146" s="26">
        <v>5661.1274999999996</v>
      </c>
    </row>
    <row r="147" spans="3:13" x14ac:dyDescent="0.25">
      <c r="C147" s="295"/>
      <c r="D147" s="295"/>
      <c r="E147" s="295"/>
      <c r="F147" s="295"/>
      <c r="G147" s="295"/>
      <c r="H147" s="25">
        <v>44910</v>
      </c>
      <c r="I147" s="24" t="s">
        <v>1955</v>
      </c>
      <c r="J147" s="24" t="s">
        <v>1956</v>
      </c>
      <c r="K147" s="23" t="s">
        <v>196</v>
      </c>
      <c r="L147" s="23">
        <v>1</v>
      </c>
      <c r="M147" s="26">
        <v>13014.2922</v>
      </c>
    </row>
    <row r="148" spans="3:13" x14ac:dyDescent="0.25">
      <c r="C148" s="295"/>
      <c r="D148" s="295"/>
      <c r="E148" s="295"/>
      <c r="F148" s="295"/>
      <c r="G148" s="295"/>
      <c r="H148" s="25">
        <v>44910</v>
      </c>
      <c r="I148" s="24" t="s">
        <v>995</v>
      </c>
      <c r="J148" s="24" t="s">
        <v>996</v>
      </c>
      <c r="K148" s="23" t="s">
        <v>196</v>
      </c>
      <c r="L148" s="23">
        <v>1</v>
      </c>
      <c r="M148" s="26">
        <v>137.10585</v>
      </c>
    </row>
    <row r="149" spans="3:13" x14ac:dyDescent="0.25">
      <c r="C149" s="295"/>
      <c r="D149" s="295"/>
      <c r="E149" s="295"/>
      <c r="F149" s="295"/>
      <c r="G149" s="295"/>
      <c r="H149" s="25">
        <v>44910</v>
      </c>
      <c r="I149" s="24" t="s">
        <v>922</v>
      </c>
      <c r="J149" s="24" t="s">
        <v>923</v>
      </c>
      <c r="K149" s="23" t="s">
        <v>196</v>
      </c>
      <c r="L149" s="23">
        <v>1</v>
      </c>
      <c r="M149" s="26">
        <v>9771.8575500000006</v>
      </c>
    </row>
    <row r="150" spans="3:13" x14ac:dyDescent="0.25">
      <c r="C150" s="295"/>
      <c r="D150" s="295"/>
      <c r="E150" s="295"/>
      <c r="F150" s="295"/>
      <c r="G150" s="295"/>
      <c r="H150" s="25">
        <v>44910</v>
      </c>
      <c r="I150" s="24" t="s">
        <v>536</v>
      </c>
      <c r="J150" s="24" t="s">
        <v>537</v>
      </c>
      <c r="K150" s="23" t="s">
        <v>196</v>
      </c>
      <c r="L150" s="23">
        <v>1</v>
      </c>
      <c r="M150" s="26">
        <v>6896.7401999999993</v>
      </c>
    </row>
    <row r="151" spans="3:13" x14ac:dyDescent="0.25">
      <c r="C151" s="295"/>
      <c r="D151" s="295"/>
      <c r="E151" s="295"/>
      <c r="F151" s="295"/>
      <c r="G151" s="295"/>
      <c r="H151" s="25">
        <v>44910</v>
      </c>
      <c r="I151" s="24" t="s">
        <v>456</v>
      </c>
      <c r="J151" s="24" t="s">
        <v>457</v>
      </c>
      <c r="K151" s="23" t="s">
        <v>196</v>
      </c>
      <c r="L151" s="23">
        <v>2</v>
      </c>
      <c r="M151" s="26">
        <v>556.27739999999994</v>
      </c>
    </row>
    <row r="152" spans="3:13" x14ac:dyDescent="0.25">
      <c r="C152" s="295"/>
      <c r="D152" s="295"/>
      <c r="E152" s="295"/>
      <c r="F152" s="295"/>
      <c r="G152" s="295"/>
      <c r="H152" s="25">
        <v>44910</v>
      </c>
      <c r="I152" s="24" t="s">
        <v>852</v>
      </c>
      <c r="J152" s="24" t="s">
        <v>853</v>
      </c>
      <c r="K152" s="23" t="s">
        <v>196</v>
      </c>
      <c r="L152" s="23">
        <v>1</v>
      </c>
      <c r="M152" s="26">
        <v>2807.1802500000003</v>
      </c>
    </row>
    <row r="153" spans="3:13" x14ac:dyDescent="0.25">
      <c r="C153" s="295"/>
      <c r="D153" s="295"/>
      <c r="E153" s="295"/>
      <c r="F153" s="295"/>
      <c r="G153" s="295"/>
      <c r="H153" s="25">
        <v>44910</v>
      </c>
      <c r="I153" s="24" t="s">
        <v>233</v>
      </c>
      <c r="J153" s="24" t="s">
        <v>234</v>
      </c>
      <c r="K153" s="23" t="s">
        <v>196</v>
      </c>
      <c r="L153" s="23">
        <v>1</v>
      </c>
      <c r="M153" s="26">
        <v>433.64789999999994</v>
      </c>
    </row>
    <row r="154" spans="3:13" x14ac:dyDescent="0.25">
      <c r="C154" s="295"/>
      <c r="D154" s="295"/>
      <c r="E154" s="295"/>
      <c r="F154" s="295"/>
      <c r="G154" s="295"/>
      <c r="H154" s="25">
        <v>44910</v>
      </c>
      <c r="I154" s="24" t="s">
        <v>1177</v>
      </c>
      <c r="J154" s="24" t="s">
        <v>1178</v>
      </c>
      <c r="K154" s="23" t="s">
        <v>196</v>
      </c>
      <c r="L154" s="23">
        <v>6.04</v>
      </c>
      <c r="M154" s="26">
        <v>26183.7009</v>
      </c>
    </row>
    <row r="155" spans="3:13" ht="15.75" thickBot="1" x14ac:dyDescent="0.3">
      <c r="C155" s="295"/>
      <c r="D155" s="295"/>
      <c r="E155" s="295"/>
      <c r="F155" s="295"/>
      <c r="G155" s="295"/>
      <c r="H155" s="27">
        <v>44918</v>
      </c>
      <c r="I155" s="28" t="s">
        <v>1957</v>
      </c>
      <c r="J155" s="28" t="s">
        <v>1958</v>
      </c>
      <c r="K155" s="29" t="s">
        <v>196</v>
      </c>
      <c r="L155" s="29">
        <v>1</v>
      </c>
      <c r="M155" s="30">
        <v>589585.5</v>
      </c>
    </row>
  </sheetData>
  <mergeCells count="2">
    <mergeCell ref="C4:F5"/>
    <mergeCell ref="H4:M5"/>
  </mergeCells>
  <hyperlinks>
    <hyperlink ref="A1" location="GENERAL!A1" display="GENERAL" xr:uid="{F528E4B2-477A-4AD7-9FFC-86797A1A6690}"/>
    <hyperlink ref="A2" location="'PARETO '!A1" display="PARETO" xr:uid="{DCB05BF9-41F0-4C45-B2CC-6FEE7E9D641B}"/>
    <hyperlink ref="A3" location="'COSTO POR MES'!A1" display="COSTO POR MES" xr:uid="{6FAF46BD-A342-4703-85C4-4D2FCA4F4A93}"/>
  </hyperlinks>
  <pageMargins left="0.70866141732283472" right="0.70866141732283472" top="0.74803149606299213" bottom="0.74803149606299213" header="0.31496062992125984" footer="0.31496062992125984"/>
  <pageSetup paperSize="8" scale="41" orientation="portrait" r:id="rId1"/>
  <colBreaks count="2" manualBreakCount="2">
    <brk id="2" max="1048575" man="1"/>
    <brk id="6" max="154" man="1"/>
  </colBreaks>
  <ignoredErrors>
    <ignoredError sqref="P5:P11 P13:P15"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9EB0C-E5E9-451E-8E88-AE9456653DD2}">
  <dimension ref="A1:T132"/>
  <sheetViews>
    <sheetView view="pageBreakPreview" zoomScale="70" zoomScaleNormal="70" zoomScaleSheetLayoutView="70" workbookViewId="0"/>
  </sheetViews>
  <sheetFormatPr baseColWidth="10" defaultRowHeight="15" x14ac:dyDescent="0.25"/>
  <cols>
    <col min="2" max="2" width="11.42578125" customWidth="1"/>
    <col min="3" max="3" width="20.140625" bestFit="1" customWidth="1"/>
    <col min="4" max="4" width="22.85546875" customWidth="1"/>
    <col min="5" max="5" width="23.140625" bestFit="1" customWidth="1"/>
    <col min="6" max="6" width="23.85546875" bestFit="1" customWidth="1"/>
    <col min="7" max="7" width="24.28515625" bestFit="1" customWidth="1"/>
    <col min="8" max="8" width="24.5703125" bestFit="1" customWidth="1"/>
    <col min="9" max="9" width="24.28515625" bestFit="1" customWidth="1"/>
    <col min="10" max="10" width="23.140625" bestFit="1" customWidth="1"/>
    <col min="11" max="11" width="22.85546875" bestFit="1" customWidth="1"/>
    <col min="12" max="12" width="23.85546875" bestFit="1" customWidth="1"/>
    <col min="13" max="13" width="24.28515625" bestFit="1" customWidth="1"/>
    <col min="14" max="14" width="24.5703125" bestFit="1" customWidth="1"/>
    <col min="15" max="15" width="24.28515625" bestFit="1" customWidth="1"/>
    <col min="16" max="16" width="25.7109375" bestFit="1" customWidth="1"/>
    <col min="19" max="19" width="15.140625" bestFit="1" customWidth="1"/>
    <col min="20" max="20" width="21.140625" bestFit="1" customWidth="1"/>
  </cols>
  <sheetData>
    <row r="1" spans="1:20" ht="15.75" thickBot="1" x14ac:dyDescent="0.3">
      <c r="A1" s="117" t="s">
        <v>1557</v>
      </c>
    </row>
    <row r="2" spans="1:20" x14ac:dyDescent="0.25">
      <c r="C2" s="466" t="s">
        <v>1767</v>
      </c>
      <c r="D2" s="467"/>
      <c r="E2" s="467"/>
      <c r="F2" s="467"/>
      <c r="G2" s="467"/>
      <c r="H2" s="467"/>
      <c r="I2" s="467"/>
      <c r="J2" s="467"/>
      <c r="K2" s="467"/>
      <c r="L2" s="467"/>
      <c r="M2" s="467"/>
      <c r="N2" s="467"/>
      <c r="O2" s="468"/>
      <c r="P2" s="469" t="s">
        <v>1302</v>
      </c>
    </row>
    <row r="3" spans="1:20" ht="15.75" thickBot="1" x14ac:dyDescent="0.3">
      <c r="C3" s="213" t="s">
        <v>1300</v>
      </c>
      <c r="D3" s="214" t="s">
        <v>1755</v>
      </c>
      <c r="E3" s="214" t="s">
        <v>1756</v>
      </c>
      <c r="F3" s="214" t="s">
        <v>1757</v>
      </c>
      <c r="G3" s="214" t="s">
        <v>1758</v>
      </c>
      <c r="H3" s="214" t="s">
        <v>1759</v>
      </c>
      <c r="I3" s="214" t="s">
        <v>1760</v>
      </c>
      <c r="J3" s="214" t="s">
        <v>1761</v>
      </c>
      <c r="K3" s="214" t="s">
        <v>1762</v>
      </c>
      <c r="L3" s="214" t="s">
        <v>1763</v>
      </c>
      <c r="M3" s="214" t="s">
        <v>1764</v>
      </c>
      <c r="N3" s="214" t="s">
        <v>1765</v>
      </c>
      <c r="O3" s="215" t="s">
        <v>1766</v>
      </c>
      <c r="P3" s="470"/>
    </row>
    <row r="4" spans="1:20" x14ac:dyDescent="0.25">
      <c r="C4" s="212" t="s">
        <v>539</v>
      </c>
      <c r="D4" s="217">
        <f>+HHD33C!P5</f>
        <v>0</v>
      </c>
      <c r="E4" s="217">
        <f>+HHD33C!P6</f>
        <v>0</v>
      </c>
      <c r="F4" s="217">
        <f>+HHD33C!P7</f>
        <v>0</v>
      </c>
      <c r="G4" s="217">
        <f>+HHD33C!P8</f>
        <v>494909.97464999999</v>
      </c>
      <c r="H4" s="217">
        <f>+HHD33C!P9</f>
        <v>107100</v>
      </c>
      <c r="I4" s="217">
        <f>+HHD33C!P10</f>
        <v>465750.00044999999</v>
      </c>
      <c r="J4" s="217">
        <f>+HHD33C!P11</f>
        <v>302550.00299999997</v>
      </c>
      <c r="K4" s="217">
        <f>+HHD33C!P12</f>
        <v>42336.57645</v>
      </c>
      <c r="L4" s="217">
        <f>+HHD33C!P13</f>
        <v>85501.5</v>
      </c>
      <c r="M4" s="217">
        <f>+HHD33C!P14</f>
        <v>0</v>
      </c>
      <c r="N4" s="217">
        <f>+HHD33C!P15</f>
        <v>105315</v>
      </c>
      <c r="O4" s="236">
        <f>+HHD33C!P16</f>
        <v>0</v>
      </c>
      <c r="P4" s="221">
        <f>SUM(D4:O4)</f>
        <v>1603463.05455</v>
      </c>
      <c r="S4" s="389" t="s">
        <v>1754</v>
      </c>
      <c r="T4" s="389" t="s">
        <v>1975</v>
      </c>
    </row>
    <row r="5" spans="1:20" x14ac:dyDescent="0.25">
      <c r="C5" s="116" t="s">
        <v>3</v>
      </c>
      <c r="D5" s="218">
        <f>+'OSA 368'!P5</f>
        <v>265072.5</v>
      </c>
      <c r="E5" s="218">
        <f>+'OSA 368'!P6</f>
        <v>1192412.61195</v>
      </c>
      <c r="F5" s="218">
        <f>+'OSA 368'!P7</f>
        <v>3275250.09</v>
      </c>
      <c r="G5" s="218">
        <f>+'OSA 368'!P8</f>
        <v>0</v>
      </c>
      <c r="H5" s="218">
        <f>+'OSA 368'!P9</f>
        <v>1760431.1886000002</v>
      </c>
      <c r="I5" s="218">
        <f>+'OSA 368'!P10</f>
        <v>903706.24785000004</v>
      </c>
      <c r="J5" s="218">
        <f>+'OSA 368'!P11</f>
        <v>899242.49835000001</v>
      </c>
      <c r="K5" s="218">
        <f>+'OSA 368'!P12</f>
        <v>2662940.1119999997</v>
      </c>
      <c r="L5" s="218">
        <f>+'OSA 368'!P13</f>
        <v>1468103.7556500002</v>
      </c>
      <c r="M5" s="218">
        <f>+'OSA 368'!P14</f>
        <v>15788094.003149999</v>
      </c>
      <c r="N5" s="218">
        <f>+'OSA 368'!P15</f>
        <v>1599884.2544999998</v>
      </c>
      <c r="O5" s="237">
        <f>+'OSA 368'!P16</f>
        <v>1308783.2950499998</v>
      </c>
      <c r="P5" s="238">
        <f t="shared" ref="P5:P18" si="0">SUM(D5:O5)</f>
        <v>31123920.557100002</v>
      </c>
      <c r="S5" t="s">
        <v>1755</v>
      </c>
      <c r="T5" s="174">
        <f>+D19</f>
        <v>85918146.444333956</v>
      </c>
    </row>
    <row r="6" spans="1:20" x14ac:dyDescent="0.25">
      <c r="C6" s="116" t="s">
        <v>6</v>
      </c>
      <c r="D6" s="218">
        <f>+'OSU 000'!P5</f>
        <v>3236161.9636499998</v>
      </c>
      <c r="E6" s="218">
        <f>+'OSU 000'!P6</f>
        <v>0</v>
      </c>
      <c r="F6" s="218">
        <f>+'OSU 000'!P7</f>
        <v>102244.62150000001</v>
      </c>
      <c r="G6" s="218">
        <f>+'OSU 000'!P8</f>
        <v>505504.78859999997</v>
      </c>
      <c r="H6" s="218">
        <f>+'OSU 000'!P9</f>
        <v>311379.50549999997</v>
      </c>
      <c r="I6" s="218">
        <f>+'OSU 000'!P10</f>
        <v>8046644.5867499998</v>
      </c>
      <c r="J6" s="218">
        <f>+'OSU 000'!P11</f>
        <v>1286894.6099999999</v>
      </c>
      <c r="K6" s="218">
        <f>+'OSU 000'!P12</f>
        <v>401625</v>
      </c>
      <c r="L6" s="218">
        <f>+'OSU 000'!P13</f>
        <v>1343693.14695</v>
      </c>
      <c r="M6" s="218">
        <f>+'OSU 000'!P14</f>
        <v>2336464.3259999994</v>
      </c>
      <c r="N6" s="218">
        <f>+'OSU 000'!P15</f>
        <v>2381526.6153000002</v>
      </c>
      <c r="O6" s="237">
        <f>+'OSU 000'!P16</f>
        <v>3290834.1574499998</v>
      </c>
      <c r="P6" s="238">
        <f t="shared" si="0"/>
        <v>23242973.321699999</v>
      </c>
      <c r="S6" t="s">
        <v>1756</v>
      </c>
      <c r="T6" s="174">
        <f>+E19</f>
        <v>78873245.523450002</v>
      </c>
    </row>
    <row r="7" spans="1:20" x14ac:dyDescent="0.25">
      <c r="C7" s="116" t="s">
        <v>27</v>
      </c>
      <c r="D7" s="218">
        <f>+'OSU 001'!P5</f>
        <v>1434524.6033999999</v>
      </c>
      <c r="E7" s="218">
        <f>+'OSU 001'!P6</f>
        <v>0</v>
      </c>
      <c r="F7" s="218">
        <f>+'OSU 001'!P7</f>
        <v>6974803.7120999992</v>
      </c>
      <c r="G7" s="218">
        <f>+'OSU 001'!P8</f>
        <v>0</v>
      </c>
      <c r="H7" s="218">
        <f>+'OSU 001'!P9</f>
        <v>0</v>
      </c>
      <c r="I7" s="218">
        <f>+'OSU 001'!P10</f>
        <v>1418815.665</v>
      </c>
      <c r="J7" s="218">
        <f>+'OSU 001'!P11</f>
        <v>0</v>
      </c>
      <c r="K7" s="218">
        <f>+'OSU 001'!P12</f>
        <v>0</v>
      </c>
      <c r="L7" s="218">
        <f>+'OSU 001'!P13</f>
        <v>1258425</v>
      </c>
      <c r="M7" s="218">
        <f>+'OSU 001'!P14</f>
        <v>3468660.2664000005</v>
      </c>
      <c r="N7" s="218">
        <f>+'OSU 001'!P15</f>
        <v>0</v>
      </c>
      <c r="O7" s="237">
        <f>+'OSU 001'!P16</f>
        <v>0</v>
      </c>
      <c r="P7" s="238">
        <f t="shared" si="0"/>
        <v>14555229.246899998</v>
      </c>
      <c r="S7" t="s">
        <v>1757</v>
      </c>
      <c r="T7" s="174">
        <f>+F19</f>
        <v>90171706.402049974</v>
      </c>
    </row>
    <row r="8" spans="1:20" x14ac:dyDescent="0.25">
      <c r="C8" s="116" t="s">
        <v>37</v>
      </c>
      <c r="D8" s="218">
        <f>+'OSU 017'!P5</f>
        <v>0</v>
      </c>
      <c r="E8" s="218">
        <f>+'OSU 017'!P6</f>
        <v>0</v>
      </c>
      <c r="F8" s="218">
        <f>+'OSU 017'!P7</f>
        <v>0</v>
      </c>
      <c r="G8" s="218">
        <f>+'OSU 017'!P8</f>
        <v>0</v>
      </c>
      <c r="H8" s="218">
        <f>+'OSU 017'!P9</f>
        <v>0</v>
      </c>
      <c r="I8" s="218">
        <f>+'OSU 017'!P10</f>
        <v>0</v>
      </c>
      <c r="J8" s="218">
        <f>+'OSU 017'!P11</f>
        <v>0</v>
      </c>
      <c r="K8" s="218">
        <f>+'OSU 017'!P12</f>
        <v>0</v>
      </c>
      <c r="L8" s="218">
        <f>+'OSU 017'!P13</f>
        <v>0</v>
      </c>
      <c r="M8" s="218">
        <f>+'OSU 017'!P14</f>
        <v>0</v>
      </c>
      <c r="N8" s="218">
        <f>+'OSU 017'!P15</f>
        <v>0</v>
      </c>
      <c r="O8" s="237">
        <f>+'OSU 017'!P16</f>
        <v>0</v>
      </c>
      <c r="P8" s="238">
        <f t="shared" si="0"/>
        <v>0</v>
      </c>
      <c r="S8" t="s">
        <v>1758</v>
      </c>
      <c r="T8" s="174">
        <f>+G19</f>
        <v>63190504.522950001</v>
      </c>
    </row>
    <row r="9" spans="1:20" x14ac:dyDescent="0.25">
      <c r="C9" s="116" t="s">
        <v>39</v>
      </c>
      <c r="D9" s="218">
        <f>+'OSU 018'!P5</f>
        <v>8696108.3611499965</v>
      </c>
      <c r="E9" s="218">
        <f>+'OSU 018'!P6</f>
        <v>31636136.981399994</v>
      </c>
      <c r="F9" s="218">
        <f>+'OSU 018'!P7</f>
        <v>4665399.5398499984</v>
      </c>
      <c r="G9" s="218">
        <f>+'OSU 018'!P8</f>
        <v>13092278.832149999</v>
      </c>
      <c r="H9" s="218">
        <f>+'OSU 018'!P9</f>
        <v>18504626.1162</v>
      </c>
      <c r="I9" s="218">
        <f>+'OSU 018'!P10</f>
        <v>20997492.681299999</v>
      </c>
      <c r="J9" s="218">
        <f>+'OSU 018'!P11</f>
        <v>9185432.5780500006</v>
      </c>
      <c r="K9" s="218">
        <f>+'OSU 018'!P12</f>
        <v>8752376.8159500007</v>
      </c>
      <c r="L9" s="218">
        <f>+'OSU 018'!P13</f>
        <v>41539828.683150023</v>
      </c>
      <c r="M9" s="218">
        <f>+'OSU 018'!P14</f>
        <v>23270756.329799995</v>
      </c>
      <c r="N9" s="218">
        <f>+'OSU 018'!P15</f>
        <v>54979253.177099995</v>
      </c>
      <c r="O9" s="237">
        <f>+'OSU 018'!P16</f>
        <v>13455505.215599991</v>
      </c>
      <c r="P9" s="238">
        <f t="shared" si="0"/>
        <v>248775195.31170002</v>
      </c>
      <c r="S9" t="s">
        <v>1759</v>
      </c>
      <c r="T9" s="174">
        <f>+H19</f>
        <v>59825150.203350008</v>
      </c>
    </row>
    <row r="10" spans="1:20" x14ac:dyDescent="0.25">
      <c r="C10" s="116" t="s">
        <v>66</v>
      </c>
      <c r="D10" s="218">
        <f>+'OSU 022'!P5</f>
        <v>303450</v>
      </c>
      <c r="E10" s="218">
        <f>+'OSU 022'!P6</f>
        <v>4.0697999999999999</v>
      </c>
      <c r="F10" s="218">
        <f>+'OSU 022'!P7</f>
        <v>213861.09989999997</v>
      </c>
      <c r="G10" s="218">
        <f>+'OSU 022'!P8</f>
        <v>1627920</v>
      </c>
      <c r="H10" s="218">
        <f>+'OSU 022'!P9</f>
        <v>242302.48665000001</v>
      </c>
      <c r="I10" s="218">
        <f>+'OSU 022'!P10</f>
        <v>546236.74455000006</v>
      </c>
      <c r="J10" s="218">
        <f>+'OSU 022'!P11</f>
        <v>410550</v>
      </c>
      <c r="K10" s="218">
        <f>+'OSU 022'!P12</f>
        <v>35700</v>
      </c>
      <c r="L10" s="218">
        <f>+'OSU 022'!P13</f>
        <v>1104232.05</v>
      </c>
      <c r="M10" s="218">
        <f>+'OSU 022'!P14</f>
        <v>638220.93090000004</v>
      </c>
      <c r="N10" s="218">
        <f>+'OSU 022'!P15</f>
        <v>1705250.3233499997</v>
      </c>
      <c r="O10" s="237">
        <f>+'OSU 022'!P16</f>
        <v>1524377.3979</v>
      </c>
      <c r="P10" s="238">
        <f t="shared" si="0"/>
        <v>8352105.1030499991</v>
      </c>
      <c r="S10" t="s">
        <v>1760</v>
      </c>
      <c r="T10" s="174">
        <f>+I19</f>
        <v>96836389.36469999</v>
      </c>
    </row>
    <row r="11" spans="1:20" x14ac:dyDescent="0.25">
      <c r="C11" s="116" t="s">
        <v>68</v>
      </c>
      <c r="D11" s="218">
        <f>+'OSU 026'!P5</f>
        <v>26748958.7064</v>
      </c>
      <c r="E11" s="218">
        <f>+'OSU 026'!P6</f>
        <v>9849519.6513000019</v>
      </c>
      <c r="F11" s="218">
        <f>+'OSU 026'!P7</f>
        <v>17988094.418700002</v>
      </c>
      <c r="G11" s="218">
        <f>+'OSU 026'!P8</f>
        <v>11800392.61485</v>
      </c>
      <c r="H11" s="218">
        <f>+'OSU 026'!P9</f>
        <v>1376155.2640499999</v>
      </c>
      <c r="I11" s="218">
        <f>+'OSU 026'!P10</f>
        <v>18104090.090699997</v>
      </c>
      <c r="J11" s="218">
        <f>+'OSU 026'!P11</f>
        <v>19109936.297849998</v>
      </c>
      <c r="K11" s="218">
        <f>+'OSU 026'!P12</f>
        <v>14787962.235000005</v>
      </c>
      <c r="L11" s="218">
        <f>+'OSU 026'!P13</f>
        <v>10243781.931299999</v>
      </c>
      <c r="M11" s="218">
        <f>+'OSU 026'!P14</f>
        <v>7392512.9677875005</v>
      </c>
      <c r="N11" s="218">
        <f>+'OSU 026'!P15</f>
        <v>20320161.1116</v>
      </c>
      <c r="O11" s="237">
        <f>+'OSU 026'!P16</f>
        <v>29648592.763650004</v>
      </c>
      <c r="P11" s="238">
        <f t="shared" si="0"/>
        <v>187370158.05318752</v>
      </c>
      <c r="S11" t="s">
        <v>1761</v>
      </c>
      <c r="T11" s="174">
        <f>+J19</f>
        <v>83571250.626299992</v>
      </c>
    </row>
    <row r="12" spans="1:20" x14ac:dyDescent="0.25">
      <c r="C12" s="116" t="s">
        <v>81</v>
      </c>
      <c r="D12" s="218">
        <f>+'OSU 027'!P5</f>
        <v>15379396.351199999</v>
      </c>
      <c r="E12" s="218">
        <f>+'OSU 027'!P6</f>
        <v>16121269.197599996</v>
      </c>
      <c r="F12" s="218">
        <f>+'OSU 027'!P7</f>
        <v>13785437.636249997</v>
      </c>
      <c r="G12" s="218">
        <f>+'OSU 027'!P8</f>
        <v>3609974.4859499997</v>
      </c>
      <c r="H12" s="218">
        <f>+'OSU 027'!P9</f>
        <v>1082242.59045</v>
      </c>
      <c r="I12" s="218">
        <f>+'OSU 027'!P10</f>
        <v>2189484.8199</v>
      </c>
      <c r="J12" s="218">
        <f>+'OSU 027'!P11</f>
        <v>6789561.4060499985</v>
      </c>
      <c r="K12" s="218">
        <f>+'OSU 027'!P12</f>
        <v>10130804.990250001</v>
      </c>
      <c r="L12" s="218">
        <f>+'OSU 027'!P13</f>
        <v>32167764.495300006</v>
      </c>
      <c r="M12" s="218">
        <f>+'OSU 027'!P14</f>
        <v>20059869.158437505</v>
      </c>
      <c r="N12" s="218">
        <f>+'OSU 027'!P15</f>
        <v>7473182.2808999997</v>
      </c>
      <c r="O12" s="237">
        <f>+'OSU 027'!P16</f>
        <v>19320021.845249996</v>
      </c>
      <c r="P12" s="238">
        <f t="shared" si="0"/>
        <v>148109009.25753748</v>
      </c>
      <c r="S12" t="s">
        <v>1762</v>
      </c>
      <c r="T12" s="174">
        <f>+K19</f>
        <v>83802188.602500007</v>
      </c>
    </row>
    <row r="13" spans="1:20" x14ac:dyDescent="0.25">
      <c r="C13" s="116" t="s">
        <v>111</v>
      </c>
      <c r="D13" s="218">
        <f>+'OSU 040'!P5</f>
        <v>20187253.724399999</v>
      </c>
      <c r="E13" s="218">
        <f>+'OSU 040'!P6</f>
        <v>4256434.7804999994</v>
      </c>
      <c r="F13" s="218">
        <f>+'OSU 040'!P7</f>
        <v>21062466.909749996</v>
      </c>
      <c r="G13" s="218">
        <f>+'OSU 040'!P8</f>
        <v>8515804.0653000027</v>
      </c>
      <c r="H13" s="218">
        <f>+'OSU 040'!P9</f>
        <v>28174560.326850012</v>
      </c>
      <c r="I13" s="218">
        <f>+'OSU 040'!P10</f>
        <v>17431594.735050004</v>
      </c>
      <c r="J13" s="218">
        <f>+'OSU 040'!P11</f>
        <v>36741891.68355</v>
      </c>
      <c r="K13" s="218">
        <f>+'OSU 040'!P12</f>
        <v>30674981.266050007</v>
      </c>
      <c r="L13" s="218">
        <f>+'OSU 040'!P13</f>
        <v>27283760.833649997</v>
      </c>
      <c r="M13" s="218">
        <f>+'OSU 040'!P14</f>
        <v>34602433.03710001</v>
      </c>
      <c r="N13" s="218">
        <f>+'OSU 040'!P15</f>
        <v>36590869.491749994</v>
      </c>
      <c r="O13" s="237">
        <f>+'OSU 040'!P16</f>
        <v>39809599.645199984</v>
      </c>
      <c r="P13" s="238">
        <f t="shared" si="0"/>
        <v>305331650.49915004</v>
      </c>
      <c r="S13" t="s">
        <v>1763</v>
      </c>
      <c r="T13" s="174">
        <f>+L19</f>
        <v>133668680.75490001</v>
      </c>
    </row>
    <row r="14" spans="1:20" x14ac:dyDescent="0.25">
      <c r="C14" s="116" t="s">
        <v>607</v>
      </c>
      <c r="D14" s="218">
        <f>+'OSU 087'!P5</f>
        <v>0</v>
      </c>
      <c r="E14" s="218">
        <f>+'OSU 087'!P6</f>
        <v>0</v>
      </c>
      <c r="F14" s="218">
        <f>+'OSU 087'!P7</f>
        <v>0</v>
      </c>
      <c r="G14" s="218">
        <f>+'OSU 087'!P8</f>
        <v>25068.7899</v>
      </c>
      <c r="H14" s="218">
        <f>+'OSU 087'!P9</f>
        <v>249900</v>
      </c>
      <c r="I14" s="218">
        <f>+'OSU 087'!P10</f>
        <v>272952.78000000003</v>
      </c>
      <c r="J14" s="218">
        <f>+'OSU 087'!P11</f>
        <v>0</v>
      </c>
      <c r="K14" s="218">
        <f>+'OSU 087'!P12</f>
        <v>0</v>
      </c>
      <c r="L14" s="218">
        <f>+'OSU 087'!P13</f>
        <v>0</v>
      </c>
      <c r="M14" s="218">
        <f>+'OSU 087'!P14</f>
        <v>0</v>
      </c>
      <c r="N14" s="218">
        <f>+'OSU 087'!P15</f>
        <v>1972174.5288</v>
      </c>
      <c r="O14" s="237">
        <f>+'OSU 087'!P16</f>
        <v>0</v>
      </c>
      <c r="P14" s="238">
        <f t="shared" si="0"/>
        <v>2520096.0987</v>
      </c>
      <c r="S14" t="s">
        <v>1764</v>
      </c>
      <c r="T14" s="174">
        <f>+M19</f>
        <v>140445238.8169125</v>
      </c>
    </row>
    <row r="15" spans="1:20" x14ac:dyDescent="0.25">
      <c r="C15" s="116" t="s">
        <v>155</v>
      </c>
      <c r="D15" s="218">
        <f>+'OSU 089'!P5</f>
        <v>5519860.5204339456</v>
      </c>
      <c r="E15" s="218">
        <f>+'OSU 089'!P6</f>
        <v>1460386.4688000001</v>
      </c>
      <c r="F15" s="218">
        <f>+'OSU 089'!P7</f>
        <v>19634715.935099993</v>
      </c>
      <c r="G15" s="218">
        <f>+'OSU 089'!P8</f>
        <v>22294656.229649998</v>
      </c>
      <c r="H15" s="218">
        <f>+'OSU 089'!P9</f>
        <v>3040194.8997000004</v>
      </c>
      <c r="I15" s="218">
        <f>+'OSU 089'!P10</f>
        <v>20319091.141349997</v>
      </c>
      <c r="J15" s="218">
        <f>+'OSU 089'!P11</f>
        <v>7671836.7094500009</v>
      </c>
      <c r="K15" s="218">
        <f>+'OSU 089'!P12</f>
        <v>13387817.829300003</v>
      </c>
      <c r="L15" s="218">
        <f>+'OSU 089'!P13</f>
        <v>15193435.648049999</v>
      </c>
      <c r="M15" s="218">
        <f>+'OSU 089'!P14</f>
        <v>29635302.666637499</v>
      </c>
      <c r="N15" s="218">
        <f>+'OSU 089'!P15</f>
        <v>117003884.66444999</v>
      </c>
      <c r="O15" s="237">
        <f>+'OSU 089'!P16</f>
        <v>29390857.131299995</v>
      </c>
      <c r="P15" s="238">
        <f t="shared" si="0"/>
        <v>284552039.84422141</v>
      </c>
      <c r="S15" t="s">
        <v>1765</v>
      </c>
      <c r="T15" s="174">
        <f>+N19</f>
        <v>248055127.28009996</v>
      </c>
    </row>
    <row r="16" spans="1:20" x14ac:dyDescent="0.25">
      <c r="C16" s="116" t="s">
        <v>194</v>
      </c>
      <c r="D16" s="218">
        <f>+'OSU 103'!P5</f>
        <v>267750</v>
      </c>
      <c r="E16" s="218">
        <f>+'OSU 103'!P6</f>
        <v>337116.17099999997</v>
      </c>
      <c r="F16" s="218">
        <f>+'OSU 103'!P7</f>
        <v>0</v>
      </c>
      <c r="G16" s="218">
        <f>+'OSU 103'!P8</f>
        <v>633.40725000000009</v>
      </c>
      <c r="H16" s="218">
        <f>+'OSU 103'!P9</f>
        <v>1906963.7842499998</v>
      </c>
      <c r="I16" s="218">
        <f>+'OSU 103'!P10</f>
        <v>1267350</v>
      </c>
      <c r="J16" s="218">
        <f>+'OSU 103'!P11</f>
        <v>642600</v>
      </c>
      <c r="K16" s="218">
        <f>+'OSU 103'!P12</f>
        <v>0</v>
      </c>
      <c r="L16" s="218">
        <f>+'OSU 103'!P13</f>
        <v>184513.52220000001</v>
      </c>
      <c r="M16" s="218">
        <f>+'OSU 103'!P14</f>
        <v>0</v>
      </c>
      <c r="N16" s="218">
        <f>+'OSU 103'!P15</f>
        <v>0</v>
      </c>
      <c r="O16" s="237">
        <f>+'OSU 103'!P16</f>
        <v>0</v>
      </c>
      <c r="P16" s="238">
        <f t="shared" si="0"/>
        <v>4606926.8847000003</v>
      </c>
      <c r="S16" t="s">
        <v>1766</v>
      </c>
      <c r="T16" s="174">
        <f>+O19</f>
        <v>144841351.90034997</v>
      </c>
    </row>
    <row r="17" spans="3:20" x14ac:dyDescent="0.25">
      <c r="C17" s="116" t="s">
        <v>196</v>
      </c>
      <c r="D17" s="218">
        <f>+'OSU 119'!P5</f>
        <v>1836531.0936</v>
      </c>
      <c r="E17" s="218">
        <f>+'OSU 119'!P6</f>
        <v>11693965.113600001</v>
      </c>
      <c r="F17" s="218">
        <f>+'OSU 119'!P7</f>
        <v>1576932.4388999997</v>
      </c>
      <c r="G17" s="218">
        <f>+'OSU 119'!P8</f>
        <v>937761.33464999998</v>
      </c>
      <c r="H17" s="218">
        <f>+'OSU 119'!P9</f>
        <v>2580221.9624999999</v>
      </c>
      <c r="I17" s="218">
        <f>+'OSU 119'!P10</f>
        <v>4588621.3817999987</v>
      </c>
      <c r="J17" s="218">
        <f>+'OSU 119'!P11</f>
        <v>517130.89500000002</v>
      </c>
      <c r="K17" s="218">
        <f>+'OSU 119'!P12</f>
        <v>576433.1925</v>
      </c>
      <c r="L17" s="218">
        <f>+'OSU 119'!P13</f>
        <v>1071004.6410000001</v>
      </c>
      <c r="M17" s="218">
        <f>+'OSU 119'!P14</f>
        <v>3252925.1306999992</v>
      </c>
      <c r="N17" s="218">
        <f>+'OSU 119'!P15</f>
        <v>2403665.9703000002</v>
      </c>
      <c r="O17" s="237">
        <f>+'OSU 119'!P16</f>
        <v>5334439.7095499989</v>
      </c>
      <c r="P17" s="238">
        <f t="shared" si="0"/>
        <v>36369632.864099994</v>
      </c>
      <c r="S17" t="s">
        <v>1302</v>
      </c>
      <c r="T17" s="390">
        <f>SUM(T5:T16)</f>
        <v>1309198980.4418964</v>
      </c>
    </row>
    <row r="18" spans="3:20" x14ac:dyDescent="0.25">
      <c r="C18" s="116" t="s">
        <v>204</v>
      </c>
      <c r="D18" s="218">
        <f>+'SRS 399'!P5</f>
        <v>2043078.6200999999</v>
      </c>
      <c r="E18" s="218">
        <f>+'SRS 399'!P6</f>
        <v>2326000.4775</v>
      </c>
      <c r="F18" s="218">
        <f>+'SRS 399'!P7</f>
        <v>892500</v>
      </c>
      <c r="G18" s="218">
        <f>+'SRS 399'!P8</f>
        <v>285600</v>
      </c>
      <c r="H18" s="218">
        <f>+'SRS 399'!P9</f>
        <v>489072.07860000007</v>
      </c>
      <c r="I18" s="218">
        <f>+'SRS 399'!P10</f>
        <v>284558.49</v>
      </c>
      <c r="J18" s="218">
        <f>+'SRS 399'!P11</f>
        <v>13623.945</v>
      </c>
      <c r="K18" s="218">
        <f>+'SRS 399'!P12</f>
        <v>2349210.585</v>
      </c>
      <c r="L18" s="218">
        <f>+'SRS 399'!P13</f>
        <v>724635.54764999996</v>
      </c>
      <c r="M18" s="218">
        <f>+'SRS 399'!P14</f>
        <v>0</v>
      </c>
      <c r="N18" s="218">
        <f>+'SRS 399'!P15</f>
        <v>1519959.8620500001</v>
      </c>
      <c r="O18" s="237">
        <f>+'SRS 399'!P16</f>
        <v>1758340.7394000001</v>
      </c>
      <c r="P18" s="238">
        <f t="shared" si="0"/>
        <v>12686580.3453</v>
      </c>
    </row>
    <row r="19" spans="3:20" ht="15.75" thickBot="1" x14ac:dyDescent="0.3">
      <c r="C19" s="216" t="s">
        <v>1302</v>
      </c>
      <c r="D19" s="219">
        <f t="shared" ref="D19:O19" si="1">SUM(D4:D18)</f>
        <v>85918146.444333956</v>
      </c>
      <c r="E19" s="219">
        <f t="shared" si="1"/>
        <v>78873245.523450002</v>
      </c>
      <c r="F19" s="219">
        <f t="shared" si="1"/>
        <v>90171706.402049974</v>
      </c>
      <c r="G19" s="219">
        <f t="shared" si="1"/>
        <v>63190504.522950001</v>
      </c>
      <c r="H19" s="219">
        <f t="shared" si="1"/>
        <v>59825150.203350008</v>
      </c>
      <c r="I19" s="219">
        <f t="shared" si="1"/>
        <v>96836389.36469999</v>
      </c>
      <c r="J19" s="219">
        <f t="shared" si="1"/>
        <v>83571250.626299992</v>
      </c>
      <c r="K19" s="219">
        <f t="shared" si="1"/>
        <v>83802188.602500007</v>
      </c>
      <c r="L19" s="219">
        <f t="shared" si="1"/>
        <v>133668680.75490001</v>
      </c>
      <c r="M19" s="219">
        <f t="shared" si="1"/>
        <v>140445238.8169125</v>
      </c>
      <c r="N19" s="219">
        <f t="shared" si="1"/>
        <v>248055127.28009996</v>
      </c>
      <c r="O19" s="220">
        <f t="shared" si="1"/>
        <v>144841351.90034997</v>
      </c>
      <c r="P19" s="396">
        <f>SUM(D19:O19)</f>
        <v>1309198980.4418964</v>
      </c>
    </row>
    <row r="20" spans="3:20" ht="15.75" thickBot="1" x14ac:dyDescent="0.3"/>
    <row r="21" spans="3:20" ht="15.75" thickBot="1" x14ac:dyDescent="0.3">
      <c r="C21" s="383" t="s">
        <v>1300</v>
      </c>
      <c r="D21" s="384" t="s">
        <v>1755</v>
      </c>
      <c r="E21" s="384" t="s">
        <v>1756</v>
      </c>
      <c r="F21" s="384" t="s">
        <v>1757</v>
      </c>
      <c r="G21" s="384" t="s">
        <v>1758</v>
      </c>
      <c r="H21" s="384" t="s">
        <v>1759</v>
      </c>
      <c r="I21" s="385" t="s">
        <v>1760</v>
      </c>
    </row>
    <row r="22" spans="3:20" x14ac:dyDescent="0.25">
      <c r="C22" s="212" t="s">
        <v>539</v>
      </c>
      <c r="D22" s="217">
        <v>0</v>
      </c>
      <c r="E22" s="217">
        <v>0</v>
      </c>
      <c r="F22" s="217">
        <v>0</v>
      </c>
      <c r="G22" s="217">
        <v>494909.97464999999</v>
      </c>
      <c r="H22" s="217">
        <v>107100</v>
      </c>
      <c r="I22" s="386">
        <v>465750.00044999999</v>
      </c>
    </row>
    <row r="23" spans="3:20" x14ac:dyDescent="0.25">
      <c r="C23" s="116" t="s">
        <v>3</v>
      </c>
      <c r="D23" s="218">
        <v>265072.5</v>
      </c>
      <c r="E23" s="218">
        <v>1192412.61195</v>
      </c>
      <c r="F23" s="218">
        <v>3275250.09</v>
      </c>
      <c r="G23" s="218">
        <v>0</v>
      </c>
      <c r="H23" s="218">
        <v>1760431.1886000002</v>
      </c>
      <c r="I23" s="387">
        <v>903706.24785000004</v>
      </c>
    </row>
    <row r="24" spans="3:20" x14ac:dyDescent="0.25">
      <c r="C24" s="116" t="s">
        <v>6</v>
      </c>
      <c r="D24" s="218">
        <v>3236161.9636499998</v>
      </c>
      <c r="E24" s="218">
        <v>0</v>
      </c>
      <c r="F24" s="218">
        <v>102244.62150000001</v>
      </c>
      <c r="G24" s="218">
        <v>505504.78859999997</v>
      </c>
      <c r="H24" s="218">
        <v>311379.50549999997</v>
      </c>
      <c r="I24" s="387">
        <v>8046644.5867499998</v>
      </c>
    </row>
    <row r="25" spans="3:20" x14ac:dyDescent="0.25">
      <c r="C25" s="116" t="s">
        <v>27</v>
      </c>
      <c r="D25" s="218">
        <v>1434524.6033999999</v>
      </c>
      <c r="E25" s="218">
        <v>0</v>
      </c>
      <c r="F25" s="218">
        <v>6974803.7120999992</v>
      </c>
      <c r="G25" s="218">
        <v>0</v>
      </c>
      <c r="H25" s="218">
        <v>0</v>
      </c>
      <c r="I25" s="387">
        <v>1418815.665</v>
      </c>
    </row>
    <row r="26" spans="3:20" x14ac:dyDescent="0.25">
      <c r="C26" s="116" t="s">
        <v>37</v>
      </c>
      <c r="D26" s="218">
        <v>0</v>
      </c>
      <c r="E26" s="218">
        <v>0</v>
      </c>
      <c r="F26" s="218">
        <v>0</v>
      </c>
      <c r="G26" s="218">
        <v>0</v>
      </c>
      <c r="H26" s="218">
        <v>0</v>
      </c>
      <c r="I26" s="387">
        <v>0</v>
      </c>
    </row>
    <row r="27" spans="3:20" x14ac:dyDescent="0.25">
      <c r="C27" s="116" t="s">
        <v>39</v>
      </c>
      <c r="D27" s="218">
        <v>8696108.3611499965</v>
      </c>
      <c r="E27" s="218">
        <v>31636136.981399994</v>
      </c>
      <c r="F27" s="218">
        <v>4665399.5398499984</v>
      </c>
      <c r="G27" s="218">
        <v>13092278.832149999</v>
      </c>
      <c r="H27" s="218">
        <v>18504626.1162</v>
      </c>
      <c r="I27" s="387">
        <v>20997492.681299999</v>
      </c>
    </row>
    <row r="28" spans="3:20" x14ac:dyDescent="0.25">
      <c r="C28" s="116" t="s">
        <v>66</v>
      </c>
      <c r="D28" s="218">
        <v>303450</v>
      </c>
      <c r="E28" s="218">
        <v>4.0697999999999999</v>
      </c>
      <c r="F28" s="218">
        <v>213861.09989999997</v>
      </c>
      <c r="G28" s="218">
        <v>1627920</v>
      </c>
      <c r="H28" s="218">
        <v>242302.48665000001</v>
      </c>
      <c r="I28" s="387">
        <v>546236.74455000006</v>
      </c>
    </row>
    <row r="29" spans="3:20" x14ac:dyDescent="0.25">
      <c r="C29" s="116" t="s">
        <v>68</v>
      </c>
      <c r="D29" s="218">
        <v>26748958.7064</v>
      </c>
      <c r="E29" s="218">
        <v>9849519.6513000019</v>
      </c>
      <c r="F29" s="218">
        <v>17988094.418700002</v>
      </c>
      <c r="G29" s="218">
        <v>11800392.61485</v>
      </c>
      <c r="H29" s="218">
        <v>1376155.2640499999</v>
      </c>
      <c r="I29" s="387">
        <v>18104090.090699997</v>
      </c>
    </row>
    <row r="30" spans="3:20" x14ac:dyDescent="0.25">
      <c r="C30" s="116" t="s">
        <v>81</v>
      </c>
      <c r="D30" s="218">
        <v>15379396.351199999</v>
      </c>
      <c r="E30" s="218">
        <v>16121269.197599996</v>
      </c>
      <c r="F30" s="218">
        <v>13785437.636249997</v>
      </c>
      <c r="G30" s="218">
        <v>3609974.4859499997</v>
      </c>
      <c r="H30" s="218">
        <v>1082242.59045</v>
      </c>
      <c r="I30" s="387">
        <v>2189484.8199</v>
      </c>
    </row>
    <row r="31" spans="3:20" x14ac:dyDescent="0.25">
      <c r="C31" s="116" t="s">
        <v>111</v>
      </c>
      <c r="D31" s="218">
        <v>20187253.724399999</v>
      </c>
      <c r="E31" s="218">
        <v>4256434.7804999994</v>
      </c>
      <c r="F31" s="218">
        <v>21062466.909749996</v>
      </c>
      <c r="G31" s="218">
        <v>8515804.0653000027</v>
      </c>
      <c r="H31" s="218">
        <v>28174560.326850012</v>
      </c>
      <c r="I31" s="387">
        <v>17431594.735050004</v>
      </c>
    </row>
    <row r="32" spans="3:20" x14ac:dyDescent="0.25">
      <c r="C32" s="116" t="s">
        <v>607</v>
      </c>
      <c r="D32" s="218">
        <v>0</v>
      </c>
      <c r="E32" s="218">
        <v>0</v>
      </c>
      <c r="F32" s="218">
        <v>0</v>
      </c>
      <c r="G32" s="218">
        <v>25068.7899</v>
      </c>
      <c r="H32" s="218">
        <v>249900</v>
      </c>
      <c r="I32" s="387">
        <v>272952.78000000003</v>
      </c>
    </row>
    <row r="33" spans="3:9" x14ac:dyDescent="0.25">
      <c r="C33" s="116" t="s">
        <v>155</v>
      </c>
      <c r="D33" s="218">
        <v>5519860.5204339456</v>
      </c>
      <c r="E33" s="218">
        <v>1460386.4688000001</v>
      </c>
      <c r="F33" s="218">
        <v>19634715.935099993</v>
      </c>
      <c r="G33" s="218">
        <v>22294656.229649998</v>
      </c>
      <c r="H33" s="218">
        <v>3040194.8997000004</v>
      </c>
      <c r="I33" s="387">
        <v>20319091.141349997</v>
      </c>
    </row>
    <row r="34" spans="3:9" x14ac:dyDescent="0.25">
      <c r="C34" s="116" t="s">
        <v>194</v>
      </c>
      <c r="D34" s="218">
        <v>267750</v>
      </c>
      <c r="E34" s="218">
        <v>337116.17099999997</v>
      </c>
      <c r="F34" s="218">
        <v>0</v>
      </c>
      <c r="G34" s="218">
        <v>633.40725000000009</v>
      </c>
      <c r="H34" s="218">
        <v>1906963.7842499998</v>
      </c>
      <c r="I34" s="387">
        <v>1267350</v>
      </c>
    </row>
    <row r="35" spans="3:9" x14ac:dyDescent="0.25">
      <c r="C35" s="116" t="s">
        <v>196</v>
      </c>
      <c r="D35" s="218">
        <v>1836531.0936</v>
      </c>
      <c r="E35" s="218">
        <v>11693965.113600001</v>
      </c>
      <c r="F35" s="218">
        <v>1576932.4388999997</v>
      </c>
      <c r="G35" s="218">
        <v>937761.33464999998</v>
      </c>
      <c r="H35" s="218">
        <v>2580221.9624999999</v>
      </c>
      <c r="I35" s="387">
        <v>4588621.3817999987</v>
      </c>
    </row>
    <row r="36" spans="3:9" x14ac:dyDescent="0.25">
      <c r="C36" s="116" t="s">
        <v>204</v>
      </c>
      <c r="D36" s="218">
        <v>2043078.6200999999</v>
      </c>
      <c r="E36" s="218">
        <v>2326000.4775</v>
      </c>
      <c r="F36" s="218">
        <v>892500</v>
      </c>
      <c r="G36" s="218">
        <v>285600</v>
      </c>
      <c r="H36" s="218">
        <v>489072.07860000007</v>
      </c>
      <c r="I36" s="387">
        <v>284558.49</v>
      </c>
    </row>
    <row r="37" spans="3:9" ht="15.75" thickBot="1" x14ac:dyDescent="0.3">
      <c r="C37" s="216" t="s">
        <v>1302</v>
      </c>
      <c r="D37" s="219">
        <v>85918146.444333956</v>
      </c>
      <c r="E37" s="219">
        <v>78873245.523450002</v>
      </c>
      <c r="F37" s="219">
        <v>90171706.402049974</v>
      </c>
      <c r="G37" s="219">
        <v>63190504.522950001</v>
      </c>
      <c r="H37" s="219">
        <v>59825150.203350008</v>
      </c>
      <c r="I37" s="388">
        <v>96836389.36469999</v>
      </c>
    </row>
    <row r="39" spans="3:9" ht="15.75" thickBot="1" x14ac:dyDescent="0.3"/>
    <row r="40" spans="3:9" ht="15.75" thickBot="1" x14ac:dyDescent="0.3">
      <c r="C40" s="383" t="s">
        <v>1300</v>
      </c>
      <c r="D40" s="384" t="s">
        <v>1761</v>
      </c>
      <c r="E40" s="384" t="s">
        <v>1762</v>
      </c>
      <c r="F40" s="384" t="s">
        <v>1763</v>
      </c>
      <c r="G40" s="384" t="s">
        <v>1764</v>
      </c>
      <c r="H40" s="384" t="s">
        <v>1765</v>
      </c>
      <c r="I40" s="385" t="s">
        <v>1766</v>
      </c>
    </row>
    <row r="41" spans="3:9" x14ac:dyDescent="0.25">
      <c r="C41" s="212" t="s">
        <v>539</v>
      </c>
      <c r="D41" s="217">
        <v>302550.00299999997</v>
      </c>
      <c r="E41" s="217">
        <v>42336.57645</v>
      </c>
      <c r="F41" s="217">
        <v>85501.5</v>
      </c>
      <c r="G41" s="217">
        <v>0</v>
      </c>
      <c r="H41" s="217">
        <v>105315</v>
      </c>
      <c r="I41" s="386">
        <v>0</v>
      </c>
    </row>
    <row r="42" spans="3:9" x14ac:dyDescent="0.25">
      <c r="C42" s="116" t="s">
        <v>3</v>
      </c>
      <c r="D42" s="218">
        <v>899242.49835000001</v>
      </c>
      <c r="E42" s="218">
        <v>2662940.1119999997</v>
      </c>
      <c r="F42" s="218">
        <v>1468103.7556500002</v>
      </c>
      <c r="G42" s="218">
        <v>15788094.003149999</v>
      </c>
      <c r="H42" s="218">
        <v>1599884.2544999998</v>
      </c>
      <c r="I42" s="387">
        <v>1308783.2950499998</v>
      </c>
    </row>
    <row r="43" spans="3:9" x14ac:dyDescent="0.25">
      <c r="C43" s="116" t="s">
        <v>6</v>
      </c>
      <c r="D43" s="218">
        <v>1286894.6099999999</v>
      </c>
      <c r="E43" s="218">
        <v>401625</v>
      </c>
      <c r="F43" s="218">
        <v>1343693.14695</v>
      </c>
      <c r="G43" s="218">
        <v>2336464.3259999994</v>
      </c>
      <c r="H43" s="218">
        <v>2381526.6153000002</v>
      </c>
      <c r="I43" s="387">
        <v>3290834.1574499998</v>
      </c>
    </row>
    <row r="44" spans="3:9" x14ac:dyDescent="0.25">
      <c r="C44" s="116" t="s">
        <v>27</v>
      </c>
      <c r="D44" s="218">
        <v>0</v>
      </c>
      <c r="E44" s="218">
        <v>0</v>
      </c>
      <c r="F44" s="218">
        <v>1258425</v>
      </c>
      <c r="G44" s="218">
        <v>3468660.2664000005</v>
      </c>
      <c r="H44" s="218">
        <v>0</v>
      </c>
      <c r="I44" s="387">
        <v>0</v>
      </c>
    </row>
    <row r="45" spans="3:9" x14ac:dyDescent="0.25">
      <c r="C45" s="116" t="s">
        <v>37</v>
      </c>
      <c r="D45" s="218">
        <v>0</v>
      </c>
      <c r="E45" s="218">
        <v>0</v>
      </c>
      <c r="F45" s="218">
        <v>0</v>
      </c>
      <c r="G45" s="218">
        <v>0</v>
      </c>
      <c r="H45" s="218">
        <v>0</v>
      </c>
      <c r="I45" s="387">
        <v>0</v>
      </c>
    </row>
    <row r="46" spans="3:9" x14ac:dyDescent="0.25">
      <c r="C46" s="116" t="s">
        <v>39</v>
      </c>
      <c r="D46" s="218">
        <v>9185432.5780500006</v>
      </c>
      <c r="E46" s="218">
        <v>8752376.8159500007</v>
      </c>
      <c r="F46" s="218">
        <v>41539828.683150023</v>
      </c>
      <c r="G46" s="218">
        <v>23270756.329799995</v>
      </c>
      <c r="H46" s="218">
        <v>54979253.177099995</v>
      </c>
      <c r="I46" s="387">
        <v>13455505.215599991</v>
      </c>
    </row>
    <row r="47" spans="3:9" x14ac:dyDescent="0.25">
      <c r="C47" s="116" t="s">
        <v>66</v>
      </c>
      <c r="D47" s="218">
        <v>410550</v>
      </c>
      <c r="E47" s="218">
        <v>35700</v>
      </c>
      <c r="F47" s="218">
        <v>1104232.05</v>
      </c>
      <c r="G47" s="218">
        <v>638220.93090000004</v>
      </c>
      <c r="H47" s="218">
        <v>1705250.3233499997</v>
      </c>
      <c r="I47" s="387">
        <v>1524377.3979</v>
      </c>
    </row>
    <row r="48" spans="3:9" x14ac:dyDescent="0.25">
      <c r="C48" s="116" t="s">
        <v>68</v>
      </c>
      <c r="D48" s="218">
        <v>19109936.297849998</v>
      </c>
      <c r="E48" s="218">
        <v>14787962.235000005</v>
      </c>
      <c r="F48" s="218">
        <v>10243781.931299999</v>
      </c>
      <c r="G48" s="218">
        <v>7392512.9677875005</v>
      </c>
      <c r="H48" s="218">
        <v>20320161.1116</v>
      </c>
      <c r="I48" s="387">
        <v>29648592.763650004</v>
      </c>
    </row>
    <row r="49" spans="3:9" x14ac:dyDescent="0.25">
      <c r="C49" s="116" t="s">
        <v>81</v>
      </c>
      <c r="D49" s="218">
        <v>6789561.4060499985</v>
      </c>
      <c r="E49" s="218">
        <v>10130804.990250001</v>
      </c>
      <c r="F49" s="218">
        <v>32167764.495300006</v>
      </c>
      <c r="G49" s="218">
        <v>20059869.158437505</v>
      </c>
      <c r="H49" s="218">
        <v>7473182.2808999997</v>
      </c>
      <c r="I49" s="387">
        <v>19320021.845249996</v>
      </c>
    </row>
    <row r="50" spans="3:9" x14ac:dyDescent="0.25">
      <c r="C50" s="116" t="s">
        <v>111</v>
      </c>
      <c r="D50" s="218">
        <v>36741891.68355</v>
      </c>
      <c r="E50" s="218">
        <v>30674981.266050007</v>
      </c>
      <c r="F50" s="218">
        <v>27283760.833649997</v>
      </c>
      <c r="G50" s="218">
        <v>34602433.03710001</v>
      </c>
      <c r="H50" s="218">
        <v>36590869.491749994</v>
      </c>
      <c r="I50" s="387">
        <v>39809599.645199984</v>
      </c>
    </row>
    <row r="51" spans="3:9" x14ac:dyDescent="0.25">
      <c r="C51" s="116" t="s">
        <v>607</v>
      </c>
      <c r="D51" s="218">
        <v>0</v>
      </c>
      <c r="E51" s="218">
        <v>0</v>
      </c>
      <c r="F51" s="218">
        <v>0</v>
      </c>
      <c r="G51" s="218">
        <v>0</v>
      </c>
      <c r="H51" s="218">
        <v>1972174.5288</v>
      </c>
      <c r="I51" s="387">
        <v>0</v>
      </c>
    </row>
    <row r="52" spans="3:9" x14ac:dyDescent="0.25">
      <c r="C52" s="116" t="s">
        <v>155</v>
      </c>
      <c r="D52" s="218">
        <v>7671836.7094500009</v>
      </c>
      <c r="E52" s="218">
        <v>13387817.829300003</v>
      </c>
      <c r="F52" s="218">
        <v>15193435.648049999</v>
      </c>
      <c r="G52" s="218">
        <v>29635302.666637499</v>
      </c>
      <c r="H52" s="218">
        <v>117003884.66444999</v>
      </c>
      <c r="I52" s="387">
        <v>29390857.131299995</v>
      </c>
    </row>
    <row r="53" spans="3:9" x14ac:dyDescent="0.25">
      <c r="C53" s="116" t="s">
        <v>194</v>
      </c>
      <c r="D53" s="218">
        <v>642600</v>
      </c>
      <c r="E53" s="218">
        <v>0</v>
      </c>
      <c r="F53" s="218">
        <v>184513.52220000001</v>
      </c>
      <c r="G53" s="218">
        <v>0</v>
      </c>
      <c r="H53" s="218">
        <v>0</v>
      </c>
      <c r="I53" s="387">
        <v>0</v>
      </c>
    </row>
    <row r="54" spans="3:9" x14ac:dyDescent="0.25">
      <c r="C54" s="116" t="s">
        <v>196</v>
      </c>
      <c r="D54" s="218">
        <v>517130.89500000002</v>
      </c>
      <c r="E54" s="218">
        <v>576433.1925</v>
      </c>
      <c r="F54" s="218">
        <v>1071004.6410000001</v>
      </c>
      <c r="G54" s="218">
        <v>3252925.1306999992</v>
      </c>
      <c r="H54" s="218">
        <v>2403665.9703000002</v>
      </c>
      <c r="I54" s="387">
        <v>5334439.7095499989</v>
      </c>
    </row>
    <row r="55" spans="3:9" x14ac:dyDescent="0.25">
      <c r="C55" s="116" t="s">
        <v>204</v>
      </c>
      <c r="D55" s="218">
        <v>13623.945</v>
      </c>
      <c r="E55" s="218">
        <v>2349210.585</v>
      </c>
      <c r="F55" s="218">
        <v>724635.54764999996</v>
      </c>
      <c r="G55" s="218">
        <v>0</v>
      </c>
      <c r="H55" s="218">
        <v>1519959.8620500001</v>
      </c>
      <c r="I55" s="387">
        <v>1758340.7394000001</v>
      </c>
    </row>
    <row r="56" spans="3:9" ht="15.75" thickBot="1" x14ac:dyDescent="0.3">
      <c r="C56" s="216" t="s">
        <v>1302</v>
      </c>
      <c r="D56" s="219">
        <v>83571250.626299992</v>
      </c>
      <c r="E56" s="219">
        <v>83802188.602500007</v>
      </c>
      <c r="F56" s="219">
        <v>133668680.75490001</v>
      </c>
      <c r="G56" s="219">
        <v>140445238.8169125</v>
      </c>
      <c r="H56" s="219">
        <v>248055127.28009996</v>
      </c>
      <c r="I56" s="388">
        <v>144841351.90034997</v>
      </c>
    </row>
    <row r="58" spans="3:9" x14ac:dyDescent="0.25">
      <c r="C58" s="391"/>
      <c r="D58" s="392"/>
    </row>
    <row r="59" spans="3:9" x14ac:dyDescent="0.25">
      <c r="C59" s="393"/>
      <c r="D59" s="394"/>
    </row>
    <row r="60" spans="3:9" x14ac:dyDescent="0.25">
      <c r="C60" s="393"/>
      <c r="D60" s="394"/>
    </row>
    <row r="61" spans="3:9" x14ac:dyDescent="0.25">
      <c r="C61" s="393"/>
      <c r="D61" s="394"/>
    </row>
    <row r="62" spans="3:9" x14ac:dyDescent="0.25">
      <c r="C62" s="393"/>
      <c r="D62" s="394"/>
    </row>
    <row r="63" spans="3:9" x14ac:dyDescent="0.25">
      <c r="C63" s="393"/>
      <c r="D63" s="394"/>
    </row>
    <row r="64" spans="3:9" x14ac:dyDescent="0.25">
      <c r="C64" s="393"/>
      <c r="D64" s="394"/>
    </row>
    <row r="65" spans="3:4" x14ac:dyDescent="0.25">
      <c r="C65" s="393"/>
      <c r="D65" s="394"/>
    </row>
    <row r="66" spans="3:4" x14ac:dyDescent="0.25">
      <c r="C66" s="393"/>
      <c r="D66" s="394"/>
    </row>
    <row r="67" spans="3:4" x14ac:dyDescent="0.25">
      <c r="C67" s="393"/>
      <c r="D67" s="394"/>
    </row>
    <row r="68" spans="3:4" x14ac:dyDescent="0.25">
      <c r="C68" s="393"/>
      <c r="D68" s="394"/>
    </row>
    <row r="69" spans="3:4" x14ac:dyDescent="0.25">
      <c r="C69" s="393"/>
      <c r="D69" s="394"/>
    </row>
    <row r="70" spans="3:4" x14ac:dyDescent="0.25">
      <c r="C70" s="393"/>
      <c r="D70" s="394"/>
    </row>
    <row r="71" spans="3:4" x14ac:dyDescent="0.25">
      <c r="C71" s="393"/>
      <c r="D71" s="394"/>
    </row>
    <row r="72" spans="3:4" x14ac:dyDescent="0.25">
      <c r="C72" s="393"/>
      <c r="D72" s="394"/>
    </row>
    <row r="73" spans="3:4" x14ac:dyDescent="0.25">
      <c r="C73" s="393"/>
      <c r="D73" s="394"/>
    </row>
    <row r="74" spans="3:4" x14ac:dyDescent="0.25">
      <c r="C74" s="393"/>
      <c r="D74" s="394"/>
    </row>
    <row r="75" spans="3:4" x14ac:dyDescent="0.25">
      <c r="C75" s="393"/>
      <c r="D75" s="394"/>
    </row>
    <row r="77" spans="3:4" x14ac:dyDescent="0.25">
      <c r="C77" s="391"/>
      <c r="D77" s="392"/>
    </row>
    <row r="78" spans="3:4" x14ac:dyDescent="0.25">
      <c r="C78" s="393"/>
      <c r="D78" s="394"/>
    </row>
    <row r="79" spans="3:4" x14ac:dyDescent="0.25">
      <c r="C79" s="393"/>
      <c r="D79" s="394"/>
    </row>
    <row r="80" spans="3:4" x14ac:dyDescent="0.25">
      <c r="C80" s="393"/>
      <c r="D80" s="394"/>
    </row>
    <row r="81" spans="3:4" x14ac:dyDescent="0.25">
      <c r="C81" s="393"/>
      <c r="D81" s="394"/>
    </row>
    <row r="82" spans="3:4" x14ac:dyDescent="0.25">
      <c r="C82" s="393"/>
      <c r="D82" s="394"/>
    </row>
    <row r="83" spans="3:4" x14ac:dyDescent="0.25">
      <c r="C83" s="393"/>
      <c r="D83" s="394"/>
    </row>
    <row r="84" spans="3:4" x14ac:dyDescent="0.25">
      <c r="C84" s="393"/>
      <c r="D84" s="394"/>
    </row>
    <row r="85" spans="3:4" x14ac:dyDescent="0.25">
      <c r="C85" s="393"/>
      <c r="D85" s="394"/>
    </row>
    <row r="86" spans="3:4" x14ac:dyDescent="0.25">
      <c r="C86" s="393"/>
      <c r="D86" s="394"/>
    </row>
    <row r="87" spans="3:4" x14ac:dyDescent="0.25">
      <c r="C87" s="393"/>
      <c r="D87" s="394"/>
    </row>
    <row r="88" spans="3:4" x14ac:dyDescent="0.25">
      <c r="C88" s="393"/>
      <c r="D88" s="394"/>
    </row>
    <row r="89" spans="3:4" x14ac:dyDescent="0.25">
      <c r="C89" s="393"/>
      <c r="D89" s="394"/>
    </row>
    <row r="90" spans="3:4" x14ac:dyDescent="0.25">
      <c r="C90" s="393"/>
      <c r="D90" s="394"/>
    </row>
    <row r="91" spans="3:4" x14ac:dyDescent="0.25">
      <c r="C91" s="393"/>
      <c r="D91" s="394"/>
    </row>
    <row r="92" spans="3:4" x14ac:dyDescent="0.25">
      <c r="C92" s="393"/>
      <c r="D92" s="394"/>
    </row>
    <row r="93" spans="3:4" x14ac:dyDescent="0.25">
      <c r="C93" s="393"/>
      <c r="D93" s="394"/>
    </row>
    <row r="94" spans="3:4" x14ac:dyDescent="0.25">
      <c r="C94" s="393"/>
      <c r="D94" s="394"/>
    </row>
    <row r="96" spans="3:4" x14ac:dyDescent="0.25">
      <c r="C96" s="391"/>
      <c r="D96" s="392"/>
    </row>
    <row r="97" spans="3:4" x14ac:dyDescent="0.25">
      <c r="C97" s="393"/>
      <c r="D97" s="394"/>
    </row>
    <row r="98" spans="3:4" x14ac:dyDescent="0.25">
      <c r="C98" s="393"/>
      <c r="D98" s="394"/>
    </row>
    <row r="99" spans="3:4" x14ac:dyDescent="0.25">
      <c r="C99" s="393"/>
      <c r="D99" s="394"/>
    </row>
    <row r="100" spans="3:4" x14ac:dyDescent="0.25">
      <c r="C100" s="393"/>
      <c r="D100" s="394"/>
    </row>
    <row r="101" spans="3:4" x14ac:dyDescent="0.25">
      <c r="C101" s="393"/>
      <c r="D101" s="394"/>
    </row>
    <row r="102" spans="3:4" x14ac:dyDescent="0.25">
      <c r="C102" s="393"/>
      <c r="D102" s="394"/>
    </row>
    <row r="103" spans="3:4" x14ac:dyDescent="0.25">
      <c r="C103" s="393"/>
      <c r="D103" s="394"/>
    </row>
    <row r="104" spans="3:4" x14ac:dyDescent="0.25">
      <c r="C104" s="393"/>
      <c r="D104" s="394"/>
    </row>
    <row r="105" spans="3:4" x14ac:dyDescent="0.25">
      <c r="C105" s="393"/>
      <c r="D105" s="394"/>
    </row>
    <row r="106" spans="3:4" x14ac:dyDescent="0.25">
      <c r="C106" s="393"/>
      <c r="D106" s="394"/>
    </row>
    <row r="107" spans="3:4" x14ac:dyDescent="0.25">
      <c r="C107" s="393"/>
      <c r="D107" s="394"/>
    </row>
    <row r="108" spans="3:4" x14ac:dyDescent="0.25">
      <c r="C108" s="393"/>
      <c r="D108" s="394"/>
    </row>
    <row r="109" spans="3:4" x14ac:dyDescent="0.25">
      <c r="C109" s="393"/>
      <c r="D109" s="394"/>
    </row>
    <row r="110" spans="3:4" x14ac:dyDescent="0.25">
      <c r="C110" s="393"/>
      <c r="D110" s="394"/>
    </row>
    <row r="111" spans="3:4" x14ac:dyDescent="0.25">
      <c r="C111" s="393"/>
      <c r="D111" s="394"/>
    </row>
    <row r="112" spans="3:4" x14ac:dyDescent="0.25">
      <c r="C112" s="393"/>
      <c r="D112" s="394"/>
    </row>
    <row r="113" spans="3:4" x14ac:dyDescent="0.25">
      <c r="C113" s="393"/>
      <c r="D113" s="394"/>
    </row>
    <row r="115" spans="3:4" x14ac:dyDescent="0.25">
      <c r="C115" s="391"/>
      <c r="D115" s="392"/>
    </row>
    <row r="116" spans="3:4" x14ac:dyDescent="0.25">
      <c r="C116" s="393"/>
      <c r="D116" s="394"/>
    </row>
    <row r="117" spans="3:4" x14ac:dyDescent="0.25">
      <c r="C117" s="393"/>
      <c r="D117" s="394"/>
    </row>
    <row r="118" spans="3:4" x14ac:dyDescent="0.25">
      <c r="C118" s="393"/>
      <c r="D118" s="394"/>
    </row>
    <row r="119" spans="3:4" x14ac:dyDescent="0.25">
      <c r="C119" s="393"/>
      <c r="D119" s="394"/>
    </row>
    <row r="120" spans="3:4" x14ac:dyDescent="0.25">
      <c r="C120" s="393"/>
      <c r="D120" s="394"/>
    </row>
    <row r="121" spans="3:4" x14ac:dyDescent="0.25">
      <c r="C121" s="393"/>
      <c r="D121" s="394"/>
    </row>
    <row r="122" spans="3:4" x14ac:dyDescent="0.25">
      <c r="C122" s="393"/>
      <c r="D122" s="394"/>
    </row>
    <row r="123" spans="3:4" x14ac:dyDescent="0.25">
      <c r="C123" s="393"/>
      <c r="D123" s="394"/>
    </row>
    <row r="124" spans="3:4" x14ac:dyDescent="0.25">
      <c r="C124" s="393"/>
      <c r="D124" s="394"/>
    </row>
    <row r="125" spans="3:4" x14ac:dyDescent="0.25">
      <c r="C125" s="393"/>
      <c r="D125" s="394"/>
    </row>
    <row r="126" spans="3:4" x14ac:dyDescent="0.25">
      <c r="C126" s="393"/>
      <c r="D126" s="394"/>
    </row>
    <row r="127" spans="3:4" x14ac:dyDescent="0.25">
      <c r="C127" s="393"/>
      <c r="D127" s="394"/>
    </row>
    <row r="128" spans="3:4" x14ac:dyDescent="0.25">
      <c r="C128" s="393"/>
      <c r="D128" s="394"/>
    </row>
    <row r="129" spans="3:4" x14ac:dyDescent="0.25">
      <c r="C129" s="393"/>
      <c r="D129" s="394"/>
    </row>
    <row r="130" spans="3:4" x14ac:dyDescent="0.25">
      <c r="C130" s="393"/>
      <c r="D130" s="394"/>
    </row>
    <row r="131" spans="3:4" x14ac:dyDescent="0.25">
      <c r="C131" s="393"/>
      <c r="D131" s="394"/>
    </row>
    <row r="132" spans="3:4" x14ac:dyDescent="0.25">
      <c r="C132" s="393"/>
      <c r="D132" s="394"/>
    </row>
  </sheetData>
  <mergeCells count="2">
    <mergeCell ref="C2:O2"/>
    <mergeCell ref="P2:P3"/>
  </mergeCells>
  <phoneticPr fontId="11" type="noConversion"/>
  <hyperlinks>
    <hyperlink ref="A1" location="GENERAL!A1" display="GENERAL" xr:uid="{C88B6F07-2EB6-4D52-8C57-4539527913B5}"/>
    <hyperlink ref="C4" location="HHD33C!A1" display="HHD33C" xr:uid="{DE9A76DF-304C-43BB-8B6B-8BA951773EAF}"/>
    <hyperlink ref="C5" location="'OSA 368'!A1" display="OSA368" xr:uid="{31A6F227-2522-41FB-AC26-A3154501C10A}"/>
    <hyperlink ref="C6" location="'OSU 000'!A1" display="OSU000" xr:uid="{534DF966-ED86-496E-8F0D-A066FCDE3243}"/>
    <hyperlink ref="C7" location="'OSU 001'!A1" display="OSU001" xr:uid="{DA7C2E4F-5A42-43CC-8126-7705994B71D7}"/>
    <hyperlink ref="C8" location="'OSU 017'!A1" display="OSU017" xr:uid="{D9D1ADF0-BB38-445D-B221-877A2DC1214E}"/>
    <hyperlink ref="C9" location="'OSU 018'!A1" display="OSU018" xr:uid="{B236C0BD-4588-4A44-B223-F1E012993E9B}"/>
    <hyperlink ref="C10" location="'OSU 022'!A1" display="OSU022" xr:uid="{2520546C-E148-4089-9817-C8A2D2E5ABF5}"/>
    <hyperlink ref="C11" location="'OSU 026'!A1" display="OSU026" xr:uid="{009BB252-8527-4C06-BFD5-3AD38139B738}"/>
    <hyperlink ref="C12" location="'OSU 027'!A1" display="OSU027" xr:uid="{96CF4BAB-0AE9-45BB-A800-FE2822F6C476}"/>
    <hyperlink ref="C13" location="'OSU 040'!A1" display="OSU040" xr:uid="{48E72FAC-CAD5-4A2B-8921-10FE2040E6D1}"/>
    <hyperlink ref="C14" location="'OSU 087'!A1" display="OSU087" xr:uid="{385F7A7C-ECF5-4428-8D75-6EC0A3DF180C}"/>
    <hyperlink ref="C15" location="'OSU 089'!A1" display="OSU089" xr:uid="{AD9D3D09-D329-438E-96C8-B104281C5F34}"/>
    <hyperlink ref="C16" location="'OSU 103'!A1" display="OSU103" xr:uid="{78EB8449-6D4F-4F42-A554-6CBAEB289AB9}"/>
    <hyperlink ref="C17" location="'OSU 119'!A1" display="OSU119" xr:uid="{18E32BE7-DF4E-4BB7-9DCE-F93D22534CF7}"/>
    <hyperlink ref="C18" location="'SRS 399'!A1" display="SRS399" xr:uid="{E5481235-C26D-4C36-B3D4-4FBA01806301}"/>
    <hyperlink ref="C22" location="HHD33C!A1" display="HHD33C" xr:uid="{777F3479-6F9B-47B9-8DFF-CD836646E82D}"/>
    <hyperlink ref="C23" location="'OSA 368'!A1" display="OSA368" xr:uid="{754BA588-75A8-4CC5-AC55-0E8A591EEF12}"/>
    <hyperlink ref="C24" location="'OSU 000'!A1" display="OSU000" xr:uid="{9B20489A-D1B2-4A9E-B0E7-0D8AD420D428}"/>
    <hyperlink ref="C25" location="'OSU 001'!A1" display="OSU001" xr:uid="{303802DE-E7F2-4F73-AD09-632F68CCAB79}"/>
    <hyperlink ref="C26" location="'OSU 017'!A1" display="OSU017" xr:uid="{9C4D683F-8D76-42FA-B974-31FC67331BDE}"/>
    <hyperlink ref="C27" location="'OSU 018'!A1" display="OSU018" xr:uid="{51844575-0396-4852-982A-72A39990CDAD}"/>
    <hyperlink ref="C28" location="'OSU 022'!A1" display="OSU022" xr:uid="{EC62222E-F3B2-4F62-8C48-608E17770C85}"/>
    <hyperlink ref="C29" location="'OSU 026'!A1" display="OSU026" xr:uid="{C4B5A00F-1092-46E7-B4C8-BE14943DBD80}"/>
    <hyperlink ref="C30" location="'OSU 027'!A1" display="OSU027" xr:uid="{E0257877-AE77-4926-9496-577E78A1076B}"/>
    <hyperlink ref="C31" location="'OSU 040'!A1" display="OSU040" xr:uid="{ECA0ABB3-16EF-49BF-807D-77AF67A68CC1}"/>
    <hyperlink ref="C32" location="'OSU 087'!A1" display="OSU087" xr:uid="{2FAD52DD-0B25-4E3B-8C69-1AE049AA5C2F}"/>
    <hyperlink ref="C33" location="'OSU 089'!A1" display="OSU089" xr:uid="{503C2CB1-D7EC-4248-9E8A-8EA20CE4E4E7}"/>
    <hyperlink ref="C34" location="'OSU 103'!A1" display="OSU103" xr:uid="{27D742C8-8C54-4789-969D-8C776B0D0AF4}"/>
    <hyperlink ref="C35" location="'OSU 119'!A1" display="OSU119" xr:uid="{F147FB81-D929-45AB-8799-D555002B3DE0}"/>
    <hyperlink ref="C36" location="'SRS 399'!A1" display="SRS399" xr:uid="{47E96048-076B-4C56-ADF1-90C94FB1EB56}"/>
    <hyperlink ref="C41" location="HHD33C!A1" display="HHD33C" xr:uid="{C230E448-2E59-4BCD-8624-B903ED331AB4}"/>
    <hyperlink ref="C42" location="'OSA 368'!A1" display="OSA368" xr:uid="{E7210999-5B3C-45FB-A7B2-04DE4C09A0AA}"/>
    <hyperlink ref="C43" location="'OSU 000'!A1" display="OSU000" xr:uid="{D66C5389-23F1-4A93-A5B6-CA546F7D1B9D}"/>
    <hyperlink ref="C44" location="'OSU 001'!A1" display="OSU001" xr:uid="{C81657CA-BC22-4CD7-8C6F-2417995D1E64}"/>
    <hyperlink ref="C45" location="'OSU 017'!A1" display="OSU017" xr:uid="{5EB63F2E-04CB-47BF-B96D-6C350D5D22F5}"/>
    <hyperlink ref="C46" location="'OSU 018'!A1" display="OSU018" xr:uid="{87E909D7-8365-4C35-8563-732A0BFF9F5D}"/>
    <hyperlink ref="C47" location="'OSU 022'!A1" display="OSU022" xr:uid="{E27803D8-36AC-43A5-8535-AC638EE1C302}"/>
    <hyperlink ref="C48" location="'OSU 026'!A1" display="OSU026" xr:uid="{CDE11B36-FD74-4936-89D5-B2E9D4D15A78}"/>
    <hyperlink ref="C49" location="'OSU 027'!A1" display="OSU027" xr:uid="{F87BB903-26F7-4FC7-A63E-48C002097B27}"/>
    <hyperlink ref="C50" location="'OSU 040'!A1" display="OSU040" xr:uid="{4B55F911-4615-41D3-AB50-76EC54C19AA9}"/>
    <hyperlink ref="C51" location="'OSU 087'!A1" display="OSU087" xr:uid="{E639EA21-E3FA-4A13-84A2-ADE0C3D4CFBE}"/>
    <hyperlink ref="C52" location="'OSU 089'!A1" display="OSU089" xr:uid="{C31978D0-DBFD-48A4-B934-F59FAA937F5A}"/>
    <hyperlink ref="C53" location="'OSU 103'!A1" display="OSU103" xr:uid="{347122AE-B7AD-4F22-A42A-1C96F458821F}"/>
    <hyperlink ref="C54" location="'OSU 119'!A1" display="OSU119" xr:uid="{D24BB154-5499-48E8-93EE-D5B1856CAC33}"/>
    <hyperlink ref="C55" location="'SRS 399'!A1" display="SRS399" xr:uid="{869E2F49-5F0F-48D7-BD07-9290BB1CE0D7}"/>
  </hyperlinks>
  <pageMargins left="0.70866141732283472" right="0.70866141732283472" top="0.74803149606299213" bottom="0.74803149606299213" header="0.31496062992125984" footer="0.31496062992125984"/>
  <pageSetup paperSize="5" scale="45" orientation="landscape" r:id="rId1"/>
  <rowBreaks count="1" manualBreakCount="1">
    <brk id="56" min="2" max="17" man="1"/>
  </rowBreaks>
  <colBreaks count="1" manualBreakCount="1">
    <brk id="1" max="1048575" man="1"/>
  </colBreaks>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7EC0D-6B9F-43F0-ACFB-9EF5EC260469}">
  <dimension ref="A1:P26"/>
  <sheetViews>
    <sheetView view="pageBreakPreview" zoomScale="80" zoomScaleNormal="40" zoomScaleSheetLayoutView="80" workbookViewId="0"/>
  </sheetViews>
  <sheetFormatPr baseColWidth="10" defaultRowHeight="15" x14ac:dyDescent="0.25"/>
  <cols>
    <col min="1" max="1" width="16.5703125" bestFit="1" customWidth="1"/>
    <col min="2" max="2" width="3.85546875" customWidth="1"/>
    <col min="4" max="4" width="52.140625" customWidth="1"/>
    <col min="6" max="6" width="15.5703125" bestFit="1" customWidth="1"/>
    <col min="7" max="7" width="5.28515625" customWidth="1"/>
    <col min="10" max="10" width="42" customWidth="1"/>
    <col min="13" max="13" width="15.5703125" bestFit="1" customWidth="1"/>
    <col min="14" max="14" width="6.42578125" customWidth="1"/>
    <col min="15" max="15" width="16.28515625" bestFit="1" customWidth="1"/>
    <col min="16" max="16" width="21.5703125" customWidth="1"/>
  </cols>
  <sheetData>
    <row r="1" spans="1:16" ht="15.75" thickBot="1" x14ac:dyDescent="0.3">
      <c r="A1" s="117" t="s">
        <v>1557</v>
      </c>
      <c r="F1" s="242">
        <f>+F2+M2</f>
        <v>12686580.3453</v>
      </c>
    </row>
    <row r="2" spans="1:16" ht="15.75" thickBot="1" x14ac:dyDescent="0.3">
      <c r="A2" s="117" t="s">
        <v>1559</v>
      </c>
      <c r="E2" s="92" t="s">
        <v>1302</v>
      </c>
      <c r="F2" s="93">
        <f>SUM(F7:F21)</f>
        <v>6157357.5</v>
      </c>
      <c r="L2" s="92" t="s">
        <v>1302</v>
      </c>
      <c r="M2" s="93">
        <f>SUM(M7:M26)</f>
        <v>6529222.8452999992</v>
      </c>
    </row>
    <row r="3" spans="1:16" ht="15.75" thickBot="1" x14ac:dyDescent="0.3">
      <c r="A3" s="117" t="s">
        <v>1768</v>
      </c>
    </row>
    <row r="4" spans="1:16" ht="15.75" thickBot="1" x14ac:dyDescent="0.3">
      <c r="C4" s="507" t="s">
        <v>540</v>
      </c>
      <c r="D4" s="508"/>
      <c r="E4" s="508"/>
      <c r="F4" s="509"/>
      <c r="H4" s="507" t="s">
        <v>0</v>
      </c>
      <c r="I4" s="508"/>
      <c r="J4" s="508"/>
      <c r="K4" s="508"/>
      <c r="L4" s="508"/>
      <c r="M4" s="509"/>
      <c r="O4" s="167" t="s">
        <v>1754</v>
      </c>
      <c r="P4" s="168" t="s">
        <v>1302</v>
      </c>
    </row>
    <row r="5" spans="1:16" x14ac:dyDescent="0.25">
      <c r="C5" s="510"/>
      <c r="D5" s="511"/>
      <c r="E5" s="511"/>
      <c r="F5" s="512"/>
      <c r="H5" s="510"/>
      <c r="I5" s="511"/>
      <c r="J5" s="511"/>
      <c r="K5" s="511"/>
      <c r="L5" s="511"/>
      <c r="M5" s="512"/>
      <c r="O5" s="166" t="s">
        <v>1755</v>
      </c>
      <c r="P5" s="156">
        <f>SUM(F7:F8,M7:M8)</f>
        <v>2043078.6200999999</v>
      </c>
    </row>
    <row r="6" spans="1:16" ht="15.75" thickBot="1" x14ac:dyDescent="0.3">
      <c r="C6" s="127" t="s">
        <v>1</v>
      </c>
      <c r="D6" s="128" t="s">
        <v>626</v>
      </c>
      <c r="E6" s="128" t="s">
        <v>2</v>
      </c>
      <c r="F6" s="129" t="s">
        <v>1307</v>
      </c>
      <c r="H6" s="127" t="s">
        <v>1</v>
      </c>
      <c r="I6" s="128" t="s">
        <v>1298</v>
      </c>
      <c r="J6" s="128" t="s">
        <v>626</v>
      </c>
      <c r="K6" s="128" t="s">
        <v>2</v>
      </c>
      <c r="L6" s="128" t="s">
        <v>1299</v>
      </c>
      <c r="M6" s="150" t="s">
        <v>1307</v>
      </c>
      <c r="O6" s="164" t="s">
        <v>1756</v>
      </c>
      <c r="P6" s="152">
        <f>SUM(F9:F11,M9)</f>
        <v>2326000.4775</v>
      </c>
    </row>
    <row r="7" spans="1:16" x14ac:dyDescent="0.25">
      <c r="C7" s="130">
        <v>44565</v>
      </c>
      <c r="D7" s="244" t="s">
        <v>203</v>
      </c>
      <c r="E7" s="132" t="s">
        <v>204</v>
      </c>
      <c r="F7" s="133">
        <v>178500</v>
      </c>
      <c r="H7" s="130">
        <v>44567</v>
      </c>
      <c r="I7" s="131" t="s">
        <v>23</v>
      </c>
      <c r="J7" s="244" t="s">
        <v>24</v>
      </c>
      <c r="K7" s="132" t="s">
        <v>204</v>
      </c>
      <c r="L7" s="132">
        <v>3.49</v>
      </c>
      <c r="M7" s="133">
        <v>11447.329949999999</v>
      </c>
      <c r="O7" s="164" t="s">
        <v>1757</v>
      </c>
      <c r="P7" s="152">
        <f>SUM(F12)</f>
        <v>892500</v>
      </c>
    </row>
    <row r="8" spans="1:16" ht="15.75" thickBot="1" x14ac:dyDescent="0.3">
      <c r="C8" s="15">
        <v>44586</v>
      </c>
      <c r="D8" s="245" t="s">
        <v>205</v>
      </c>
      <c r="E8" s="17" t="s">
        <v>204</v>
      </c>
      <c r="F8" s="18">
        <v>103530</v>
      </c>
      <c r="H8" s="15">
        <v>44574</v>
      </c>
      <c r="I8" s="16" t="s">
        <v>206</v>
      </c>
      <c r="J8" s="245" t="s">
        <v>207</v>
      </c>
      <c r="K8" s="17" t="s">
        <v>204</v>
      </c>
      <c r="L8" s="17">
        <v>3</v>
      </c>
      <c r="M8" s="18">
        <v>1749601.29015</v>
      </c>
      <c r="O8" s="164" t="s">
        <v>1758</v>
      </c>
      <c r="P8" s="152">
        <f>SUM(F13:F14)</f>
        <v>285600</v>
      </c>
    </row>
    <row r="9" spans="1:16" ht="15.75" thickBot="1" x14ac:dyDescent="0.3">
      <c r="C9" s="130">
        <v>44595</v>
      </c>
      <c r="D9" s="244" t="s">
        <v>394</v>
      </c>
      <c r="E9" s="132" t="s">
        <v>204</v>
      </c>
      <c r="F9" s="133">
        <v>107100</v>
      </c>
      <c r="H9" s="142">
        <v>44595</v>
      </c>
      <c r="I9" s="143" t="s">
        <v>392</v>
      </c>
      <c r="J9" s="243" t="s">
        <v>393</v>
      </c>
      <c r="K9" s="144" t="s">
        <v>204</v>
      </c>
      <c r="L9" s="144">
        <v>1</v>
      </c>
      <c r="M9" s="145">
        <v>184000.47749999998</v>
      </c>
      <c r="O9" s="164" t="s">
        <v>1759</v>
      </c>
      <c r="P9" s="152">
        <f>SUM(M10)</f>
        <v>489072.07860000007</v>
      </c>
    </row>
    <row r="10" spans="1:16" ht="27" thickBot="1" x14ac:dyDescent="0.3">
      <c r="C10" s="12">
        <v>44597</v>
      </c>
      <c r="D10" s="240" t="s">
        <v>395</v>
      </c>
      <c r="E10" s="2" t="s">
        <v>204</v>
      </c>
      <c r="F10" s="14">
        <v>160650</v>
      </c>
      <c r="H10" s="142">
        <v>44695</v>
      </c>
      <c r="I10" s="143" t="s">
        <v>728</v>
      </c>
      <c r="J10" s="243" t="s">
        <v>729</v>
      </c>
      <c r="K10" s="144" t="s">
        <v>204</v>
      </c>
      <c r="L10" s="144">
        <v>20</v>
      </c>
      <c r="M10" s="145">
        <v>489072.07860000007</v>
      </c>
      <c r="O10" s="164" t="s">
        <v>1760</v>
      </c>
      <c r="P10" s="152">
        <f>SUM(M11:M12)</f>
        <v>284558.49</v>
      </c>
    </row>
    <row r="11" spans="1:16" ht="39.75" thickBot="1" x14ac:dyDescent="0.3">
      <c r="C11" s="15">
        <v>44603</v>
      </c>
      <c r="D11" s="245" t="s">
        <v>2339</v>
      </c>
      <c r="E11" s="17" t="s">
        <v>204</v>
      </c>
      <c r="F11" s="18">
        <v>1874250</v>
      </c>
      <c r="H11" s="130">
        <v>44730</v>
      </c>
      <c r="I11" s="131" t="s">
        <v>107</v>
      </c>
      <c r="J11" s="244" t="s">
        <v>835</v>
      </c>
      <c r="K11" s="132" t="s">
        <v>204</v>
      </c>
      <c r="L11" s="132">
        <v>2</v>
      </c>
      <c r="M11" s="133">
        <v>188168.49</v>
      </c>
      <c r="O11" s="164" t="s">
        <v>1761</v>
      </c>
      <c r="P11" s="152">
        <f>SUM(M13)</f>
        <v>13623.945</v>
      </c>
    </row>
    <row r="12" spans="1:16" ht="15.75" thickBot="1" x14ac:dyDescent="0.3">
      <c r="C12" s="142">
        <v>44631</v>
      </c>
      <c r="D12" s="243" t="s">
        <v>538</v>
      </c>
      <c r="E12" s="144" t="s">
        <v>204</v>
      </c>
      <c r="F12" s="145">
        <v>892500</v>
      </c>
      <c r="H12" s="15">
        <v>44730</v>
      </c>
      <c r="I12" s="16" t="s">
        <v>738</v>
      </c>
      <c r="J12" s="245" t="s">
        <v>739</v>
      </c>
      <c r="K12" s="17" t="s">
        <v>204</v>
      </c>
      <c r="L12" s="17">
        <v>1</v>
      </c>
      <c r="M12" s="18">
        <v>96390</v>
      </c>
      <c r="O12" s="164" t="s">
        <v>1762</v>
      </c>
      <c r="P12" s="152">
        <f>SUM(M14:M21)</f>
        <v>2349210.585</v>
      </c>
    </row>
    <row r="13" spans="1:16" ht="15.75" thickBot="1" x14ac:dyDescent="0.3">
      <c r="C13" s="130">
        <v>44669</v>
      </c>
      <c r="D13" s="244" t="s">
        <v>2340</v>
      </c>
      <c r="E13" s="132" t="s">
        <v>204</v>
      </c>
      <c r="F13" s="198">
        <v>124950</v>
      </c>
      <c r="H13" s="142">
        <v>44760</v>
      </c>
      <c r="I13" s="143" t="s">
        <v>23</v>
      </c>
      <c r="J13" s="243" t="s">
        <v>24</v>
      </c>
      <c r="K13" s="144" t="s">
        <v>204</v>
      </c>
      <c r="L13" s="144">
        <v>3.49</v>
      </c>
      <c r="M13" s="145">
        <v>13623.945</v>
      </c>
      <c r="O13" s="164" t="s">
        <v>1763</v>
      </c>
      <c r="P13" s="152">
        <f>SUM(M22:M23)</f>
        <v>724635.54764999996</v>
      </c>
    </row>
    <row r="14" spans="1:16" ht="27" thickBot="1" x14ac:dyDescent="0.3">
      <c r="C14" s="15">
        <v>44673</v>
      </c>
      <c r="D14" s="245" t="s">
        <v>625</v>
      </c>
      <c r="E14" s="17" t="s">
        <v>204</v>
      </c>
      <c r="F14" s="199">
        <v>160650</v>
      </c>
      <c r="H14" s="130">
        <v>44775</v>
      </c>
      <c r="I14" s="131" t="s">
        <v>801</v>
      </c>
      <c r="J14" s="244" t="s">
        <v>802</v>
      </c>
      <c r="K14" s="132" t="s">
        <v>204</v>
      </c>
      <c r="L14" s="132">
        <v>4</v>
      </c>
      <c r="M14" s="133">
        <v>348760.68</v>
      </c>
      <c r="O14" s="164" t="s">
        <v>1764</v>
      </c>
      <c r="P14" s="152">
        <v>0</v>
      </c>
    </row>
    <row r="15" spans="1:16" ht="51.75" x14ac:dyDescent="0.25">
      <c r="C15" s="138">
        <v>44887</v>
      </c>
      <c r="D15" s="248" t="s">
        <v>2341</v>
      </c>
      <c r="E15" s="140" t="s">
        <v>204</v>
      </c>
      <c r="F15" s="141">
        <v>249900</v>
      </c>
      <c r="H15" s="12">
        <v>44778</v>
      </c>
      <c r="I15" s="1" t="s">
        <v>9</v>
      </c>
      <c r="J15" s="240" t="s">
        <v>735</v>
      </c>
      <c r="K15" s="2" t="s">
        <v>204</v>
      </c>
      <c r="L15" s="2">
        <v>44</v>
      </c>
      <c r="M15" s="14">
        <v>903151.5</v>
      </c>
      <c r="O15" s="164" t="s">
        <v>1765</v>
      </c>
      <c r="P15" s="152">
        <f>SUM(F15:F17,M24)</f>
        <v>1519959.8620500001</v>
      </c>
    </row>
    <row r="16" spans="1:16" ht="39.75" thickBot="1" x14ac:dyDescent="0.3">
      <c r="C16" s="12">
        <v>44887</v>
      </c>
      <c r="D16" s="240" t="s">
        <v>2342</v>
      </c>
      <c r="E16" s="2" t="s">
        <v>204</v>
      </c>
      <c r="F16" s="14">
        <v>145477.5</v>
      </c>
      <c r="H16" s="12">
        <v>44778</v>
      </c>
      <c r="I16" s="1" t="s">
        <v>1114</v>
      </c>
      <c r="J16" s="240" t="s">
        <v>1115</v>
      </c>
      <c r="K16" s="2" t="s">
        <v>204</v>
      </c>
      <c r="L16" s="2">
        <v>1</v>
      </c>
      <c r="M16" s="14">
        <v>105300</v>
      </c>
      <c r="O16" s="188" t="s">
        <v>1766</v>
      </c>
      <c r="P16" s="189">
        <f>+SUM(F18:F21,M25:M26)</f>
        <v>1758340.7394000001</v>
      </c>
    </row>
    <row r="17" spans="3:16" ht="35.25" customHeight="1" thickBot="1" x14ac:dyDescent="0.3">
      <c r="C17" s="15">
        <v>44888</v>
      </c>
      <c r="D17" s="245" t="s">
        <v>1752</v>
      </c>
      <c r="E17" s="17" t="s">
        <v>204</v>
      </c>
      <c r="F17" s="18">
        <v>446250</v>
      </c>
      <c r="H17" s="12">
        <v>44778</v>
      </c>
      <c r="I17" s="1" t="s">
        <v>1098</v>
      </c>
      <c r="J17" s="240" t="s">
        <v>1099</v>
      </c>
      <c r="K17" s="2" t="s">
        <v>204</v>
      </c>
      <c r="L17" s="2">
        <v>1</v>
      </c>
      <c r="M17" s="14">
        <v>56925.495000000003</v>
      </c>
      <c r="O17" s="72" t="s">
        <v>1302</v>
      </c>
      <c r="P17" s="74">
        <f>SUM(P5:P16)</f>
        <v>12686580.3453</v>
      </c>
    </row>
    <row r="18" spans="3:16" x14ac:dyDescent="0.25">
      <c r="C18" s="130">
        <v>44900</v>
      </c>
      <c r="D18" s="244" t="s">
        <v>1903</v>
      </c>
      <c r="E18" s="132" t="s">
        <v>204</v>
      </c>
      <c r="F18" s="133">
        <v>624750</v>
      </c>
      <c r="H18" s="12">
        <v>44778</v>
      </c>
      <c r="I18" s="1" t="s">
        <v>1116</v>
      </c>
      <c r="J18" s="240" t="s">
        <v>1117</v>
      </c>
      <c r="K18" s="2" t="s">
        <v>204</v>
      </c>
      <c r="L18" s="2">
        <v>1</v>
      </c>
      <c r="M18" s="14">
        <v>88295.084999999992</v>
      </c>
    </row>
    <row r="19" spans="3:16" ht="26.25" x14ac:dyDescent="0.25">
      <c r="C19" s="12">
        <v>44903</v>
      </c>
      <c r="D19" s="240" t="s">
        <v>1905</v>
      </c>
      <c r="E19" s="2" t="s">
        <v>204</v>
      </c>
      <c r="F19" s="14">
        <v>499800</v>
      </c>
      <c r="H19" s="12">
        <v>44778</v>
      </c>
      <c r="I19" s="1" t="s">
        <v>1118</v>
      </c>
      <c r="J19" s="240" t="s">
        <v>1119</v>
      </c>
      <c r="K19" s="2" t="s">
        <v>204</v>
      </c>
      <c r="L19" s="2">
        <v>1</v>
      </c>
      <c r="M19" s="14">
        <v>388038.28500000003</v>
      </c>
    </row>
    <row r="20" spans="3:16" ht="26.25" x14ac:dyDescent="0.25">
      <c r="C20" s="12">
        <v>44903</v>
      </c>
      <c r="D20" s="240" t="s">
        <v>1906</v>
      </c>
      <c r="E20" s="2" t="s">
        <v>204</v>
      </c>
      <c r="F20" s="14">
        <v>446250</v>
      </c>
      <c r="H20" s="12">
        <v>44778</v>
      </c>
      <c r="I20" s="1" t="s">
        <v>1120</v>
      </c>
      <c r="J20" s="240" t="s">
        <v>1121</v>
      </c>
      <c r="K20" s="2" t="s">
        <v>204</v>
      </c>
      <c r="L20" s="2">
        <v>1</v>
      </c>
      <c r="M20" s="14">
        <v>109978.86000000002</v>
      </c>
    </row>
    <row r="21" spans="3:16" ht="27" thickBot="1" x14ac:dyDescent="0.3">
      <c r="C21" s="15">
        <v>44911</v>
      </c>
      <c r="D21" s="245" t="s">
        <v>1917</v>
      </c>
      <c r="E21" s="17" t="s">
        <v>204</v>
      </c>
      <c r="F21" s="18">
        <v>142800</v>
      </c>
      <c r="H21" s="15">
        <v>44792</v>
      </c>
      <c r="I21" s="16" t="s">
        <v>801</v>
      </c>
      <c r="J21" s="245" t="s">
        <v>802</v>
      </c>
      <c r="K21" s="17" t="s">
        <v>204</v>
      </c>
      <c r="L21" s="17">
        <v>4</v>
      </c>
      <c r="M21" s="18">
        <v>348760.68</v>
      </c>
    </row>
    <row r="22" spans="3:16" ht="26.25" x14ac:dyDescent="0.25">
      <c r="H22" s="130">
        <v>44811</v>
      </c>
      <c r="I22" s="131" t="s">
        <v>1294</v>
      </c>
      <c r="J22" s="244" t="s">
        <v>1295</v>
      </c>
      <c r="K22" s="132" t="s">
        <v>204</v>
      </c>
      <c r="L22" s="132">
        <v>1</v>
      </c>
      <c r="M22" s="133">
        <v>360000.58499999996</v>
      </c>
    </row>
    <row r="23" spans="3:16" ht="27" thickBot="1" x14ac:dyDescent="0.3">
      <c r="H23" s="15">
        <v>44811</v>
      </c>
      <c r="I23" s="16" t="s">
        <v>1296</v>
      </c>
      <c r="J23" s="245" t="s">
        <v>1297</v>
      </c>
      <c r="K23" s="17" t="s">
        <v>204</v>
      </c>
      <c r="L23" s="17">
        <v>1</v>
      </c>
      <c r="M23" s="18">
        <v>364634.96265</v>
      </c>
    </row>
    <row r="24" spans="3:16" ht="27" thickBot="1" x14ac:dyDescent="0.3">
      <c r="H24" s="185">
        <v>44876</v>
      </c>
      <c r="I24" s="161" t="s">
        <v>150</v>
      </c>
      <c r="J24" s="246" t="s">
        <v>1536</v>
      </c>
      <c r="K24" s="186" t="s">
        <v>204</v>
      </c>
      <c r="L24" s="186">
        <v>4</v>
      </c>
      <c r="M24" s="187">
        <v>678332.36205</v>
      </c>
    </row>
    <row r="25" spans="3:16" ht="26.25" x14ac:dyDescent="0.25">
      <c r="H25" s="130">
        <v>44904</v>
      </c>
      <c r="I25" s="131" t="s">
        <v>9</v>
      </c>
      <c r="J25" s="244" t="s">
        <v>1367</v>
      </c>
      <c r="K25" s="132" t="s">
        <v>204</v>
      </c>
      <c r="L25" s="132">
        <v>1</v>
      </c>
      <c r="M25" s="133">
        <v>29611.418549999995</v>
      </c>
    </row>
    <row r="26" spans="3:16" ht="15.75" thickBot="1" x14ac:dyDescent="0.3">
      <c r="H26" s="15">
        <v>44904</v>
      </c>
      <c r="I26" s="16" t="s">
        <v>1177</v>
      </c>
      <c r="J26" s="245" t="s">
        <v>1178</v>
      </c>
      <c r="K26" s="17" t="s">
        <v>204</v>
      </c>
      <c r="L26" s="17">
        <v>3.49</v>
      </c>
      <c r="M26" s="18">
        <v>15129.32085</v>
      </c>
    </row>
  </sheetData>
  <mergeCells count="2">
    <mergeCell ref="C4:F5"/>
    <mergeCell ref="H4:M5"/>
  </mergeCells>
  <hyperlinks>
    <hyperlink ref="A1" location="GENERAL!A1" display="GENERAL" xr:uid="{F41096D9-9C25-4F2E-9671-F91277F96129}"/>
    <hyperlink ref="A2" location="'PARETO '!A1" display="PARETO" xr:uid="{CED1F5FF-97F2-43A3-8681-BB219B4CB6F8}"/>
    <hyperlink ref="A3" location="'COSTO POR MES'!A1" display="COSTO POR MES" xr:uid="{DDD758C6-4558-4EB2-8F90-E80B423F9443}"/>
  </hyperlinks>
  <pageMargins left="0.70866141732283472" right="0.70866141732283472" top="0.74803149606299213" bottom="0.74803149606299213" header="0.31496062992125984" footer="0.31496062992125984"/>
  <pageSetup paperSize="5" scale="66" orientation="landscape" r:id="rId1"/>
  <colBreaks count="1" manualBreakCount="1">
    <brk id="2" max="1048575" man="1"/>
  </colBreaks>
  <ignoredErrors>
    <ignoredError sqref="P10:P15 P5:P8"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E6B53-54A9-4FF5-83DC-30142C3A0711}">
  <dimension ref="A1:I47"/>
  <sheetViews>
    <sheetView view="pageBreakPreview" zoomScale="70" zoomScaleNormal="110" zoomScaleSheetLayoutView="70" workbookViewId="0"/>
  </sheetViews>
  <sheetFormatPr baseColWidth="10" defaultRowHeight="15" x14ac:dyDescent="0.25"/>
  <cols>
    <col min="1" max="1" width="9" bestFit="1" customWidth="1"/>
    <col min="2" max="2" width="12.5703125" bestFit="1" customWidth="1"/>
    <col min="3" max="3" width="13.5703125" bestFit="1" customWidth="1"/>
    <col min="4" max="4" width="24.28515625" bestFit="1" customWidth="1"/>
    <col min="5" max="6" width="16.7109375" bestFit="1" customWidth="1"/>
  </cols>
  <sheetData>
    <row r="1" spans="1:6" ht="15.75" thickBot="1" x14ac:dyDescent="0.3">
      <c r="A1" s="117" t="s">
        <v>1557</v>
      </c>
    </row>
    <row r="2" spans="1:6" ht="15.75" thickBot="1" x14ac:dyDescent="0.3">
      <c r="C2" s="417" t="s">
        <v>1300</v>
      </c>
      <c r="D2" s="418" t="s">
        <v>1301</v>
      </c>
      <c r="E2" s="418" t="s">
        <v>1303</v>
      </c>
      <c r="F2" s="419" t="s">
        <v>1304</v>
      </c>
    </row>
    <row r="3" spans="1:6" x14ac:dyDescent="0.25">
      <c r="C3" s="212" t="s">
        <v>111</v>
      </c>
      <c r="D3" s="415">
        <f>'OSU 040'!F2</f>
        <v>244236583.69694999</v>
      </c>
      <c r="E3" s="416">
        <f t="shared" ref="E3:E16" si="0">D3/$D$17</f>
        <v>0.25084015488358097</v>
      </c>
      <c r="F3" s="420">
        <f>E3</f>
        <v>0.25084015488358097</v>
      </c>
    </row>
    <row r="4" spans="1:6" x14ac:dyDescent="0.25">
      <c r="C4" s="116" t="s">
        <v>155</v>
      </c>
      <c r="D4" s="9">
        <f>'OSU 089'!F2</f>
        <v>226007304.28398746</v>
      </c>
      <c r="E4" s="10">
        <f t="shared" si="0"/>
        <v>0.23211799949576509</v>
      </c>
      <c r="F4" s="59">
        <f>E4+F3</f>
        <v>0.48295815437934608</v>
      </c>
    </row>
    <row r="5" spans="1:6" x14ac:dyDescent="0.25">
      <c r="C5" s="116" t="s">
        <v>39</v>
      </c>
      <c r="D5" s="9">
        <f>'OSU 018'!F2</f>
        <v>179780163.9129</v>
      </c>
      <c r="E5" s="10">
        <f t="shared" si="0"/>
        <v>0.18464098816933527</v>
      </c>
      <c r="F5" s="59">
        <f t="shared" ref="F5:F16" si="1">E5+F4</f>
        <v>0.66759914254868136</v>
      </c>
    </row>
    <row r="6" spans="1:6" x14ac:dyDescent="0.25">
      <c r="C6" s="116" t="s">
        <v>68</v>
      </c>
      <c r="D6" s="9">
        <f>'OSU 026'!F2</f>
        <v>143268380.40588754</v>
      </c>
      <c r="E6" s="10">
        <f t="shared" si="0"/>
        <v>0.14714201364495016</v>
      </c>
      <c r="F6" s="59">
        <f t="shared" si="1"/>
        <v>0.81474115619363152</v>
      </c>
    </row>
    <row r="7" spans="1:6" x14ac:dyDescent="0.25">
      <c r="C7" s="116" t="s">
        <v>81</v>
      </c>
      <c r="D7" s="9">
        <f>'OSU 027'!F2</f>
        <v>100793736.1759875</v>
      </c>
      <c r="E7" s="10">
        <f t="shared" si="0"/>
        <v>0.10351895695139153</v>
      </c>
      <c r="F7" s="59">
        <f t="shared" si="1"/>
        <v>0.91826011314502309</v>
      </c>
    </row>
    <row r="8" spans="1:6" x14ac:dyDescent="0.25">
      <c r="C8" s="116" t="s">
        <v>3</v>
      </c>
      <c r="D8" s="9">
        <f>'OSA 368'!F2</f>
        <v>26892675.785849996</v>
      </c>
      <c r="E8" s="10">
        <f t="shared" si="0"/>
        <v>2.7619789211131111E-2</v>
      </c>
      <c r="F8" s="59">
        <f t="shared" si="1"/>
        <v>0.94587990235615416</v>
      </c>
    </row>
    <row r="9" spans="1:6" x14ac:dyDescent="0.25">
      <c r="C9" s="116" t="s">
        <v>196</v>
      </c>
      <c r="D9" s="9">
        <f>'OSU 119'!F2</f>
        <v>18120961.55415</v>
      </c>
      <c r="E9" s="10">
        <f t="shared" si="0"/>
        <v>1.8610908874005697E-2</v>
      </c>
      <c r="F9" s="59">
        <f t="shared" si="1"/>
        <v>0.96449081123015989</v>
      </c>
    </row>
    <row r="10" spans="1:6" x14ac:dyDescent="0.25">
      <c r="C10" s="116" t="s">
        <v>6</v>
      </c>
      <c r="D10" s="9">
        <f>'OSU 000'!F2</f>
        <v>12589426.5</v>
      </c>
      <c r="E10" s="10">
        <f t="shared" si="0"/>
        <v>1.2929814384702656E-2</v>
      </c>
      <c r="F10" s="59">
        <f t="shared" si="1"/>
        <v>0.97742062561486254</v>
      </c>
    </row>
    <row r="11" spans="1:6" x14ac:dyDescent="0.25">
      <c r="C11" s="116" t="s">
        <v>27</v>
      </c>
      <c r="D11" s="9">
        <f>'OSU 001'!F2</f>
        <v>8529480.0034499988</v>
      </c>
      <c r="E11" s="10">
        <f t="shared" si="0"/>
        <v>8.7600966765754955E-3</v>
      </c>
      <c r="F11" s="59">
        <f t="shared" si="1"/>
        <v>0.98618072229143805</v>
      </c>
    </row>
    <row r="12" spans="1:6" x14ac:dyDescent="0.25">
      <c r="C12" s="116" t="s">
        <v>204</v>
      </c>
      <c r="D12" s="9">
        <f>'SRS 399'!F2</f>
        <v>6157357.5</v>
      </c>
      <c r="E12" s="10">
        <f t="shared" si="0"/>
        <v>6.3238376724513061E-3</v>
      </c>
      <c r="F12" s="59">
        <f t="shared" si="1"/>
        <v>0.99250455996388931</v>
      </c>
    </row>
    <row r="13" spans="1:6" x14ac:dyDescent="0.25">
      <c r="C13" s="116" t="s">
        <v>66</v>
      </c>
      <c r="D13" s="9">
        <f>'OSU 022'!F2</f>
        <v>3050565</v>
      </c>
      <c r="E13" s="10">
        <f t="shared" si="0"/>
        <v>3.1330449578835431E-3</v>
      </c>
      <c r="F13" s="59">
        <f t="shared" si="1"/>
        <v>0.99563760492177289</v>
      </c>
    </row>
    <row r="14" spans="1:6" x14ac:dyDescent="0.25">
      <c r="C14" s="116" t="s">
        <v>194</v>
      </c>
      <c r="D14" s="9">
        <f>'OSU 103'!F2</f>
        <v>2436525</v>
      </c>
      <c r="E14" s="10">
        <f t="shared" si="0"/>
        <v>2.5024027896495236E-3</v>
      </c>
      <c r="F14" s="59">
        <f t="shared" si="1"/>
        <v>0.99814000771142242</v>
      </c>
    </row>
    <row r="15" spans="1:6" x14ac:dyDescent="0.25">
      <c r="C15" s="116" t="s">
        <v>539</v>
      </c>
      <c r="D15" s="9">
        <f>HHD33C!F2</f>
        <v>1561126.4780999999</v>
      </c>
      <c r="E15" s="10">
        <f t="shared" si="0"/>
        <v>1.6033355922033127E-3</v>
      </c>
      <c r="F15" s="59">
        <f t="shared" si="1"/>
        <v>0.99974334330362569</v>
      </c>
    </row>
    <row r="16" spans="1:6" ht="15.75" thickBot="1" x14ac:dyDescent="0.3">
      <c r="C16" s="116" t="s">
        <v>607</v>
      </c>
      <c r="D16" s="9">
        <f>'OSU 087'!F2</f>
        <v>249900</v>
      </c>
      <c r="E16" s="10">
        <f t="shared" si="0"/>
        <v>2.5665669637431012E-4</v>
      </c>
      <c r="F16" s="59">
        <f t="shared" si="1"/>
        <v>1</v>
      </c>
    </row>
    <row r="17" spans="3:6" ht="15.75" thickBot="1" x14ac:dyDescent="0.3">
      <c r="C17" s="72" t="s">
        <v>1306</v>
      </c>
      <c r="D17" s="73">
        <f>SUM(D3:D16)</f>
        <v>973674186.29726255</v>
      </c>
      <c r="E17" s="75">
        <f>SUM(E3:E16)</f>
        <v>1</v>
      </c>
      <c r="F17" s="8"/>
    </row>
    <row r="18" spans="3:6" ht="15" customHeight="1" x14ac:dyDescent="0.25"/>
    <row r="19" spans="3:6" ht="15.75" thickBot="1" x14ac:dyDescent="0.3"/>
    <row r="20" spans="3:6" x14ac:dyDescent="0.25">
      <c r="C20" s="449" t="s">
        <v>1300</v>
      </c>
      <c r="D20" s="450" t="s">
        <v>0</v>
      </c>
      <c r="E20" s="454" t="s">
        <v>1303</v>
      </c>
      <c r="F20" s="455" t="s">
        <v>1304</v>
      </c>
    </row>
    <row r="21" spans="3:6" ht="15" customHeight="1" x14ac:dyDescent="0.25">
      <c r="C21" s="164" t="s">
        <v>39</v>
      </c>
      <c r="D21" s="414">
        <v>68995031.398800075</v>
      </c>
      <c r="E21" s="10">
        <f t="shared" ref="E21:E34" si="2">D21/$D$35</f>
        <v>0.20563318301019071</v>
      </c>
      <c r="F21" s="59">
        <f>E21</f>
        <v>0.20563318301019071</v>
      </c>
    </row>
    <row r="22" spans="3:6" x14ac:dyDescent="0.25">
      <c r="C22" s="164" t="s">
        <v>111</v>
      </c>
      <c r="D22" s="414">
        <v>61095066.802199997</v>
      </c>
      <c r="E22" s="10">
        <f t="shared" si="2"/>
        <v>0.18208808370764956</v>
      </c>
      <c r="F22" s="452">
        <f>E22+F21</f>
        <v>0.38772126671784024</v>
      </c>
    </row>
    <row r="23" spans="3:6" x14ac:dyDescent="0.25">
      <c r="C23" s="164" t="s">
        <v>155</v>
      </c>
      <c r="D23" s="414">
        <v>58544735.560233928</v>
      </c>
      <c r="E23" s="10">
        <f t="shared" si="2"/>
        <v>0.17448706200531092</v>
      </c>
      <c r="F23" s="452">
        <f t="shared" ref="F23:F34" si="3">E23+F22</f>
        <v>0.56220832872315119</v>
      </c>
    </row>
    <row r="24" spans="3:6" x14ac:dyDescent="0.25">
      <c r="C24" s="164" t="s">
        <v>81</v>
      </c>
      <c r="D24" s="414">
        <v>47315273.081550039</v>
      </c>
      <c r="E24" s="10">
        <f t="shared" si="2"/>
        <v>0.14101870832578156</v>
      </c>
      <c r="F24" s="452">
        <f t="shared" si="3"/>
        <v>0.70322703704893275</v>
      </c>
    </row>
    <row r="25" spans="3:6" x14ac:dyDescent="0.25">
      <c r="C25" s="164" t="s">
        <v>68</v>
      </c>
      <c r="D25" s="414">
        <v>44101777.64729999</v>
      </c>
      <c r="E25" s="10">
        <f t="shared" si="2"/>
        <v>0.13144118830243326</v>
      </c>
      <c r="F25" s="452">
        <f t="shared" si="3"/>
        <v>0.83466822535136598</v>
      </c>
    </row>
    <row r="26" spans="3:6" x14ac:dyDescent="0.25">
      <c r="C26" s="164" t="s">
        <v>196</v>
      </c>
      <c r="D26" s="414">
        <v>18248671.309950005</v>
      </c>
      <c r="E26" s="10">
        <f t="shared" si="2"/>
        <v>5.4388443502281357E-2</v>
      </c>
      <c r="F26" s="452">
        <f t="shared" si="3"/>
        <v>0.88905666885364731</v>
      </c>
    </row>
    <row r="27" spans="3:6" x14ac:dyDescent="0.25">
      <c r="C27" s="164" t="s">
        <v>6</v>
      </c>
      <c r="D27" s="414">
        <v>10653546.821699997</v>
      </c>
      <c r="E27" s="10">
        <f t="shared" si="2"/>
        <v>3.1751891388114808E-2</v>
      </c>
      <c r="F27" s="452">
        <f t="shared" si="3"/>
        <v>0.92080856024176216</v>
      </c>
    </row>
    <row r="28" spans="3:6" x14ac:dyDescent="0.25">
      <c r="C28" s="164" t="s">
        <v>204</v>
      </c>
      <c r="D28" s="414">
        <v>6529222.8452999992</v>
      </c>
      <c r="E28" s="10">
        <f t="shared" si="2"/>
        <v>1.9459732810343255E-2</v>
      </c>
      <c r="F28" s="452">
        <f t="shared" si="3"/>
        <v>0.94026829305210546</v>
      </c>
    </row>
    <row r="29" spans="3:6" x14ac:dyDescent="0.25">
      <c r="C29" s="164" t="s">
        <v>27</v>
      </c>
      <c r="D29" s="414">
        <v>6025749.2434500009</v>
      </c>
      <c r="E29" s="10">
        <f t="shared" si="2"/>
        <v>1.7959177231034955E-2</v>
      </c>
      <c r="F29" s="452">
        <f t="shared" si="3"/>
        <v>0.95822747028314037</v>
      </c>
    </row>
    <row r="30" spans="3:6" x14ac:dyDescent="0.25">
      <c r="C30" s="164" t="s">
        <v>66</v>
      </c>
      <c r="D30" s="414">
        <v>5301540.10305</v>
      </c>
      <c r="E30" s="10">
        <f t="shared" si="2"/>
        <v>1.5800740200334274E-2</v>
      </c>
      <c r="F30" s="452">
        <f t="shared" si="3"/>
        <v>0.97402821048347465</v>
      </c>
    </row>
    <row r="31" spans="3:6" x14ac:dyDescent="0.25">
      <c r="C31" s="164" t="s">
        <v>3</v>
      </c>
      <c r="D31" s="414">
        <v>4231244.7712500002</v>
      </c>
      <c r="E31" s="10">
        <f t="shared" si="2"/>
        <v>1.2610825921335776E-2</v>
      </c>
      <c r="F31" s="452">
        <f t="shared" si="3"/>
        <v>0.98663903640481043</v>
      </c>
    </row>
    <row r="32" spans="3:6" x14ac:dyDescent="0.25">
      <c r="C32" s="164" t="s">
        <v>607</v>
      </c>
      <c r="D32" s="414">
        <v>2270196.0987</v>
      </c>
      <c r="E32" s="10">
        <f t="shared" si="2"/>
        <v>6.7661053320589816E-3</v>
      </c>
      <c r="F32" s="452">
        <f t="shared" si="3"/>
        <v>0.99340514173686945</v>
      </c>
    </row>
    <row r="33" spans="3:9" x14ac:dyDescent="0.25">
      <c r="C33" s="164" t="s">
        <v>194</v>
      </c>
      <c r="D33" s="414">
        <v>2170401.8846999998</v>
      </c>
      <c r="E33" s="10">
        <f t="shared" si="2"/>
        <v>6.4686780904913074E-3</v>
      </c>
      <c r="F33" s="452">
        <f t="shared" si="3"/>
        <v>0.99987381982736079</v>
      </c>
    </row>
    <row r="34" spans="3:9" ht="15.75" thickBot="1" x14ac:dyDescent="0.3">
      <c r="C34" s="188" t="s">
        <v>539</v>
      </c>
      <c r="D34" s="456">
        <v>42336.57645</v>
      </c>
      <c r="E34" s="457">
        <f t="shared" si="2"/>
        <v>1.2618017263949221E-4</v>
      </c>
      <c r="F34" s="452">
        <f t="shared" si="3"/>
        <v>1.0000000000000002</v>
      </c>
    </row>
    <row r="35" spans="3:9" ht="15.75" thickBot="1" x14ac:dyDescent="0.3">
      <c r="C35" s="72" t="s">
        <v>1306</v>
      </c>
      <c r="D35" s="73">
        <f>SUM(D21:D34)</f>
        <v>335524794.14463395</v>
      </c>
      <c r="E35" s="75">
        <f>SUM(E21:E34)</f>
        <v>1.0000000000000002</v>
      </c>
      <c r="F35" s="453"/>
    </row>
    <row r="37" spans="3:9" ht="15" customHeight="1" x14ac:dyDescent="0.25"/>
    <row r="39" spans="3:9" ht="15" customHeight="1" thickBot="1" x14ac:dyDescent="0.3"/>
    <row r="40" spans="3:9" ht="15" customHeight="1" x14ac:dyDescent="0.25">
      <c r="C40" s="471" t="s">
        <v>1305</v>
      </c>
      <c r="D40" s="472"/>
      <c r="E40" s="472"/>
      <c r="F40" s="472"/>
      <c r="G40" s="472"/>
      <c r="H40" s="472"/>
      <c r="I40" s="473"/>
    </row>
    <row r="41" spans="3:9" ht="15" customHeight="1" x14ac:dyDescent="0.25">
      <c r="C41" s="474"/>
      <c r="D41" s="475"/>
      <c r="E41" s="475"/>
      <c r="F41" s="475"/>
      <c r="G41" s="475"/>
      <c r="H41" s="475"/>
      <c r="I41" s="476"/>
    </row>
    <row r="42" spans="3:9" x14ac:dyDescent="0.25">
      <c r="C42" s="474"/>
      <c r="D42" s="475"/>
      <c r="E42" s="475"/>
      <c r="F42" s="475"/>
      <c r="G42" s="475"/>
      <c r="H42" s="475"/>
      <c r="I42" s="476"/>
    </row>
    <row r="43" spans="3:9" x14ac:dyDescent="0.25">
      <c r="C43" s="474"/>
      <c r="D43" s="475"/>
      <c r="E43" s="475"/>
      <c r="F43" s="475"/>
      <c r="G43" s="475"/>
      <c r="H43" s="475"/>
      <c r="I43" s="476"/>
    </row>
    <row r="44" spans="3:9" ht="15.75" thickBot="1" x14ac:dyDescent="0.3">
      <c r="C44" s="477"/>
      <c r="D44" s="478"/>
      <c r="E44" s="478"/>
      <c r="F44" s="478"/>
      <c r="G44" s="478"/>
      <c r="H44" s="478"/>
      <c r="I44" s="479"/>
    </row>
    <row r="45" spans="3:9" x14ac:dyDescent="0.25">
      <c r="C45" s="459"/>
      <c r="D45" s="459"/>
      <c r="E45" s="459"/>
      <c r="F45" s="459"/>
      <c r="G45" s="459"/>
      <c r="H45" s="459"/>
      <c r="I45" s="459"/>
    </row>
    <row r="46" spans="3:9" x14ac:dyDescent="0.25">
      <c r="C46" s="458"/>
      <c r="D46" s="458"/>
      <c r="E46" s="458"/>
      <c r="F46" s="458"/>
      <c r="G46" s="458"/>
      <c r="H46" s="458"/>
      <c r="I46" s="458"/>
    </row>
    <row r="47" spans="3:9" x14ac:dyDescent="0.25">
      <c r="C47" s="459"/>
      <c r="D47" s="459"/>
      <c r="E47" s="459"/>
      <c r="F47" s="459"/>
      <c r="G47" s="459"/>
      <c r="H47" s="459"/>
      <c r="I47" s="459"/>
    </row>
  </sheetData>
  <sortState xmlns:xlrd2="http://schemas.microsoft.com/office/spreadsheetml/2017/richdata2" ref="C21:F35">
    <sortCondition descending="1" ref="D21:D35"/>
  </sortState>
  <mergeCells count="1">
    <mergeCell ref="C40:I44"/>
  </mergeCells>
  <hyperlinks>
    <hyperlink ref="C3" location="'OSU 040'!A1" display="OSU040" xr:uid="{C831A05E-020C-4605-AE1F-686B23411F28}"/>
    <hyperlink ref="C4" location="'OSU 089'!A1" display="OSU089" xr:uid="{CA3B3660-78A6-4061-8B7F-6684868932BE}"/>
    <hyperlink ref="C5" location="'OSU 018'!A1" display="OSU018" xr:uid="{312B56C2-AD48-4EEB-9615-531AE51B3FA5}"/>
    <hyperlink ref="C6" location="'OSU 026'!A1" display="OSU026" xr:uid="{CA4344C5-72C2-46A5-BB57-73C5C1C83619}"/>
    <hyperlink ref="C7" location="'OSU 027'!A1" display="OSU027" xr:uid="{4FE33175-144F-4F31-A8C5-3B582A45223A}"/>
    <hyperlink ref="C8" location="'OSA 368'!A1" display="OSA368" xr:uid="{E8677843-5CC6-4BC2-9980-249A03B452D8}"/>
    <hyperlink ref="C9" location="'OSU 119'!A1" display="OSU119" xr:uid="{40A7A6D3-84E5-43F0-8C52-ACC2B4EADC4D}"/>
    <hyperlink ref="C10" location="'OSU 000'!A1" display="OSU000" xr:uid="{54E1E627-3EC8-4688-972D-E6D7E7BEAF84}"/>
    <hyperlink ref="C11" location="'OSU 001'!A1" display="OSU001" xr:uid="{633269B1-4AC8-4491-A4B9-AF19A5C3DF69}"/>
    <hyperlink ref="C12" location="'SRS 399'!A1" display="SRS399" xr:uid="{A3B647E4-120C-47B8-A941-7F2A5C9A7E5E}"/>
    <hyperlink ref="C13" location="'OSU 022'!A1" display="OSU022" xr:uid="{673F2A73-A787-4CED-AE71-702983DFCD39}"/>
    <hyperlink ref="C14" location="'OSU 103'!A1" display="OSU103" xr:uid="{C8500F24-7C60-49CA-8D47-3DFAFB7DCF5F}"/>
    <hyperlink ref="C15" location="HHD33C!A1" display="HHD33C" xr:uid="{417D4774-F1C4-4B1D-A018-D68BCAFD38C2}"/>
    <hyperlink ref="C16" location="'OSU 087'!A1" display="OSU087" xr:uid="{7FE9F4B0-4EE2-4BCA-ACD0-28160506C820}"/>
    <hyperlink ref="A1" location="GENERAL!A1" display="GENERAL" xr:uid="{452EDBFE-1F23-4A11-8201-D59D6AC46E7B}"/>
  </hyperlinks>
  <pageMargins left="0.7" right="0.7" top="0.75" bottom="0.75" header="0.3" footer="0.3"/>
  <pageSetup scale="3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E1E90-285D-4FC3-A585-6A7A0D7EF031}">
  <dimension ref="A1:Q29"/>
  <sheetViews>
    <sheetView zoomScale="90" zoomScaleNormal="90" workbookViewId="0">
      <selection activeCell="F3" sqref="F3"/>
    </sheetView>
  </sheetViews>
  <sheetFormatPr baseColWidth="10" defaultRowHeight="15" x14ac:dyDescent="0.25"/>
  <cols>
    <col min="1" max="1" width="9" bestFit="1" customWidth="1"/>
    <col min="2" max="2" width="12.5703125" bestFit="1" customWidth="1"/>
    <col min="3" max="3" width="19.85546875" bestFit="1" customWidth="1"/>
    <col min="6" max="7" width="17.5703125" bestFit="1" customWidth="1"/>
    <col min="8" max="8" width="16.7109375" bestFit="1" customWidth="1"/>
    <col min="9" max="9" width="13" bestFit="1" customWidth="1"/>
  </cols>
  <sheetData>
    <row r="1" spans="1:13" ht="15.75" thickBot="1" x14ac:dyDescent="0.3">
      <c r="A1" s="117" t="s">
        <v>1557</v>
      </c>
    </row>
    <row r="2" spans="1:13" ht="15.75" thickBot="1" x14ac:dyDescent="0.3">
      <c r="C2" s="54" t="s">
        <v>1541</v>
      </c>
      <c r="D2" s="55" t="s">
        <v>1540</v>
      </c>
      <c r="E2" s="56" t="s">
        <v>1300</v>
      </c>
      <c r="F2" s="56" t="s">
        <v>1301</v>
      </c>
      <c r="G2" s="57" t="s">
        <v>0</v>
      </c>
      <c r="H2" s="48"/>
      <c r="I2" s="480" t="s">
        <v>1548</v>
      </c>
      <c r="J2" s="481"/>
      <c r="K2" s="481"/>
      <c r="L2" s="481"/>
      <c r="M2" s="482"/>
    </row>
    <row r="3" spans="1:13" ht="15" customHeight="1" x14ac:dyDescent="0.25">
      <c r="C3" s="60" t="s">
        <v>1544</v>
      </c>
      <c r="D3" s="58">
        <v>2019</v>
      </c>
      <c r="E3" s="119" t="s">
        <v>196</v>
      </c>
      <c r="F3" s="64">
        <f>+'OSU 119'!F2</f>
        <v>18120961.55415</v>
      </c>
      <c r="G3" s="65">
        <f>+'OSU 119'!M2</f>
        <v>18248671.309950005</v>
      </c>
      <c r="H3" s="49"/>
      <c r="I3" s="483"/>
      <c r="J3" s="484"/>
      <c r="K3" s="484"/>
      <c r="L3" s="484"/>
      <c r="M3" s="485"/>
    </row>
    <row r="4" spans="1:13" ht="15" customHeight="1" x14ac:dyDescent="0.25">
      <c r="C4" s="61" t="s">
        <v>1543</v>
      </c>
      <c r="D4" s="51">
        <v>1993</v>
      </c>
      <c r="E4" s="120" t="s">
        <v>3</v>
      </c>
      <c r="F4" s="66">
        <f>+'OSA 368'!F2</f>
        <v>26892675.785849996</v>
      </c>
      <c r="G4" s="67">
        <f>+'OSA 368'!M2</f>
        <v>4231244.7712500002</v>
      </c>
      <c r="H4" s="49"/>
      <c r="I4" s="483"/>
      <c r="J4" s="484"/>
      <c r="K4" s="484"/>
      <c r="L4" s="484"/>
      <c r="M4" s="485"/>
    </row>
    <row r="5" spans="1:13" ht="15" customHeight="1" thickBot="1" x14ac:dyDescent="0.3">
      <c r="C5" s="62" t="s">
        <v>1543</v>
      </c>
      <c r="D5" s="52">
        <v>2019</v>
      </c>
      <c r="E5" s="120" t="s">
        <v>194</v>
      </c>
      <c r="F5" s="68">
        <f>+'OSU 103'!F2</f>
        <v>2436525</v>
      </c>
      <c r="G5" s="69">
        <f>+'OSU 103'!M2</f>
        <v>2170401.8846999998</v>
      </c>
      <c r="H5" s="49"/>
      <c r="I5" s="483"/>
      <c r="J5" s="484"/>
      <c r="K5" s="484"/>
      <c r="L5" s="484"/>
      <c r="M5" s="485"/>
    </row>
    <row r="6" spans="1:13" ht="15.75" thickBot="1" x14ac:dyDescent="0.3">
      <c r="B6" t="s">
        <v>1550</v>
      </c>
      <c r="C6" s="61" t="s">
        <v>1542</v>
      </c>
      <c r="D6" s="51">
        <v>2007</v>
      </c>
      <c r="E6" s="120" t="s">
        <v>37</v>
      </c>
      <c r="F6" s="66">
        <f>+'OSU 017'!F2</f>
        <v>0</v>
      </c>
      <c r="G6" s="67">
        <f>+'OSU 017'!M2</f>
        <v>0</v>
      </c>
      <c r="H6" s="49"/>
      <c r="I6" s="480"/>
      <c r="J6" s="481"/>
      <c r="K6" s="481"/>
      <c r="L6" s="481"/>
      <c r="M6" s="482"/>
    </row>
    <row r="7" spans="1:13" x14ac:dyDescent="0.25">
      <c r="C7" s="61" t="s">
        <v>1542</v>
      </c>
      <c r="D7" s="51">
        <v>2014</v>
      </c>
      <c r="E7" s="120" t="s">
        <v>68</v>
      </c>
      <c r="F7" s="66">
        <f>+'OSU 026'!F2</f>
        <v>143268380.40588754</v>
      </c>
      <c r="G7" s="67">
        <f>+'OSU 026'!M2</f>
        <v>44101777.64729999</v>
      </c>
      <c r="H7" s="49"/>
      <c r="I7" s="50"/>
    </row>
    <row r="8" spans="1:13" x14ac:dyDescent="0.25">
      <c r="C8" s="61" t="s">
        <v>1542</v>
      </c>
      <c r="D8" s="51">
        <v>2014</v>
      </c>
      <c r="E8" s="120" t="s">
        <v>81</v>
      </c>
      <c r="F8" s="66">
        <f>+'OSU 027'!F2</f>
        <v>100793736.1759875</v>
      </c>
      <c r="G8" s="67">
        <f>+'OSU 027'!M2</f>
        <v>47315273.081550039</v>
      </c>
      <c r="H8" s="49"/>
      <c r="I8" s="50"/>
    </row>
    <row r="9" spans="1:13" x14ac:dyDescent="0.25">
      <c r="C9" s="62" t="s">
        <v>1542</v>
      </c>
      <c r="D9" s="52">
        <v>2016</v>
      </c>
      <c r="E9" s="120" t="s">
        <v>111</v>
      </c>
      <c r="F9" s="68">
        <f>+'OSU 040'!F2</f>
        <v>244236583.69694999</v>
      </c>
      <c r="G9" s="69">
        <f>+'OSU 040'!M2</f>
        <v>61095066.802199997</v>
      </c>
      <c r="H9" s="49"/>
      <c r="I9" s="50"/>
    </row>
    <row r="10" spans="1:13" x14ac:dyDescent="0.25">
      <c r="C10" s="62" t="s">
        <v>1542</v>
      </c>
      <c r="D10" s="52">
        <v>2017</v>
      </c>
      <c r="E10" s="120" t="s">
        <v>39</v>
      </c>
      <c r="F10" s="68">
        <f>+'OSU 018'!F2</f>
        <v>179780163.9129</v>
      </c>
      <c r="G10" s="69">
        <f>+'OSU 018'!M2</f>
        <v>68995031.398800075</v>
      </c>
      <c r="H10" s="49"/>
      <c r="I10" s="50"/>
    </row>
    <row r="11" spans="1:13" x14ac:dyDescent="0.25">
      <c r="C11" s="62" t="s">
        <v>1542</v>
      </c>
      <c r="D11" s="52">
        <v>2018</v>
      </c>
      <c r="E11" s="120" t="s">
        <v>155</v>
      </c>
      <c r="F11" s="68">
        <f>+'OSU 089'!F2</f>
        <v>226007304.28398746</v>
      </c>
      <c r="G11" s="69">
        <f>+'OSU 089'!M2</f>
        <v>58544735.560233928</v>
      </c>
      <c r="H11" s="49"/>
      <c r="I11" s="50"/>
    </row>
    <row r="12" spans="1:13" x14ac:dyDescent="0.25">
      <c r="C12" s="61" t="s">
        <v>1547</v>
      </c>
      <c r="D12" s="51">
        <v>2010</v>
      </c>
      <c r="E12" s="120" t="s">
        <v>539</v>
      </c>
      <c r="F12" s="66">
        <f>+HHD33C!F2</f>
        <v>1561126.4780999999</v>
      </c>
      <c r="G12" s="67">
        <f>+HHD33C!M2</f>
        <v>42336.57645</v>
      </c>
      <c r="H12" s="49"/>
      <c r="I12" s="50"/>
    </row>
    <row r="13" spans="1:13" x14ac:dyDescent="0.25">
      <c r="C13" s="61" t="s">
        <v>1546</v>
      </c>
      <c r="D13" s="51">
        <v>2012</v>
      </c>
      <c r="E13" s="120" t="s">
        <v>66</v>
      </c>
      <c r="F13" s="66">
        <f>+'OSU 022'!F2</f>
        <v>3050565</v>
      </c>
      <c r="G13" s="67">
        <f>+'OSU 022'!M2</f>
        <v>5301540.10305</v>
      </c>
      <c r="H13" s="49"/>
      <c r="I13" s="50"/>
    </row>
    <row r="14" spans="1:13" x14ac:dyDescent="0.25">
      <c r="C14" s="61" t="s">
        <v>1545</v>
      </c>
      <c r="D14" s="51">
        <v>1994</v>
      </c>
      <c r="E14" s="120" t="s">
        <v>6</v>
      </c>
      <c r="F14" s="66">
        <f>+'OSU 000'!F2</f>
        <v>12589426.5</v>
      </c>
      <c r="G14" s="67">
        <f>+'OSU 000'!M2</f>
        <v>10653546.821699997</v>
      </c>
      <c r="H14" s="49"/>
      <c r="I14" s="50"/>
    </row>
    <row r="15" spans="1:13" x14ac:dyDescent="0.25">
      <c r="C15" s="61" t="s">
        <v>1545</v>
      </c>
      <c r="D15" s="51">
        <v>1994</v>
      </c>
      <c r="E15" s="120" t="s">
        <v>27</v>
      </c>
      <c r="F15" s="66">
        <f>+'OSU 001'!F2</f>
        <v>8529480.0034499988</v>
      </c>
      <c r="G15" s="67">
        <f>+'OSU 001'!M2</f>
        <v>6025749.2434500009</v>
      </c>
      <c r="H15" s="49"/>
      <c r="I15" s="50"/>
    </row>
    <row r="16" spans="1:13" x14ac:dyDescent="0.25">
      <c r="C16" s="61" t="s">
        <v>1545</v>
      </c>
      <c r="D16" s="51">
        <v>2015</v>
      </c>
      <c r="E16" s="120" t="s">
        <v>204</v>
      </c>
      <c r="F16" s="66">
        <f>+'SRS 399'!F2</f>
        <v>6157357.5</v>
      </c>
      <c r="G16" s="67">
        <f>+'SRS 399'!M2</f>
        <v>6529222.8452999992</v>
      </c>
      <c r="H16" s="49"/>
      <c r="I16" s="50"/>
    </row>
    <row r="17" spans="3:17" ht="15.75" thickBot="1" x14ac:dyDescent="0.3">
      <c r="C17" s="63" t="s">
        <v>1545</v>
      </c>
      <c r="D17" s="53">
        <v>2018</v>
      </c>
      <c r="E17" s="121" t="s">
        <v>607</v>
      </c>
      <c r="F17" s="70">
        <f>+'OSU 087'!F2</f>
        <v>249900</v>
      </c>
      <c r="G17" s="71">
        <f>+'OSU 087'!M2</f>
        <v>2270196.0987</v>
      </c>
      <c r="H17" s="49"/>
      <c r="I17" s="50"/>
    </row>
    <row r="18" spans="3:17" ht="15.75" thickBot="1" x14ac:dyDescent="0.3"/>
    <row r="19" spans="3:17" ht="15.75" thickBot="1" x14ac:dyDescent="0.3">
      <c r="E19" s="72" t="s">
        <v>1306</v>
      </c>
      <c r="F19" s="73">
        <f>SUM(F3:F17)</f>
        <v>973674186.29726243</v>
      </c>
      <c r="G19" s="74">
        <f>SUM(G3:G17)</f>
        <v>335524794.14463401</v>
      </c>
      <c r="H19" s="47"/>
      <c r="I19" s="8"/>
    </row>
    <row r="21" spans="3:17" ht="15" customHeight="1" x14ac:dyDescent="0.25"/>
    <row r="24" spans="3:17" ht="15" customHeight="1" x14ac:dyDescent="0.25">
      <c r="K24" s="46"/>
      <c r="L24" s="46"/>
      <c r="M24" s="46"/>
      <c r="N24" s="46"/>
      <c r="O24" s="46"/>
      <c r="P24" s="46"/>
      <c r="Q24" s="46"/>
    </row>
    <row r="25" spans="3:17" x14ac:dyDescent="0.25">
      <c r="K25" s="46"/>
      <c r="L25" s="46"/>
      <c r="M25" s="46"/>
      <c r="N25" s="46"/>
      <c r="O25" s="46"/>
      <c r="P25" s="46"/>
      <c r="Q25" s="46"/>
    </row>
    <row r="26" spans="3:17" x14ac:dyDescent="0.25">
      <c r="K26" s="46"/>
      <c r="L26" s="46"/>
      <c r="M26" s="46"/>
      <c r="N26" s="46"/>
      <c r="O26" s="46"/>
      <c r="P26" s="46"/>
      <c r="Q26" s="46"/>
    </row>
    <row r="27" spans="3:17" x14ac:dyDescent="0.25">
      <c r="K27" s="46"/>
      <c r="L27" s="46"/>
      <c r="M27" s="46"/>
      <c r="N27" s="46"/>
      <c r="O27" s="46"/>
      <c r="P27" s="46"/>
      <c r="Q27" s="46"/>
    </row>
    <row r="28" spans="3:17" x14ac:dyDescent="0.25">
      <c r="K28" s="46"/>
      <c r="L28" s="46"/>
      <c r="M28" s="46"/>
      <c r="N28" s="46"/>
      <c r="O28" s="46"/>
      <c r="P28" s="46"/>
      <c r="Q28" s="46"/>
    </row>
    <row r="29" spans="3:17" x14ac:dyDescent="0.25">
      <c r="K29" s="46"/>
      <c r="L29" s="46"/>
      <c r="M29" s="46"/>
      <c r="N29" s="46"/>
      <c r="O29" s="46"/>
      <c r="P29" s="46"/>
      <c r="Q29" s="46"/>
    </row>
  </sheetData>
  <sortState xmlns:xlrd2="http://schemas.microsoft.com/office/spreadsheetml/2017/richdata2" ref="C3:G17">
    <sortCondition ref="D3:D17"/>
  </sortState>
  <mergeCells count="1">
    <mergeCell ref="I2:M6"/>
  </mergeCells>
  <hyperlinks>
    <hyperlink ref="E3" location="'OSU 119'!A1" display="OSU119" xr:uid="{ABDA6782-76CC-4461-84A3-9A46CD1216CD}"/>
    <hyperlink ref="E4" location="'OSA 368'!A1" display="OSA368" xr:uid="{74616E12-4BFC-4E4F-B332-0A0DF3DE5BB9}"/>
    <hyperlink ref="E5" location="'OSU 103'!A1" display="OSU103" xr:uid="{37C398C2-493A-46FB-AF59-AFD3092EC689}"/>
    <hyperlink ref="E6" location="'OSU 017'!A1" display="OSU017" xr:uid="{AA42D9E8-C35A-4401-BFC1-85C459430963}"/>
    <hyperlink ref="E7" location="'OSU 026'!A1" display="OSU026" xr:uid="{65508EBD-B712-44DB-A59A-5DA958203095}"/>
    <hyperlink ref="E8" location="'OSU 027'!A1" display="OSU027" xr:uid="{462C31DF-C022-4982-88C5-5DB80CF4214C}"/>
    <hyperlink ref="E9" location="'OSU 040'!A1" display="OSU040" xr:uid="{EED8CAAB-DA7E-40D9-966B-899A33EADE6C}"/>
    <hyperlink ref="E10" location="'OSU 018'!A1" display="OSU018" xr:uid="{012F478A-34B0-4CE3-8590-B2C400A60825}"/>
    <hyperlink ref="E11" location="'OSU 089'!A1" display="OSU089" xr:uid="{C1B774B5-EE7A-440A-88F0-E4CD2AC88A85}"/>
    <hyperlink ref="E12" location="HHD33C!A1" display="HHD33C" xr:uid="{3DC0A70A-F042-466D-872A-792F1C14E1B1}"/>
    <hyperlink ref="E13" location="'OSU 022'!A1" display="OSU022" xr:uid="{FD544BDD-FD11-4C6A-96E9-398CC8B4334D}"/>
    <hyperlink ref="E14" location="'OSU 000'!A1" display="OSU000" xr:uid="{EC1A2409-298B-401D-B071-3D0613BF1797}"/>
    <hyperlink ref="E15" location="'OSU 001'!A1" display="OSU001" xr:uid="{CC7886EA-C34E-4950-A958-92819DD2ACD0}"/>
    <hyperlink ref="E16" location="'SRS 399'!A1" display="SRS399" xr:uid="{C41E481A-5859-4116-A3AF-9A690187375D}"/>
    <hyperlink ref="E17" location="'OSU 087'!A1" display="OSU087" xr:uid="{6D96134C-36A9-4234-916B-0A3030F120EC}"/>
    <hyperlink ref="A1" location="GENERAL!A1" display="GENERAL" xr:uid="{E36F6247-970A-47B7-8C23-2D54C16A0DA7}"/>
  </hyperlinks>
  <pageMargins left="0.7" right="0.7" top="0.75" bottom="0.75" header="0.3" footer="0.3"/>
  <pageSetup paperSize="9" orientation="portrait" horizontalDpi="360" verticalDpi="36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B32C0-3189-4FC1-99D9-941985B84DBD}">
  <dimension ref="A1:P42"/>
  <sheetViews>
    <sheetView view="pageBreakPreview" zoomScale="80" zoomScaleNormal="90" zoomScaleSheetLayoutView="80" workbookViewId="0">
      <selection activeCell="H54" sqref="H54"/>
    </sheetView>
  </sheetViews>
  <sheetFormatPr baseColWidth="10" defaultRowHeight="15" x14ac:dyDescent="0.25"/>
  <cols>
    <col min="1" max="1" width="9" bestFit="1" customWidth="1"/>
    <col min="2" max="2" width="14.5703125" bestFit="1" customWidth="1"/>
    <col min="4" max="4" width="15.5703125" bestFit="1" customWidth="1"/>
    <col min="5" max="5" width="14.85546875" bestFit="1" customWidth="1"/>
    <col min="6" max="6" width="15.5703125" bestFit="1" customWidth="1"/>
    <col min="7" max="7" width="16.42578125" bestFit="1" customWidth="1"/>
    <col min="8" max="8" width="14" bestFit="1" customWidth="1"/>
    <col min="9" max="9" width="12.7109375" bestFit="1" customWidth="1"/>
    <col min="10" max="11" width="16.5703125" bestFit="1" customWidth="1"/>
    <col min="12" max="12" width="15.5703125" bestFit="1" customWidth="1"/>
    <col min="13" max="14" width="16.5703125" bestFit="1" customWidth="1"/>
    <col min="15" max="15" width="17.85546875" bestFit="1" customWidth="1"/>
  </cols>
  <sheetData>
    <row r="1" spans="1:16" ht="15.75" thickBot="1" x14ac:dyDescent="0.3">
      <c r="A1" s="124" t="s">
        <v>1557</v>
      </c>
    </row>
    <row r="2" spans="1:16" ht="15.75" thickBot="1" x14ac:dyDescent="0.3">
      <c r="C2" s="500" t="s">
        <v>1986</v>
      </c>
      <c r="D2" s="501"/>
      <c r="E2" s="501"/>
      <c r="F2" s="501"/>
      <c r="G2" s="502"/>
    </row>
    <row r="3" spans="1:16" ht="30.75" customHeight="1" x14ac:dyDescent="0.25">
      <c r="C3" s="498" t="s">
        <v>1300</v>
      </c>
      <c r="D3" s="495" t="s">
        <v>1987</v>
      </c>
      <c r="E3" s="496"/>
      <c r="F3" s="495" t="s">
        <v>1554</v>
      </c>
      <c r="G3" s="497"/>
    </row>
    <row r="4" spans="1:16" ht="15.75" thickBot="1" x14ac:dyDescent="0.3">
      <c r="C4" s="499"/>
      <c r="D4" s="94" t="s">
        <v>1552</v>
      </c>
      <c r="E4" s="94" t="s">
        <v>1553</v>
      </c>
      <c r="F4" s="94" t="s">
        <v>1552</v>
      </c>
      <c r="G4" s="95" t="s">
        <v>1553</v>
      </c>
    </row>
    <row r="5" spans="1:16" x14ac:dyDescent="0.25">
      <c r="C5" s="122" t="s">
        <v>68</v>
      </c>
      <c r="D5" s="96">
        <f>+'OSU 026'!S2</f>
        <v>22094228.040150002</v>
      </c>
      <c r="E5" s="97">
        <f>+'OSU 026'!X2</f>
        <v>37831609.593749993</v>
      </c>
      <c r="F5" s="97">
        <f>+'OSU 026'!U2</f>
        <v>21473550</v>
      </c>
      <c r="G5" s="98">
        <f>+'OSU 026'!Z2</f>
        <v>17999999.976</v>
      </c>
    </row>
    <row r="6" spans="1:16" x14ac:dyDescent="0.25">
      <c r="C6" s="122" t="s">
        <v>81</v>
      </c>
      <c r="D6" s="97">
        <f>+'OSU 027'!S2</f>
        <v>22547616.148049999</v>
      </c>
      <c r="E6" s="97">
        <f>+'OSU 027'!X2</f>
        <v>15806073.7467</v>
      </c>
      <c r="F6" s="99">
        <f>+'OSU 027'!U2</f>
        <v>3837750</v>
      </c>
      <c r="G6" s="98">
        <f>+'OSU 027'!Z2</f>
        <v>0</v>
      </c>
    </row>
    <row r="7" spans="1:16" x14ac:dyDescent="0.25">
      <c r="C7" s="122" t="s">
        <v>111</v>
      </c>
      <c r="D7" s="97">
        <f>+'OSU 040'!S2</f>
        <v>49138024.05015</v>
      </c>
      <c r="E7" s="97">
        <f>+'OSU 040'!X2</f>
        <v>99580739.18174997</v>
      </c>
      <c r="F7" s="97">
        <f>+'OSU 040'!U2</f>
        <v>11898810</v>
      </c>
      <c r="G7" s="98">
        <f>+'OSU 040'!Z2</f>
        <v>23395995</v>
      </c>
    </row>
    <row r="8" spans="1:16" x14ac:dyDescent="0.25">
      <c r="C8" s="122" t="s">
        <v>39</v>
      </c>
      <c r="D8" s="97">
        <f>+'OSU 018'!S2</f>
        <v>33534861.483900003</v>
      </c>
      <c r="E8" s="97">
        <f>+'OSU 018'!X2</f>
        <v>41416330.270950004</v>
      </c>
      <c r="F8" s="97">
        <f>+'OSU 018'!U2</f>
        <v>9549750</v>
      </c>
      <c r="G8" s="98">
        <f>+'OSU 018'!Z2</f>
        <v>56627340</v>
      </c>
    </row>
    <row r="9" spans="1:16" ht="15.75" thickBot="1" x14ac:dyDescent="0.3">
      <c r="C9" s="123" t="s">
        <v>155</v>
      </c>
      <c r="D9" s="100">
        <f>+'OSU 089'!S2</f>
        <v>8695997.5053000003</v>
      </c>
      <c r="E9" s="100">
        <f>+'OSU 089'!X2</f>
        <v>49800790.868550003</v>
      </c>
      <c r="F9" s="100">
        <f>+'OSU 089'!U2</f>
        <v>32915400</v>
      </c>
      <c r="G9" s="101">
        <f>+'OSU 089'!Z2</f>
        <v>99934653</v>
      </c>
    </row>
    <row r="10" spans="1:16" x14ac:dyDescent="0.25">
      <c r="C10" s="505" t="s">
        <v>1306</v>
      </c>
      <c r="D10" s="103">
        <f>SUM(D5:D9)</f>
        <v>136010727.22755003</v>
      </c>
      <c r="E10" s="102">
        <f>SUM(E5:E9)</f>
        <v>244435543.66169995</v>
      </c>
      <c r="F10" s="103">
        <f>SUM(F5:F9)</f>
        <v>79675260</v>
      </c>
      <c r="G10" s="102">
        <f>SUM(D10:F10)</f>
        <v>460121530.88924998</v>
      </c>
      <c r="H10" s="99"/>
    </row>
    <row r="11" spans="1:16" ht="18" thickBot="1" x14ac:dyDescent="0.3">
      <c r="C11" s="506"/>
      <c r="D11" s="503">
        <f>SUM(D10:E10)</f>
        <v>380446270.88924998</v>
      </c>
      <c r="E11" s="504"/>
      <c r="F11" s="503">
        <f>SUM(F10:G10)</f>
        <v>539796790.88925004</v>
      </c>
      <c r="G11" s="504"/>
    </row>
    <row r="15" spans="1:16" ht="15.75" thickBot="1" x14ac:dyDescent="0.3"/>
    <row r="16" spans="1:16" ht="15" customHeight="1" x14ac:dyDescent="0.25">
      <c r="I16" s="486" t="s">
        <v>1753</v>
      </c>
      <c r="J16" s="487"/>
      <c r="K16" s="487"/>
      <c r="L16" s="487"/>
      <c r="M16" s="487"/>
      <c r="N16" s="487"/>
      <c r="O16" s="487"/>
      <c r="P16" s="488"/>
    </row>
    <row r="17" spans="9:16" x14ac:dyDescent="0.25">
      <c r="I17" s="489"/>
      <c r="J17" s="490"/>
      <c r="K17" s="490"/>
      <c r="L17" s="490"/>
      <c r="M17" s="490"/>
      <c r="N17" s="490"/>
      <c r="O17" s="490"/>
      <c r="P17" s="491"/>
    </row>
    <row r="18" spans="9:16" x14ac:dyDescent="0.25">
      <c r="I18" s="489"/>
      <c r="J18" s="490"/>
      <c r="K18" s="490"/>
      <c r="L18" s="490"/>
      <c r="M18" s="490"/>
      <c r="N18" s="490"/>
      <c r="O18" s="490"/>
      <c r="P18" s="491"/>
    </row>
    <row r="19" spans="9:16" x14ac:dyDescent="0.25">
      <c r="I19" s="489"/>
      <c r="J19" s="490"/>
      <c r="K19" s="490"/>
      <c r="L19" s="490"/>
      <c r="M19" s="490"/>
      <c r="N19" s="490"/>
      <c r="O19" s="490"/>
      <c r="P19" s="491"/>
    </row>
    <row r="20" spans="9:16" x14ac:dyDescent="0.25">
      <c r="I20" s="489"/>
      <c r="J20" s="490"/>
      <c r="K20" s="490"/>
      <c r="L20" s="490"/>
      <c r="M20" s="490"/>
      <c r="N20" s="490"/>
      <c r="O20" s="490"/>
      <c r="P20" s="491"/>
    </row>
    <row r="21" spans="9:16" x14ac:dyDescent="0.25">
      <c r="I21" s="489"/>
      <c r="J21" s="490"/>
      <c r="K21" s="490"/>
      <c r="L21" s="490"/>
      <c r="M21" s="490"/>
      <c r="N21" s="490"/>
      <c r="O21" s="490"/>
      <c r="P21" s="491"/>
    </row>
    <row r="22" spans="9:16" x14ac:dyDescent="0.25">
      <c r="I22" s="489"/>
      <c r="J22" s="490"/>
      <c r="K22" s="490"/>
      <c r="L22" s="490"/>
      <c r="M22" s="490"/>
      <c r="N22" s="490"/>
      <c r="O22" s="490"/>
      <c r="P22" s="491"/>
    </row>
    <row r="23" spans="9:16" x14ac:dyDescent="0.25">
      <c r="I23" s="489"/>
      <c r="J23" s="490"/>
      <c r="K23" s="490"/>
      <c r="L23" s="490"/>
      <c r="M23" s="490"/>
      <c r="N23" s="490"/>
      <c r="O23" s="490"/>
      <c r="P23" s="491"/>
    </row>
    <row r="24" spans="9:16" x14ac:dyDescent="0.25">
      <c r="I24" s="489"/>
      <c r="J24" s="490"/>
      <c r="K24" s="490"/>
      <c r="L24" s="490"/>
      <c r="M24" s="490"/>
      <c r="N24" s="490"/>
      <c r="O24" s="490"/>
      <c r="P24" s="491"/>
    </row>
    <row r="25" spans="9:16" x14ac:dyDescent="0.25">
      <c r="I25" s="489"/>
      <c r="J25" s="490"/>
      <c r="K25" s="490"/>
      <c r="L25" s="490"/>
      <c r="M25" s="490"/>
      <c r="N25" s="490"/>
      <c r="O25" s="490"/>
      <c r="P25" s="491"/>
    </row>
    <row r="26" spans="9:16" x14ac:dyDescent="0.25">
      <c r="I26" s="489"/>
      <c r="J26" s="490"/>
      <c r="K26" s="490"/>
      <c r="L26" s="490"/>
      <c r="M26" s="490"/>
      <c r="N26" s="490"/>
      <c r="O26" s="490"/>
      <c r="P26" s="491"/>
    </row>
    <row r="27" spans="9:16" ht="15.75" thickBot="1" x14ac:dyDescent="0.3">
      <c r="I27" s="492"/>
      <c r="J27" s="493"/>
      <c r="K27" s="493"/>
      <c r="L27" s="493"/>
      <c r="M27" s="493"/>
      <c r="N27" s="493"/>
      <c r="O27" s="493"/>
      <c r="P27" s="494"/>
    </row>
    <row r="29" spans="9:16" x14ac:dyDescent="0.25">
      <c r="I29" s="426" t="s">
        <v>1754</v>
      </c>
      <c r="J29" s="426" t="s">
        <v>39</v>
      </c>
      <c r="K29" s="426" t="s">
        <v>68</v>
      </c>
      <c r="L29" s="426" t="s">
        <v>81</v>
      </c>
      <c r="M29" s="426" t="s">
        <v>111</v>
      </c>
      <c r="N29" s="426" t="s">
        <v>155</v>
      </c>
      <c r="O29" s="426" t="s">
        <v>1306</v>
      </c>
    </row>
    <row r="30" spans="9:16" x14ac:dyDescent="0.25">
      <c r="I30" s="425" t="s">
        <v>1755</v>
      </c>
      <c r="J30" s="427">
        <v>2833500.0749999997</v>
      </c>
      <c r="K30" s="428">
        <v>0</v>
      </c>
      <c r="L30" s="9">
        <v>0</v>
      </c>
      <c r="M30" s="9">
        <v>0</v>
      </c>
      <c r="N30" s="9">
        <v>0</v>
      </c>
      <c r="O30" s="9">
        <f>SUM(J30:N30)</f>
        <v>2833500.0749999997</v>
      </c>
    </row>
    <row r="31" spans="9:16" x14ac:dyDescent="0.25">
      <c r="I31" s="425" t="s">
        <v>1756</v>
      </c>
      <c r="J31" s="9">
        <v>3867990.7203000002</v>
      </c>
      <c r="K31" s="9">
        <v>0</v>
      </c>
      <c r="L31" s="9">
        <v>0</v>
      </c>
      <c r="M31" s="9">
        <v>0</v>
      </c>
      <c r="N31" s="9">
        <v>0</v>
      </c>
      <c r="O31" s="9">
        <f t="shared" ref="O31:O41" si="0">SUM(J31:N31)</f>
        <v>3867990.7203000002</v>
      </c>
    </row>
    <row r="32" spans="9:16" x14ac:dyDescent="0.25">
      <c r="I32" s="425" t="s">
        <v>1757</v>
      </c>
      <c r="J32" s="9">
        <v>0</v>
      </c>
      <c r="K32" s="9">
        <v>0</v>
      </c>
      <c r="L32" s="9">
        <v>0</v>
      </c>
      <c r="M32" s="9">
        <v>0</v>
      </c>
      <c r="N32" s="9">
        <v>3867990.7203000002</v>
      </c>
      <c r="O32" s="9">
        <f t="shared" si="0"/>
        <v>3867990.7203000002</v>
      </c>
    </row>
    <row r="33" spans="9:15" x14ac:dyDescent="0.25">
      <c r="I33" s="425" t="s">
        <v>1758</v>
      </c>
      <c r="J33" s="9">
        <v>0</v>
      </c>
      <c r="K33" s="9">
        <v>0</v>
      </c>
      <c r="L33" s="9">
        <v>0</v>
      </c>
      <c r="M33" s="9">
        <v>3822570.36</v>
      </c>
      <c r="N33" s="9">
        <v>0</v>
      </c>
      <c r="O33" s="9">
        <f t="shared" si="0"/>
        <v>3822570.36</v>
      </c>
    </row>
    <row r="34" spans="9:15" x14ac:dyDescent="0.25">
      <c r="I34" s="425" t="s">
        <v>1759</v>
      </c>
      <c r="J34" s="9">
        <v>4091462.76</v>
      </c>
      <c r="K34" s="9">
        <v>328830.54014999996</v>
      </c>
      <c r="L34" s="9">
        <v>0</v>
      </c>
      <c r="M34" s="429">
        <v>3565426.08</v>
      </c>
      <c r="N34" s="9">
        <v>0</v>
      </c>
      <c r="O34" s="9">
        <f t="shared" si="0"/>
        <v>7985719.3801499996</v>
      </c>
    </row>
    <row r="35" spans="9:15" x14ac:dyDescent="0.25">
      <c r="I35" s="425" t="s">
        <v>1760</v>
      </c>
      <c r="J35" s="9">
        <v>3438204</v>
      </c>
      <c r="K35" s="9">
        <v>0</v>
      </c>
      <c r="L35" s="9">
        <v>0</v>
      </c>
      <c r="M35" s="9">
        <v>0</v>
      </c>
      <c r="N35" s="429">
        <v>850134.29</v>
      </c>
      <c r="O35" s="9">
        <f t="shared" si="0"/>
        <v>4288338.29</v>
      </c>
    </row>
    <row r="36" spans="9:15" x14ac:dyDescent="0.25">
      <c r="I36" s="425" t="s">
        <v>1761</v>
      </c>
      <c r="J36" s="9">
        <v>0</v>
      </c>
      <c r="K36" s="9">
        <v>3551184</v>
      </c>
      <c r="L36" s="440">
        <v>0</v>
      </c>
      <c r="M36" s="429">
        <v>5784710.3399999999</v>
      </c>
      <c r="N36" s="9">
        <v>0</v>
      </c>
      <c r="O36" s="9">
        <f t="shared" si="0"/>
        <v>9335894.3399999999</v>
      </c>
    </row>
    <row r="37" spans="9:15" x14ac:dyDescent="0.25">
      <c r="I37" s="425" t="s">
        <v>1762</v>
      </c>
      <c r="J37" s="429">
        <v>1936523.54</v>
      </c>
      <c r="K37" s="429">
        <v>1401025.11</v>
      </c>
      <c r="L37" s="9">
        <v>829820.89500000002</v>
      </c>
      <c r="M37" s="429">
        <v>1169687.4099999999</v>
      </c>
      <c r="N37" s="9">
        <v>553213.93499999994</v>
      </c>
      <c r="O37" s="9">
        <f t="shared" si="0"/>
        <v>5890270.8899999997</v>
      </c>
    </row>
    <row r="38" spans="9:15" x14ac:dyDescent="0.25">
      <c r="I38" s="425" t="s">
        <v>1763</v>
      </c>
      <c r="J38" s="429">
        <v>3111736.05</v>
      </c>
      <c r="K38" s="429">
        <v>2463329.08</v>
      </c>
      <c r="L38" s="9">
        <v>378523.79774999997</v>
      </c>
      <c r="M38" s="429">
        <v>1343858.95</v>
      </c>
      <c r="N38" s="429">
        <v>4698338.08</v>
      </c>
      <c r="O38" s="9">
        <f t="shared" si="0"/>
        <v>11995785.95775</v>
      </c>
    </row>
    <row r="39" spans="9:15" x14ac:dyDescent="0.25">
      <c r="I39" s="425" t="s">
        <v>1764</v>
      </c>
      <c r="J39" s="429">
        <v>3902582.86</v>
      </c>
      <c r="K39" s="429">
        <v>1498052.97</v>
      </c>
      <c r="L39" s="9">
        <v>410066.96114999999</v>
      </c>
      <c r="M39" s="429">
        <v>4942560.3600000003</v>
      </c>
      <c r="N39" s="429">
        <v>5570066.9400000004</v>
      </c>
      <c r="O39" s="9">
        <f>SUM(J39:N39)</f>
        <v>16323330.091150001</v>
      </c>
    </row>
    <row r="40" spans="9:15" x14ac:dyDescent="0.25">
      <c r="I40" s="425" t="s">
        <v>1765</v>
      </c>
      <c r="J40" s="429">
        <v>9916252.5399999991</v>
      </c>
      <c r="K40" s="429">
        <v>2548036.4700000002</v>
      </c>
      <c r="L40" s="429">
        <v>3743406.91</v>
      </c>
      <c r="M40" s="429">
        <v>2137760.73</v>
      </c>
      <c r="N40" s="429">
        <v>7023891.0899999999</v>
      </c>
      <c r="O40" s="9">
        <f t="shared" si="0"/>
        <v>25369347.739999998</v>
      </c>
    </row>
    <row r="41" spans="9:15" x14ac:dyDescent="0.25">
      <c r="I41" s="425" t="s">
        <v>1766</v>
      </c>
      <c r="J41" s="429">
        <v>5202905.29</v>
      </c>
      <c r="K41" s="429">
        <v>6504191.0499999998</v>
      </c>
      <c r="L41" s="429">
        <v>3910262.68</v>
      </c>
      <c r="M41" s="429">
        <v>3033904.26</v>
      </c>
      <c r="N41" s="429">
        <v>3902628.79</v>
      </c>
      <c r="O41" s="9">
        <f t="shared" si="0"/>
        <v>22553892.07</v>
      </c>
    </row>
    <row r="42" spans="9:15" x14ac:dyDescent="0.25">
      <c r="I42" s="426" t="s">
        <v>1306</v>
      </c>
      <c r="J42" s="441">
        <f>SUM(J30:J41)</f>
        <v>38301157.835299999</v>
      </c>
      <c r="K42" s="441">
        <f t="shared" ref="K42:N42" si="1">SUM(K30:K41)</f>
        <v>18294649.220150001</v>
      </c>
      <c r="L42" s="441">
        <f t="shared" si="1"/>
        <v>9272081.2438999992</v>
      </c>
      <c r="M42" s="441">
        <f t="shared" si="1"/>
        <v>25800478.490000002</v>
      </c>
      <c r="N42" s="441">
        <f t="shared" si="1"/>
        <v>26466263.8453</v>
      </c>
      <c r="O42" s="448">
        <f>SUM(J42:N42)</f>
        <v>118134630.63465001</v>
      </c>
    </row>
  </sheetData>
  <mergeCells count="8">
    <mergeCell ref="I16:P27"/>
    <mergeCell ref="D3:E3"/>
    <mergeCell ref="F3:G3"/>
    <mergeCell ref="C3:C4"/>
    <mergeCell ref="C2:G2"/>
    <mergeCell ref="D11:E11"/>
    <mergeCell ref="F11:G11"/>
    <mergeCell ref="C10:C11"/>
  </mergeCells>
  <phoneticPr fontId="11" type="noConversion"/>
  <hyperlinks>
    <hyperlink ref="C5" location="'OSU 026'!A1" display="OSU026" xr:uid="{1D0C913F-D26C-40BC-A23D-28832B822698}"/>
    <hyperlink ref="C6" location="'OSU 027'!A1" display="OSU027" xr:uid="{8CCE2ADE-6869-4C6B-BFAA-A0A8AD52A67C}"/>
    <hyperlink ref="C7" location="'OSU 040'!A1" display="OSU040" xr:uid="{02701698-D306-45B6-8E12-C431409CE14F}"/>
    <hyperlink ref="C8" location="'OSU 018'!A1" display="OSU018" xr:uid="{F20DE4BD-40EC-46E3-BAA3-B0B14A8A08E8}"/>
    <hyperlink ref="C9" location="'OSU 089'!A1" display="OSU089" xr:uid="{78D86B3A-E732-47AD-BC9D-DF9F021F4C91}"/>
    <hyperlink ref="A1" location="GENERAL!A1" display="GENERAL" xr:uid="{B4F743B1-EED9-47E9-9B1E-5111590B38EA}"/>
  </hyperlinks>
  <pageMargins left="0.7" right="0.7" top="0.75" bottom="0.75" header="0.3" footer="0.3"/>
  <pageSetup paperSize="9" scale="64" orientation="portrait" horizontalDpi="360" verticalDpi="360" r:id="rId1"/>
  <colBreaks count="1" manualBreakCount="1">
    <brk id="8"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73EE8-14FF-459D-890A-031FB243244B}">
  <dimension ref="A1:P17"/>
  <sheetViews>
    <sheetView view="pageBreakPreview" zoomScale="90" zoomScaleNormal="70" zoomScaleSheetLayoutView="90" workbookViewId="0"/>
  </sheetViews>
  <sheetFormatPr baseColWidth="10" defaultRowHeight="15" x14ac:dyDescent="0.25"/>
  <cols>
    <col min="1" max="1" width="16.5703125" bestFit="1" customWidth="1"/>
    <col min="2" max="2" width="4.42578125" customWidth="1"/>
    <col min="4" max="4" width="65.42578125" customWidth="1"/>
    <col min="5" max="5" width="7.7109375" bestFit="1" customWidth="1"/>
    <col min="6" max="6" width="20.5703125" bestFit="1" customWidth="1"/>
    <col min="9" max="9" width="6.7109375" bestFit="1" customWidth="1"/>
    <col min="10" max="10" width="32.28515625" customWidth="1"/>
    <col min="11" max="11" width="7.7109375" bestFit="1" customWidth="1"/>
    <col min="12" max="12" width="7.85546875" bestFit="1" customWidth="1"/>
    <col min="13" max="13" width="17.85546875" bestFit="1" customWidth="1"/>
    <col min="16" max="16" width="21.140625" bestFit="1" customWidth="1"/>
  </cols>
  <sheetData>
    <row r="1" spans="1:16" ht="15.75" thickBot="1" x14ac:dyDescent="0.3">
      <c r="A1" s="117" t="s">
        <v>1557</v>
      </c>
      <c r="F1" s="242">
        <f>+F2+M2</f>
        <v>1603463.05455</v>
      </c>
    </row>
    <row r="2" spans="1:16" ht="15.75" thickBot="1" x14ac:dyDescent="0.3">
      <c r="A2" s="117" t="s">
        <v>1559</v>
      </c>
      <c r="E2" s="92" t="s">
        <v>1302</v>
      </c>
      <c r="F2" s="91">
        <f>SUM(F7:F15)</f>
        <v>1561126.4780999999</v>
      </c>
      <c r="L2" s="92" t="s">
        <v>1302</v>
      </c>
      <c r="M2" s="91">
        <f>SUM(M7:M8)</f>
        <v>42336.57645</v>
      </c>
    </row>
    <row r="3" spans="1:16" ht="15.75" thickBot="1" x14ac:dyDescent="0.3">
      <c r="A3" s="117" t="s">
        <v>1768</v>
      </c>
    </row>
    <row r="4" spans="1:16" ht="15.75" thickBot="1" x14ac:dyDescent="0.3">
      <c r="C4" s="507" t="s">
        <v>540</v>
      </c>
      <c r="D4" s="508"/>
      <c r="E4" s="508"/>
      <c r="F4" s="509"/>
      <c r="H4" s="507" t="s">
        <v>0</v>
      </c>
      <c r="I4" s="508"/>
      <c r="J4" s="508"/>
      <c r="K4" s="508"/>
      <c r="L4" s="508"/>
      <c r="M4" s="509"/>
      <c r="O4" s="167" t="s">
        <v>1754</v>
      </c>
      <c r="P4" s="168" t="s">
        <v>1302</v>
      </c>
    </row>
    <row r="5" spans="1:16" x14ac:dyDescent="0.25">
      <c r="C5" s="510"/>
      <c r="D5" s="511"/>
      <c r="E5" s="511"/>
      <c r="F5" s="512"/>
      <c r="H5" s="510"/>
      <c r="I5" s="511"/>
      <c r="J5" s="511"/>
      <c r="K5" s="511"/>
      <c r="L5" s="511"/>
      <c r="M5" s="512"/>
      <c r="O5" s="166" t="s">
        <v>1755</v>
      </c>
      <c r="P5" s="156">
        <v>0</v>
      </c>
    </row>
    <row r="6" spans="1:16" ht="15.75" thickBot="1" x14ac:dyDescent="0.3">
      <c r="C6" s="127" t="s">
        <v>1</v>
      </c>
      <c r="D6" s="128" t="s">
        <v>626</v>
      </c>
      <c r="E6" s="128" t="s">
        <v>2</v>
      </c>
      <c r="F6" s="129" t="s">
        <v>1307</v>
      </c>
      <c r="H6" s="127" t="s">
        <v>1</v>
      </c>
      <c r="I6" s="128" t="s">
        <v>1298</v>
      </c>
      <c r="J6" s="128" t="s">
        <v>626</v>
      </c>
      <c r="K6" s="128" t="s">
        <v>2</v>
      </c>
      <c r="L6" s="128" t="s">
        <v>1299</v>
      </c>
      <c r="M6" s="150" t="s">
        <v>1307</v>
      </c>
      <c r="O6" s="164" t="s">
        <v>1756</v>
      </c>
      <c r="P6" s="152">
        <v>0</v>
      </c>
    </row>
    <row r="7" spans="1:16" ht="27" thickBot="1" x14ac:dyDescent="0.3">
      <c r="C7" s="142">
        <v>44657</v>
      </c>
      <c r="D7" s="243" t="s">
        <v>1988</v>
      </c>
      <c r="E7" s="144" t="s">
        <v>539</v>
      </c>
      <c r="F7" s="159">
        <v>494909.97464999999</v>
      </c>
      <c r="H7" s="130">
        <v>44797</v>
      </c>
      <c r="I7" s="131" t="s">
        <v>732</v>
      </c>
      <c r="J7" s="244" t="s">
        <v>733</v>
      </c>
      <c r="K7" s="132" t="s">
        <v>539</v>
      </c>
      <c r="L7" s="132">
        <v>20</v>
      </c>
      <c r="M7" s="133">
        <v>13777.9509</v>
      </c>
      <c r="O7" s="164" t="s">
        <v>1757</v>
      </c>
      <c r="P7" s="152">
        <v>0</v>
      </c>
    </row>
    <row r="8" spans="1:16" ht="27" thickBot="1" x14ac:dyDescent="0.3">
      <c r="C8" s="142">
        <v>44701</v>
      </c>
      <c r="D8" s="243" t="s">
        <v>1993</v>
      </c>
      <c r="E8" s="144" t="s">
        <v>539</v>
      </c>
      <c r="F8" s="145">
        <v>107100</v>
      </c>
      <c r="H8" s="15">
        <v>44797</v>
      </c>
      <c r="I8" s="16" t="s">
        <v>89</v>
      </c>
      <c r="J8" s="245" t="s">
        <v>90</v>
      </c>
      <c r="K8" s="17" t="s">
        <v>539</v>
      </c>
      <c r="L8" s="17">
        <v>1</v>
      </c>
      <c r="M8" s="18">
        <v>28558.625550000001</v>
      </c>
      <c r="O8" s="164" t="s">
        <v>1758</v>
      </c>
      <c r="P8" s="152">
        <f>SUM(F7)</f>
        <v>494909.97464999999</v>
      </c>
    </row>
    <row r="9" spans="1:16" x14ac:dyDescent="0.25">
      <c r="C9" s="130">
        <v>44720</v>
      </c>
      <c r="D9" s="244" t="s">
        <v>730</v>
      </c>
      <c r="E9" s="132" t="s">
        <v>539</v>
      </c>
      <c r="F9" s="133">
        <v>267750</v>
      </c>
      <c r="O9" s="164" t="s">
        <v>1759</v>
      </c>
      <c r="P9" s="152">
        <f>SUM(F8)</f>
        <v>107100</v>
      </c>
    </row>
    <row r="10" spans="1:16" ht="27" thickBot="1" x14ac:dyDescent="0.3">
      <c r="C10" s="15">
        <v>44730</v>
      </c>
      <c r="D10" s="245" t="s">
        <v>1989</v>
      </c>
      <c r="E10" s="17" t="s">
        <v>539</v>
      </c>
      <c r="F10" s="18">
        <v>198000.00044999999</v>
      </c>
      <c r="M10" s="90"/>
      <c r="O10" s="164" t="s">
        <v>1760</v>
      </c>
      <c r="P10" s="152">
        <f>SUM(F9:F10)</f>
        <v>465750.00044999999</v>
      </c>
    </row>
    <row r="11" spans="1:16" x14ac:dyDescent="0.25">
      <c r="C11" s="130">
        <v>44747</v>
      </c>
      <c r="D11" s="244" t="s">
        <v>871</v>
      </c>
      <c r="E11" s="132" t="s">
        <v>539</v>
      </c>
      <c r="F11" s="133">
        <v>53550</v>
      </c>
      <c r="O11" s="164" t="s">
        <v>1761</v>
      </c>
      <c r="P11" s="152">
        <f>SUM(F11:F12)</f>
        <v>302550.00299999997</v>
      </c>
    </row>
    <row r="12" spans="1:16" ht="27" thickBot="1" x14ac:dyDescent="0.3">
      <c r="C12" s="15">
        <v>44758</v>
      </c>
      <c r="D12" s="245" t="s">
        <v>1990</v>
      </c>
      <c r="E12" s="17" t="s">
        <v>539</v>
      </c>
      <c r="F12" s="18">
        <v>249000.00299999997</v>
      </c>
      <c r="O12" s="164" t="s">
        <v>1762</v>
      </c>
      <c r="P12" s="152">
        <f>SUM(M7:M8)</f>
        <v>42336.57645</v>
      </c>
    </row>
    <row r="13" spans="1:16" ht="51" customHeight="1" x14ac:dyDescent="0.25">
      <c r="C13" s="130">
        <v>44805</v>
      </c>
      <c r="D13" s="244" t="s">
        <v>1991</v>
      </c>
      <c r="E13" s="132" t="s">
        <v>539</v>
      </c>
      <c r="F13" s="133">
        <v>25704</v>
      </c>
      <c r="O13" s="164" t="s">
        <v>1763</v>
      </c>
      <c r="P13" s="152">
        <f>SUM(F13:F14)</f>
        <v>85501.5</v>
      </c>
    </row>
    <row r="14" spans="1:16" ht="65.25" thickBot="1" x14ac:dyDescent="0.3">
      <c r="C14" s="15">
        <v>44805</v>
      </c>
      <c r="D14" s="245" t="s">
        <v>1992</v>
      </c>
      <c r="E14" s="17" t="s">
        <v>539</v>
      </c>
      <c r="F14" s="18">
        <v>59797.5</v>
      </c>
      <c r="O14" s="164" t="s">
        <v>1764</v>
      </c>
      <c r="P14" s="152">
        <v>0</v>
      </c>
    </row>
    <row r="15" spans="1:16" ht="27" thickBot="1" x14ac:dyDescent="0.3">
      <c r="C15" s="160">
        <v>44883</v>
      </c>
      <c r="D15" s="246" t="s">
        <v>1561</v>
      </c>
      <c r="E15" s="162" t="s">
        <v>1562</v>
      </c>
      <c r="F15" s="163">
        <v>105315</v>
      </c>
      <c r="O15" s="164" t="s">
        <v>1765</v>
      </c>
      <c r="P15" s="152">
        <f>SUM(F15)</f>
        <v>105315</v>
      </c>
    </row>
    <row r="16" spans="1:16" ht="15.75" thickBot="1" x14ac:dyDescent="0.3">
      <c r="F16" s="90"/>
      <c r="O16" s="165" t="s">
        <v>1766</v>
      </c>
      <c r="P16" s="154">
        <v>0</v>
      </c>
    </row>
    <row r="17" spans="15:16" ht="15.75" thickBot="1" x14ac:dyDescent="0.3">
      <c r="O17" s="72" t="s">
        <v>1302</v>
      </c>
      <c r="P17" s="176">
        <f>SUM(P5:P16)</f>
        <v>1603463.05455</v>
      </c>
    </row>
  </sheetData>
  <mergeCells count="2">
    <mergeCell ref="C4:F5"/>
    <mergeCell ref="H4:M5"/>
  </mergeCells>
  <phoneticPr fontId="11" type="noConversion"/>
  <hyperlinks>
    <hyperlink ref="A1" location="GENERAL!A1" display="GENERAL" xr:uid="{B084167E-EE06-487C-9675-CF649C45C95B}"/>
    <hyperlink ref="A2" location="'PARETO '!A1" display="PARETO" xr:uid="{0A885A95-21AA-46B5-A816-5B39DC20DC6D}"/>
    <hyperlink ref="A3" location="'COSTO POR MES'!A1" display="COSTO POR MES" xr:uid="{D669079D-1256-484A-96C3-06E1B72279B2}"/>
  </hyperlinks>
  <pageMargins left="0.23622047244094491" right="0.23622047244094491" top="0.74803149606299213" bottom="0.74803149606299213" header="0.31496062992125984" footer="0.31496062992125984"/>
  <pageSetup paperSize="5" scale="70" orientation="landscape" r:id="rId1"/>
  <colBreaks count="1" manualBreakCount="1">
    <brk id="2" max="1048575" man="1"/>
  </colBreaks>
  <ignoredErrors>
    <ignoredError sqref="P10:P11 P13" formulaRange="1"/>
    <ignoredError sqref="P1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C714C-D563-4B20-BB42-2E311EBCA2AA}">
  <dimension ref="A1:P53"/>
  <sheetViews>
    <sheetView view="pageBreakPreview" zoomScale="85" zoomScaleNormal="40" zoomScaleSheetLayoutView="85" workbookViewId="0"/>
  </sheetViews>
  <sheetFormatPr baseColWidth="10" defaultRowHeight="15" x14ac:dyDescent="0.25"/>
  <cols>
    <col min="1" max="1" width="16.5703125" bestFit="1" customWidth="1"/>
    <col min="2" max="2" width="3.85546875" customWidth="1"/>
    <col min="3" max="3" width="19.5703125" bestFit="1" customWidth="1"/>
    <col min="4" max="4" width="80" bestFit="1" customWidth="1"/>
    <col min="5" max="5" width="9.5703125" bestFit="1" customWidth="1"/>
    <col min="6" max="6" width="25.85546875" bestFit="1" customWidth="1"/>
    <col min="8" max="8" width="19.5703125" bestFit="1" customWidth="1"/>
    <col min="9" max="9" width="10" bestFit="1" customWidth="1"/>
    <col min="10" max="10" width="58.140625" bestFit="1" customWidth="1"/>
    <col min="11" max="11" width="7.28515625" bestFit="1" customWidth="1"/>
    <col min="12" max="12" width="8" bestFit="1" customWidth="1"/>
    <col min="13" max="13" width="23" bestFit="1" customWidth="1"/>
    <col min="15" max="15" width="14" bestFit="1" customWidth="1"/>
    <col min="16" max="16" width="22.42578125" bestFit="1" customWidth="1"/>
  </cols>
  <sheetData>
    <row r="1" spans="1:16" ht="15.75" thickBot="1" x14ac:dyDescent="0.3">
      <c r="A1" s="117" t="s">
        <v>1557</v>
      </c>
      <c r="F1" s="242">
        <f>+F2+M2</f>
        <v>31123920.557099998</v>
      </c>
    </row>
    <row r="2" spans="1:16" ht="15.75" thickBot="1" x14ac:dyDescent="0.3">
      <c r="A2" s="117" t="s">
        <v>1559</v>
      </c>
      <c r="E2" s="92" t="s">
        <v>1302</v>
      </c>
      <c r="F2" s="93">
        <f>SUM(F7:F53)</f>
        <v>26892675.785849996</v>
      </c>
      <c r="L2" s="92" t="s">
        <v>1302</v>
      </c>
      <c r="M2" s="93">
        <f>SUM(M7:M37)</f>
        <v>4231244.7712500002</v>
      </c>
    </row>
    <row r="3" spans="1:16" ht="15.75" thickBot="1" x14ac:dyDescent="0.3">
      <c r="A3" s="117" t="s">
        <v>1768</v>
      </c>
    </row>
    <row r="4" spans="1:16" ht="15.75" thickBot="1" x14ac:dyDescent="0.3">
      <c r="C4" s="507" t="s">
        <v>540</v>
      </c>
      <c r="D4" s="508"/>
      <c r="E4" s="508"/>
      <c r="F4" s="509"/>
      <c r="H4" s="507" t="s">
        <v>0</v>
      </c>
      <c r="I4" s="508"/>
      <c r="J4" s="508"/>
      <c r="K4" s="508"/>
      <c r="L4" s="508"/>
      <c r="M4" s="509"/>
      <c r="O4" s="167" t="s">
        <v>1754</v>
      </c>
      <c r="P4" s="168" t="s">
        <v>1302</v>
      </c>
    </row>
    <row r="5" spans="1:16" x14ac:dyDescent="0.25">
      <c r="C5" s="510"/>
      <c r="D5" s="511"/>
      <c r="E5" s="511"/>
      <c r="F5" s="512"/>
      <c r="H5" s="510"/>
      <c r="I5" s="511"/>
      <c r="J5" s="511"/>
      <c r="K5" s="511"/>
      <c r="L5" s="511"/>
      <c r="M5" s="512"/>
      <c r="O5" s="166" t="s">
        <v>1755</v>
      </c>
      <c r="P5" s="156">
        <f>SUM(F7:F8)</f>
        <v>265072.5</v>
      </c>
    </row>
    <row r="6" spans="1:16" ht="15.75" thickBot="1" x14ac:dyDescent="0.3">
      <c r="C6" s="127" t="s">
        <v>1</v>
      </c>
      <c r="D6" s="128" t="s">
        <v>626</v>
      </c>
      <c r="E6" s="128" t="s">
        <v>2</v>
      </c>
      <c r="F6" s="129" t="s">
        <v>1307</v>
      </c>
      <c r="H6" s="127" t="s">
        <v>1</v>
      </c>
      <c r="I6" s="128" t="s">
        <v>1298</v>
      </c>
      <c r="J6" s="128" t="s">
        <v>626</v>
      </c>
      <c r="K6" s="128" t="s">
        <v>2</v>
      </c>
      <c r="L6" s="128" t="s">
        <v>1299</v>
      </c>
      <c r="M6" s="150" t="s">
        <v>1307</v>
      </c>
      <c r="O6" s="164" t="s">
        <v>1756</v>
      </c>
      <c r="P6" s="152">
        <f>SUM(F9:F11,M7:M8)</f>
        <v>1192412.61195</v>
      </c>
    </row>
    <row r="7" spans="1:16" ht="31.5" x14ac:dyDescent="0.25">
      <c r="C7" s="250">
        <v>44574</v>
      </c>
      <c r="D7" s="251" t="s">
        <v>1994</v>
      </c>
      <c r="E7" s="252" t="s">
        <v>3</v>
      </c>
      <c r="F7" s="253">
        <v>104422.5</v>
      </c>
      <c r="G7" s="267"/>
      <c r="H7" s="250">
        <v>44617</v>
      </c>
      <c r="I7" s="268" t="s">
        <v>208</v>
      </c>
      <c r="J7" s="251" t="s">
        <v>209</v>
      </c>
      <c r="K7" s="252" t="s">
        <v>3</v>
      </c>
      <c r="L7" s="252">
        <v>4</v>
      </c>
      <c r="M7" s="253">
        <v>71861.547449999998</v>
      </c>
      <c r="O7" s="164" t="s">
        <v>1757</v>
      </c>
      <c r="P7" s="152">
        <f>SUM(F12:F14)</f>
        <v>3275250.09</v>
      </c>
    </row>
    <row r="8" spans="1:16" ht="32.25" thickBot="1" x14ac:dyDescent="0.3">
      <c r="C8" s="258">
        <v>44574</v>
      </c>
      <c r="D8" s="259" t="s">
        <v>1995</v>
      </c>
      <c r="E8" s="260" t="s">
        <v>3</v>
      </c>
      <c r="F8" s="261">
        <v>160650</v>
      </c>
      <c r="G8" s="269"/>
      <c r="H8" s="264">
        <v>44618</v>
      </c>
      <c r="I8" s="270" t="s">
        <v>210</v>
      </c>
      <c r="J8" s="271" t="s">
        <v>211</v>
      </c>
      <c r="K8" s="272" t="s">
        <v>3</v>
      </c>
      <c r="L8" s="272">
        <v>2</v>
      </c>
      <c r="M8" s="273">
        <v>217251.06479999996</v>
      </c>
      <c r="O8" s="164" t="s">
        <v>1758</v>
      </c>
      <c r="P8" s="152">
        <v>0</v>
      </c>
    </row>
    <row r="9" spans="1:16" ht="31.5" x14ac:dyDescent="0.25">
      <c r="C9" s="250">
        <v>44617</v>
      </c>
      <c r="D9" s="251" t="s">
        <v>1996</v>
      </c>
      <c r="E9" s="252" t="s">
        <v>3</v>
      </c>
      <c r="F9" s="253">
        <v>321300</v>
      </c>
      <c r="G9" s="269"/>
      <c r="H9" s="250">
        <v>44707</v>
      </c>
      <c r="I9" s="268" t="s">
        <v>629</v>
      </c>
      <c r="J9" s="251" t="s">
        <v>630</v>
      </c>
      <c r="K9" s="252" t="s">
        <v>3</v>
      </c>
      <c r="L9" s="252">
        <v>1</v>
      </c>
      <c r="M9" s="253">
        <v>70457.52</v>
      </c>
      <c r="O9" s="164" t="s">
        <v>1759</v>
      </c>
      <c r="P9" s="152">
        <f>SUM(F15:F20,M9:M16)</f>
        <v>1760431.1886000002</v>
      </c>
    </row>
    <row r="10" spans="1:16" ht="31.5" x14ac:dyDescent="0.25">
      <c r="C10" s="254">
        <v>44617</v>
      </c>
      <c r="D10" s="255" t="s">
        <v>1997</v>
      </c>
      <c r="E10" s="256" t="s">
        <v>3</v>
      </c>
      <c r="F10" s="257">
        <v>525000.00525000005</v>
      </c>
      <c r="G10" s="274"/>
      <c r="H10" s="254">
        <v>44707</v>
      </c>
      <c r="I10" s="275" t="s">
        <v>631</v>
      </c>
      <c r="J10" s="255" t="s">
        <v>632</v>
      </c>
      <c r="K10" s="256" t="s">
        <v>3</v>
      </c>
      <c r="L10" s="256">
        <v>2</v>
      </c>
      <c r="M10" s="257">
        <v>227829.77804999999</v>
      </c>
      <c r="O10" s="164" t="s">
        <v>1760</v>
      </c>
      <c r="P10" s="152">
        <f>SUM(F21:F22,M17:M18)</f>
        <v>903706.24785000004</v>
      </c>
    </row>
    <row r="11" spans="1:16" ht="16.5" thickBot="1" x14ac:dyDescent="0.3">
      <c r="C11" s="258">
        <v>44617</v>
      </c>
      <c r="D11" s="259" t="s">
        <v>2019</v>
      </c>
      <c r="E11" s="260" t="s">
        <v>3</v>
      </c>
      <c r="F11" s="261">
        <v>56999.994449999998</v>
      </c>
      <c r="G11" s="274"/>
      <c r="H11" s="262">
        <v>44708</v>
      </c>
      <c r="I11" s="276" t="s">
        <v>633</v>
      </c>
      <c r="J11" s="277" t="s">
        <v>634</v>
      </c>
      <c r="K11" s="278" t="s">
        <v>3</v>
      </c>
      <c r="L11" s="278">
        <v>1</v>
      </c>
      <c r="M11" s="279">
        <v>578.09010000000001</v>
      </c>
      <c r="O11" s="164" t="s">
        <v>1761</v>
      </c>
      <c r="P11" s="152">
        <f>SUM(F23:F26,M19:M21)</f>
        <v>899242.49835000001</v>
      </c>
    </row>
    <row r="12" spans="1:16" ht="15.75" x14ac:dyDescent="0.25">
      <c r="C12" s="250">
        <v>44622</v>
      </c>
      <c r="D12" s="251" t="s">
        <v>396</v>
      </c>
      <c r="E12" s="252" t="s">
        <v>3</v>
      </c>
      <c r="F12" s="253">
        <v>89250</v>
      </c>
      <c r="G12" s="274"/>
      <c r="H12" s="254">
        <v>44708</v>
      </c>
      <c r="I12" s="275" t="s">
        <v>532</v>
      </c>
      <c r="J12" s="255" t="s">
        <v>533</v>
      </c>
      <c r="K12" s="256" t="s">
        <v>3</v>
      </c>
      <c r="L12" s="256">
        <v>1</v>
      </c>
      <c r="M12" s="257">
        <v>235.94130000000001</v>
      </c>
      <c r="O12" s="164" t="s">
        <v>1762</v>
      </c>
      <c r="P12" s="152">
        <f>SUM(F27:F29,M22:M27)</f>
        <v>2662940.1119999997</v>
      </c>
    </row>
    <row r="13" spans="1:16" ht="15.75" x14ac:dyDescent="0.25">
      <c r="C13" s="254">
        <v>44622</v>
      </c>
      <c r="D13" s="255" t="s">
        <v>397</v>
      </c>
      <c r="E13" s="256" t="s">
        <v>3</v>
      </c>
      <c r="F13" s="257">
        <v>330000.08999999997</v>
      </c>
      <c r="G13" s="274"/>
      <c r="H13" s="254">
        <v>44709</v>
      </c>
      <c r="I13" s="275" t="s">
        <v>635</v>
      </c>
      <c r="J13" s="255" t="s">
        <v>636</v>
      </c>
      <c r="K13" s="256" t="s">
        <v>3</v>
      </c>
      <c r="L13" s="256">
        <v>1</v>
      </c>
      <c r="M13" s="257">
        <v>13222.851599999998</v>
      </c>
      <c r="O13" s="164" t="s">
        <v>1763</v>
      </c>
      <c r="P13" s="152">
        <f>SUM(F30:F34,M28:M31)</f>
        <v>1468103.7556500002</v>
      </c>
    </row>
    <row r="14" spans="1:16" ht="32.25" thickBot="1" x14ac:dyDescent="0.3">
      <c r="C14" s="258">
        <v>44634</v>
      </c>
      <c r="D14" s="259" t="s">
        <v>1998</v>
      </c>
      <c r="E14" s="260" t="s">
        <v>3</v>
      </c>
      <c r="F14" s="261">
        <v>2856000</v>
      </c>
      <c r="G14" s="274"/>
      <c r="H14" s="254">
        <v>44709</v>
      </c>
      <c r="I14" s="275" t="s">
        <v>637</v>
      </c>
      <c r="J14" s="255" t="s">
        <v>638</v>
      </c>
      <c r="K14" s="256" t="s">
        <v>3</v>
      </c>
      <c r="L14" s="256">
        <v>4</v>
      </c>
      <c r="M14" s="257">
        <v>83788.399799999999</v>
      </c>
      <c r="O14" s="164" t="s">
        <v>1764</v>
      </c>
      <c r="P14" s="152">
        <f>SUM(F35:F44,M32)</f>
        <v>15788094.003149999</v>
      </c>
    </row>
    <row r="15" spans="1:16" ht="15.75" x14ac:dyDescent="0.25">
      <c r="C15" s="250">
        <v>44707</v>
      </c>
      <c r="D15" s="251" t="s">
        <v>627</v>
      </c>
      <c r="E15" s="252" t="s">
        <v>3</v>
      </c>
      <c r="F15" s="253">
        <v>142800</v>
      </c>
      <c r="G15" s="274"/>
      <c r="H15" s="254">
        <v>44709</v>
      </c>
      <c r="I15" s="275" t="s">
        <v>639</v>
      </c>
      <c r="J15" s="255" t="s">
        <v>640</v>
      </c>
      <c r="K15" s="256" t="s">
        <v>3</v>
      </c>
      <c r="L15" s="256">
        <v>1</v>
      </c>
      <c r="M15" s="257">
        <v>25890.657449999999</v>
      </c>
      <c r="O15" s="164" t="s">
        <v>1765</v>
      </c>
      <c r="P15" s="152">
        <f>SUM(F45:F49,M33)</f>
        <v>1599884.2544999998</v>
      </c>
    </row>
    <row r="16" spans="1:16" ht="32.25" thickBot="1" x14ac:dyDescent="0.3">
      <c r="C16" s="254">
        <v>44707</v>
      </c>
      <c r="D16" s="255" t="s">
        <v>1999</v>
      </c>
      <c r="E16" s="256" t="s">
        <v>3</v>
      </c>
      <c r="F16" s="257">
        <v>427499.98514999996</v>
      </c>
      <c r="G16" s="274"/>
      <c r="H16" s="258">
        <v>44709</v>
      </c>
      <c r="I16" s="280" t="s">
        <v>103</v>
      </c>
      <c r="J16" s="259" t="s">
        <v>641</v>
      </c>
      <c r="K16" s="260" t="s">
        <v>3</v>
      </c>
      <c r="L16" s="260">
        <v>1</v>
      </c>
      <c r="M16" s="261">
        <v>19927.97205</v>
      </c>
      <c r="O16" s="188" t="s">
        <v>1766</v>
      </c>
      <c r="P16" s="189">
        <f>+SUM(F50:F53,M34:M37)</f>
        <v>1308783.2950499998</v>
      </c>
    </row>
    <row r="17" spans="3:16" ht="32.25" thickBot="1" x14ac:dyDescent="0.3">
      <c r="C17" s="254">
        <v>44707</v>
      </c>
      <c r="D17" s="255" t="s">
        <v>2000</v>
      </c>
      <c r="E17" s="256" t="s">
        <v>3</v>
      </c>
      <c r="F17" s="257">
        <v>115499.99579999999</v>
      </c>
      <c r="G17" s="274"/>
      <c r="H17" s="250">
        <v>44729</v>
      </c>
      <c r="I17" s="268" t="s">
        <v>398</v>
      </c>
      <c r="J17" s="251" t="s">
        <v>2001</v>
      </c>
      <c r="K17" s="252" t="s">
        <v>3</v>
      </c>
      <c r="L17" s="252">
        <v>3</v>
      </c>
      <c r="M17" s="253">
        <v>43467.6774</v>
      </c>
      <c r="O17" s="72" t="s">
        <v>1302</v>
      </c>
      <c r="P17" s="239">
        <f>SUM(P5:P16)</f>
        <v>31123920.557100002</v>
      </c>
    </row>
    <row r="18" spans="3:16" ht="16.5" thickBot="1" x14ac:dyDescent="0.3">
      <c r="C18" s="254">
        <v>44708</v>
      </c>
      <c r="D18" s="255" t="s">
        <v>2002</v>
      </c>
      <c r="E18" s="256" t="s">
        <v>3</v>
      </c>
      <c r="F18" s="257">
        <v>61499.997299999995</v>
      </c>
      <c r="G18" s="274"/>
      <c r="H18" s="258">
        <v>44736</v>
      </c>
      <c r="I18" s="280" t="s">
        <v>732</v>
      </c>
      <c r="J18" s="259" t="s">
        <v>733</v>
      </c>
      <c r="K18" s="260" t="s">
        <v>3</v>
      </c>
      <c r="L18" s="260">
        <v>10</v>
      </c>
      <c r="M18" s="261">
        <v>6888.9754499999999</v>
      </c>
    </row>
    <row r="19" spans="3:16" ht="47.25" x14ac:dyDescent="0.25">
      <c r="C19" s="254">
        <v>44709</v>
      </c>
      <c r="D19" s="255" t="s">
        <v>628</v>
      </c>
      <c r="E19" s="256" t="s">
        <v>3</v>
      </c>
      <c r="F19" s="257">
        <v>249900</v>
      </c>
      <c r="G19" s="274"/>
      <c r="H19" s="250">
        <v>44755</v>
      </c>
      <c r="I19" s="268" t="s">
        <v>872</v>
      </c>
      <c r="J19" s="281" t="s">
        <v>873</v>
      </c>
      <c r="K19" s="252" t="s">
        <v>3</v>
      </c>
      <c r="L19" s="252">
        <v>1</v>
      </c>
      <c r="M19" s="253">
        <v>97499.966549999983</v>
      </c>
    </row>
    <row r="20" spans="3:16" ht="32.25" thickBot="1" x14ac:dyDescent="0.3">
      <c r="C20" s="258">
        <v>44709</v>
      </c>
      <c r="D20" s="259" t="s">
        <v>2003</v>
      </c>
      <c r="E20" s="260" t="s">
        <v>3</v>
      </c>
      <c r="F20" s="261">
        <v>321300</v>
      </c>
      <c r="G20" s="274"/>
      <c r="H20" s="254">
        <v>44755</v>
      </c>
      <c r="I20" s="275" t="s">
        <v>874</v>
      </c>
      <c r="J20" s="255" t="s">
        <v>875</v>
      </c>
      <c r="K20" s="256" t="s">
        <v>3</v>
      </c>
      <c r="L20" s="256">
        <v>4</v>
      </c>
      <c r="M20" s="257">
        <v>54000.034199999995</v>
      </c>
    </row>
    <row r="21" spans="3:16" ht="32.25" thickBot="1" x14ac:dyDescent="0.3">
      <c r="C21" s="250">
        <v>44733</v>
      </c>
      <c r="D21" s="251" t="s">
        <v>731</v>
      </c>
      <c r="E21" s="252" t="s">
        <v>3</v>
      </c>
      <c r="F21" s="253">
        <v>553350</v>
      </c>
      <c r="G21" s="274"/>
      <c r="H21" s="258">
        <v>44755</v>
      </c>
      <c r="I21" s="280" t="s">
        <v>876</v>
      </c>
      <c r="J21" s="259" t="s">
        <v>877</v>
      </c>
      <c r="K21" s="260" t="s">
        <v>3</v>
      </c>
      <c r="L21" s="260">
        <v>1</v>
      </c>
      <c r="M21" s="261">
        <v>14999.997600000001</v>
      </c>
    </row>
    <row r="22" spans="3:16" ht="32.25" thickBot="1" x14ac:dyDescent="0.3">
      <c r="C22" s="258">
        <v>44733</v>
      </c>
      <c r="D22" s="259" t="s">
        <v>2004</v>
      </c>
      <c r="E22" s="260" t="s">
        <v>3</v>
      </c>
      <c r="F22" s="261">
        <v>299999.59499999997</v>
      </c>
      <c r="G22" s="274"/>
      <c r="H22" s="250">
        <v>44797</v>
      </c>
      <c r="I22" s="268" t="s">
        <v>975</v>
      </c>
      <c r="J22" s="251" t="s">
        <v>976</v>
      </c>
      <c r="K22" s="252" t="s">
        <v>3</v>
      </c>
      <c r="L22" s="252">
        <v>4</v>
      </c>
      <c r="M22" s="253">
        <v>635999.99820000003</v>
      </c>
    </row>
    <row r="23" spans="3:16" ht="63" x14ac:dyDescent="0.25">
      <c r="C23" s="250">
        <v>44745</v>
      </c>
      <c r="D23" s="251" t="s">
        <v>2005</v>
      </c>
      <c r="E23" s="252" t="s">
        <v>3</v>
      </c>
      <c r="F23" s="253">
        <v>251685</v>
      </c>
      <c r="G23" s="274"/>
      <c r="H23" s="254">
        <v>44797</v>
      </c>
      <c r="I23" s="275" t="s">
        <v>977</v>
      </c>
      <c r="J23" s="255" t="s">
        <v>978</v>
      </c>
      <c r="K23" s="256" t="s">
        <v>3</v>
      </c>
      <c r="L23" s="256">
        <v>4</v>
      </c>
      <c r="M23" s="257">
        <v>21000.025199999996</v>
      </c>
    </row>
    <row r="24" spans="3:16" ht="31.5" x14ac:dyDescent="0.25">
      <c r="C24" s="254">
        <v>44756</v>
      </c>
      <c r="D24" s="255" t="s">
        <v>2006</v>
      </c>
      <c r="E24" s="256" t="s">
        <v>3</v>
      </c>
      <c r="F24" s="257">
        <v>178500</v>
      </c>
      <c r="G24" s="274"/>
      <c r="H24" s="254">
        <v>44797</v>
      </c>
      <c r="I24" s="275" t="s">
        <v>979</v>
      </c>
      <c r="J24" s="255" t="s">
        <v>980</v>
      </c>
      <c r="K24" s="256" t="s">
        <v>3</v>
      </c>
      <c r="L24" s="256">
        <v>1</v>
      </c>
      <c r="M24" s="257">
        <v>107999.97915</v>
      </c>
    </row>
    <row r="25" spans="3:16" ht="15.75" x14ac:dyDescent="0.25">
      <c r="C25" s="254">
        <v>44770</v>
      </c>
      <c r="D25" s="255" t="s">
        <v>2007</v>
      </c>
      <c r="E25" s="256" t="s">
        <v>3</v>
      </c>
      <c r="F25" s="257">
        <v>132982.5</v>
      </c>
      <c r="G25" s="274"/>
      <c r="H25" s="254">
        <v>44798</v>
      </c>
      <c r="I25" s="275" t="s">
        <v>442</v>
      </c>
      <c r="J25" s="255" t="s">
        <v>443</v>
      </c>
      <c r="K25" s="256" t="s">
        <v>3</v>
      </c>
      <c r="L25" s="256">
        <v>8</v>
      </c>
      <c r="M25" s="257">
        <v>5965.8983999999991</v>
      </c>
    </row>
    <row r="26" spans="3:16" ht="32.25" thickBot="1" x14ac:dyDescent="0.3">
      <c r="C26" s="258">
        <v>44770</v>
      </c>
      <c r="D26" s="259" t="s">
        <v>2008</v>
      </c>
      <c r="E26" s="260" t="s">
        <v>3</v>
      </c>
      <c r="F26" s="261">
        <v>169575</v>
      </c>
      <c r="G26" s="274"/>
      <c r="H26" s="254">
        <v>44798</v>
      </c>
      <c r="I26" s="275" t="s">
        <v>981</v>
      </c>
      <c r="J26" s="255" t="s">
        <v>982</v>
      </c>
      <c r="K26" s="256" t="s">
        <v>3</v>
      </c>
      <c r="L26" s="256">
        <v>4</v>
      </c>
      <c r="M26" s="257">
        <v>24727.480049999998</v>
      </c>
    </row>
    <row r="27" spans="3:16" ht="32.25" thickBot="1" x14ac:dyDescent="0.3">
      <c r="C27" s="250">
        <v>44800</v>
      </c>
      <c r="D27" s="251" t="s">
        <v>974</v>
      </c>
      <c r="E27" s="252" t="s">
        <v>3</v>
      </c>
      <c r="F27" s="253">
        <v>853499.99910000002</v>
      </c>
      <c r="G27" s="274"/>
      <c r="H27" s="258">
        <v>44798</v>
      </c>
      <c r="I27" s="280" t="s">
        <v>672</v>
      </c>
      <c r="J27" s="259" t="s">
        <v>673</v>
      </c>
      <c r="K27" s="260" t="s">
        <v>3</v>
      </c>
      <c r="L27" s="260">
        <v>4</v>
      </c>
      <c r="M27" s="261">
        <v>5221.7318999999998</v>
      </c>
    </row>
    <row r="28" spans="3:16" ht="63" x14ac:dyDescent="0.25">
      <c r="C28" s="254">
        <v>44800</v>
      </c>
      <c r="D28" s="255" t="s">
        <v>2009</v>
      </c>
      <c r="E28" s="256" t="s">
        <v>3</v>
      </c>
      <c r="F28" s="257">
        <v>830025</v>
      </c>
      <c r="G28" s="274"/>
      <c r="H28" s="250">
        <v>44806</v>
      </c>
      <c r="I28" s="268" t="s">
        <v>1126</v>
      </c>
      <c r="J28" s="251" t="s">
        <v>1127</v>
      </c>
      <c r="K28" s="252" t="s">
        <v>3</v>
      </c>
      <c r="L28" s="252">
        <v>1</v>
      </c>
      <c r="M28" s="253">
        <v>493350.79499999998</v>
      </c>
    </row>
    <row r="29" spans="3:16" ht="16.5" thickBot="1" x14ac:dyDescent="0.3">
      <c r="C29" s="258">
        <v>44800</v>
      </c>
      <c r="D29" s="259" t="s">
        <v>2010</v>
      </c>
      <c r="E29" s="260" t="s">
        <v>3</v>
      </c>
      <c r="F29" s="261">
        <v>178500</v>
      </c>
      <c r="G29" s="274"/>
      <c r="H29" s="254">
        <v>44826</v>
      </c>
      <c r="I29" s="275" t="s">
        <v>1128</v>
      </c>
      <c r="J29" s="255" t="s">
        <v>1129</v>
      </c>
      <c r="K29" s="256" t="s">
        <v>3</v>
      </c>
      <c r="L29" s="256">
        <v>1</v>
      </c>
      <c r="M29" s="257">
        <v>28042.35</v>
      </c>
    </row>
    <row r="30" spans="3:16" ht="15.75" x14ac:dyDescent="0.25">
      <c r="C30" s="250">
        <v>44823</v>
      </c>
      <c r="D30" s="251" t="s">
        <v>1122</v>
      </c>
      <c r="E30" s="252" t="s">
        <v>3</v>
      </c>
      <c r="F30" s="253">
        <v>124950</v>
      </c>
      <c r="G30" s="274"/>
      <c r="H30" s="254">
        <v>44832</v>
      </c>
      <c r="I30" s="275" t="s">
        <v>124</v>
      </c>
      <c r="J30" s="255" t="s">
        <v>125</v>
      </c>
      <c r="K30" s="256" t="s">
        <v>3</v>
      </c>
      <c r="L30" s="256">
        <v>1</v>
      </c>
      <c r="M30" s="257">
        <v>39750.611250000002</v>
      </c>
    </row>
    <row r="31" spans="3:16" ht="32.25" thickBot="1" x14ac:dyDescent="0.3">
      <c r="C31" s="254">
        <v>44827</v>
      </c>
      <c r="D31" s="255" t="s">
        <v>1123</v>
      </c>
      <c r="E31" s="256" t="s">
        <v>3</v>
      </c>
      <c r="F31" s="257">
        <v>107100</v>
      </c>
      <c r="G31" s="274"/>
      <c r="H31" s="258">
        <v>44832</v>
      </c>
      <c r="I31" s="280" t="s">
        <v>1130</v>
      </c>
      <c r="J31" s="259" t="s">
        <v>1131</v>
      </c>
      <c r="K31" s="260" t="s">
        <v>3</v>
      </c>
      <c r="L31" s="260">
        <v>1</v>
      </c>
      <c r="M31" s="261">
        <v>224999.99969999999</v>
      </c>
    </row>
    <row r="32" spans="3:16" ht="16.5" thickBot="1" x14ac:dyDescent="0.3">
      <c r="C32" s="254">
        <v>44828</v>
      </c>
      <c r="D32" s="255" t="s">
        <v>2011</v>
      </c>
      <c r="E32" s="256" t="s">
        <v>3</v>
      </c>
      <c r="F32" s="257">
        <v>107100</v>
      </c>
      <c r="G32" s="274"/>
      <c r="H32" s="265">
        <v>44835</v>
      </c>
      <c r="I32" s="282" t="s">
        <v>1313</v>
      </c>
      <c r="J32" s="283" t="s">
        <v>1314</v>
      </c>
      <c r="K32" s="284" t="s">
        <v>3</v>
      </c>
      <c r="L32" s="284">
        <v>1</v>
      </c>
      <c r="M32" s="285">
        <v>315000.00315</v>
      </c>
    </row>
    <row r="33" spans="3:13" ht="32.25" thickBot="1" x14ac:dyDescent="0.3">
      <c r="C33" s="254">
        <v>44832</v>
      </c>
      <c r="D33" s="255" t="s">
        <v>1124</v>
      </c>
      <c r="E33" s="256" t="s">
        <v>3</v>
      </c>
      <c r="F33" s="257">
        <v>321300</v>
      </c>
      <c r="G33" s="274"/>
      <c r="H33" s="266">
        <v>44891</v>
      </c>
      <c r="I33" s="286" t="s">
        <v>1567</v>
      </c>
      <c r="J33" s="287" t="s">
        <v>1568</v>
      </c>
      <c r="K33" s="288" t="s">
        <v>3</v>
      </c>
      <c r="L33" s="288">
        <v>1</v>
      </c>
      <c r="M33" s="289">
        <v>491977.13040000002</v>
      </c>
    </row>
    <row r="34" spans="3:13" ht="16.5" thickBot="1" x14ac:dyDescent="0.3">
      <c r="C34" s="258">
        <v>44832</v>
      </c>
      <c r="D34" s="259" t="s">
        <v>1125</v>
      </c>
      <c r="E34" s="260" t="s">
        <v>3</v>
      </c>
      <c r="F34" s="261">
        <v>21509.9997</v>
      </c>
      <c r="G34" s="274"/>
      <c r="H34" s="250">
        <v>44904</v>
      </c>
      <c r="I34" s="268" t="s">
        <v>1959</v>
      </c>
      <c r="J34" s="251" t="s">
        <v>1960</v>
      </c>
      <c r="K34" s="252" t="s">
        <v>3</v>
      </c>
      <c r="L34" s="252">
        <v>1</v>
      </c>
      <c r="M34" s="253">
        <v>86590.349999999991</v>
      </c>
    </row>
    <row r="35" spans="3:13" ht="47.25" x14ac:dyDescent="0.25">
      <c r="C35" s="250">
        <v>44835</v>
      </c>
      <c r="D35" s="251" t="s">
        <v>1308</v>
      </c>
      <c r="E35" s="252" t="s">
        <v>3</v>
      </c>
      <c r="F35" s="253">
        <v>4284000</v>
      </c>
      <c r="G35" s="274"/>
      <c r="H35" s="254">
        <v>44907</v>
      </c>
      <c r="I35" s="275" t="s">
        <v>1296</v>
      </c>
      <c r="J35" s="255" t="s">
        <v>1297</v>
      </c>
      <c r="K35" s="256" t="s">
        <v>3</v>
      </c>
      <c r="L35" s="256">
        <v>1</v>
      </c>
      <c r="M35" s="257">
        <v>364634.96265</v>
      </c>
    </row>
    <row r="36" spans="3:13" ht="31.5" x14ac:dyDescent="0.25">
      <c r="C36" s="254">
        <v>44835</v>
      </c>
      <c r="D36" s="255" t="s">
        <v>1309</v>
      </c>
      <c r="E36" s="256" t="s">
        <v>3</v>
      </c>
      <c r="F36" s="257">
        <v>7854000</v>
      </c>
      <c r="G36" s="274"/>
      <c r="H36" s="254">
        <v>44907</v>
      </c>
      <c r="I36" s="275" t="s">
        <v>1294</v>
      </c>
      <c r="J36" s="255" t="s">
        <v>1295</v>
      </c>
      <c r="K36" s="256" t="s">
        <v>3</v>
      </c>
      <c r="L36" s="256">
        <v>1</v>
      </c>
      <c r="M36" s="257">
        <v>360000.58499999996</v>
      </c>
    </row>
    <row r="37" spans="3:13" ht="63.75" thickBot="1" x14ac:dyDescent="0.3">
      <c r="C37" s="254">
        <v>44835</v>
      </c>
      <c r="D37" s="255" t="s">
        <v>2012</v>
      </c>
      <c r="E37" s="256" t="s">
        <v>3</v>
      </c>
      <c r="F37" s="257">
        <v>1051365</v>
      </c>
      <c r="G37" s="274"/>
      <c r="H37" s="258">
        <v>44916</v>
      </c>
      <c r="I37" s="280" t="s">
        <v>637</v>
      </c>
      <c r="J37" s="259" t="s">
        <v>1319</v>
      </c>
      <c r="K37" s="260" t="s">
        <v>3</v>
      </c>
      <c r="L37" s="260">
        <v>3</v>
      </c>
      <c r="M37" s="261">
        <v>78082.397399999987</v>
      </c>
    </row>
    <row r="38" spans="3:13" ht="47.25" x14ac:dyDescent="0.25">
      <c r="C38" s="254">
        <v>44835</v>
      </c>
      <c r="D38" s="255" t="s">
        <v>1310</v>
      </c>
      <c r="E38" s="256" t="s">
        <v>3</v>
      </c>
      <c r="F38" s="257">
        <v>463029</v>
      </c>
      <c r="G38" s="274"/>
      <c r="H38" s="274"/>
      <c r="I38" s="274"/>
      <c r="J38" s="274"/>
      <c r="K38" s="274"/>
      <c r="L38" s="274"/>
      <c r="M38" s="274"/>
    </row>
    <row r="39" spans="3:13" ht="31.5" x14ac:dyDescent="0.25">
      <c r="C39" s="254">
        <v>44837</v>
      </c>
      <c r="D39" s="255" t="s">
        <v>1311</v>
      </c>
      <c r="E39" s="256" t="s">
        <v>3</v>
      </c>
      <c r="F39" s="257">
        <v>178500</v>
      </c>
      <c r="G39" s="274"/>
      <c r="H39" s="274"/>
      <c r="I39" s="274"/>
      <c r="J39" s="274"/>
      <c r="K39" s="274"/>
      <c r="L39" s="274"/>
      <c r="M39" s="274"/>
    </row>
    <row r="40" spans="3:13" ht="78.75" x14ac:dyDescent="0.25">
      <c r="C40" s="254">
        <v>44837</v>
      </c>
      <c r="D40" s="255" t="s">
        <v>2013</v>
      </c>
      <c r="E40" s="256" t="s">
        <v>3</v>
      </c>
      <c r="F40" s="257">
        <v>767550</v>
      </c>
      <c r="G40" s="274"/>
      <c r="H40" s="274"/>
      <c r="I40" s="274"/>
      <c r="J40" s="274"/>
      <c r="K40" s="274"/>
      <c r="L40" s="274"/>
      <c r="M40" s="274"/>
    </row>
    <row r="41" spans="3:13" ht="47.25" x14ac:dyDescent="0.25">
      <c r="C41" s="254">
        <v>44837</v>
      </c>
      <c r="D41" s="255" t="s">
        <v>2014</v>
      </c>
      <c r="E41" s="256" t="s">
        <v>3</v>
      </c>
      <c r="F41" s="257">
        <v>615825</v>
      </c>
      <c r="G41" s="274"/>
      <c r="H41" s="274"/>
      <c r="I41" s="274"/>
      <c r="J41" s="274"/>
      <c r="K41" s="274"/>
      <c r="L41" s="274"/>
      <c r="M41" s="274"/>
    </row>
    <row r="42" spans="3:13" ht="15.75" x14ac:dyDescent="0.25">
      <c r="C42" s="254">
        <v>44839</v>
      </c>
      <c r="D42" s="255" t="s">
        <v>1312</v>
      </c>
      <c r="E42" s="256" t="s">
        <v>3</v>
      </c>
      <c r="F42" s="257">
        <v>66045</v>
      </c>
      <c r="G42" s="274"/>
      <c r="H42" s="274"/>
      <c r="I42" s="274"/>
      <c r="J42" s="274"/>
      <c r="K42" s="274"/>
      <c r="L42" s="274"/>
      <c r="M42" s="274"/>
    </row>
    <row r="43" spans="3:13" ht="31.5" x14ac:dyDescent="0.25">
      <c r="C43" s="254">
        <v>44841</v>
      </c>
      <c r="D43" s="255" t="s">
        <v>2015</v>
      </c>
      <c r="E43" s="256" t="s">
        <v>3</v>
      </c>
      <c r="F43" s="257">
        <v>133875</v>
      </c>
      <c r="G43" s="274"/>
      <c r="H43" s="274"/>
      <c r="I43" s="274"/>
      <c r="J43" s="274"/>
      <c r="K43" s="274"/>
      <c r="L43" s="274"/>
      <c r="M43" s="274"/>
    </row>
    <row r="44" spans="3:13" ht="32.25" thickBot="1" x14ac:dyDescent="0.3">
      <c r="C44" s="258">
        <v>44841</v>
      </c>
      <c r="D44" s="259" t="s">
        <v>2016</v>
      </c>
      <c r="E44" s="260" t="s">
        <v>3</v>
      </c>
      <c r="F44" s="261">
        <v>58905</v>
      </c>
      <c r="G44" s="274"/>
      <c r="H44" s="274"/>
      <c r="I44" s="274"/>
      <c r="J44" s="274"/>
      <c r="K44" s="274"/>
      <c r="L44" s="274"/>
      <c r="M44" s="274"/>
    </row>
    <row r="45" spans="3:13" ht="15.75" x14ac:dyDescent="0.25">
      <c r="C45" s="262">
        <v>44866</v>
      </c>
      <c r="D45" s="277" t="s">
        <v>1563</v>
      </c>
      <c r="E45" s="278" t="s">
        <v>3</v>
      </c>
      <c r="F45" s="279">
        <v>53550</v>
      </c>
      <c r="G45" s="274"/>
      <c r="H45" s="274"/>
      <c r="I45" s="274"/>
      <c r="J45" s="274"/>
      <c r="K45" s="274"/>
      <c r="L45" s="274"/>
      <c r="M45" s="274"/>
    </row>
    <row r="46" spans="3:13" ht="15.75" x14ac:dyDescent="0.25">
      <c r="C46" s="263">
        <v>44887</v>
      </c>
      <c r="D46" s="255" t="s">
        <v>2017</v>
      </c>
      <c r="E46" s="256" t="s">
        <v>3</v>
      </c>
      <c r="F46" s="290">
        <v>491977.13040000002</v>
      </c>
      <c r="G46" s="274"/>
      <c r="H46" s="274"/>
      <c r="I46" s="274"/>
      <c r="J46" s="274"/>
      <c r="K46" s="274"/>
      <c r="L46" s="274"/>
      <c r="M46" s="274"/>
    </row>
    <row r="47" spans="3:13" ht="15.75" x14ac:dyDescent="0.25">
      <c r="C47" s="254">
        <v>44888</v>
      </c>
      <c r="D47" s="255" t="s">
        <v>1564</v>
      </c>
      <c r="E47" s="256" t="s">
        <v>3</v>
      </c>
      <c r="F47" s="257">
        <v>299880</v>
      </c>
      <c r="G47" s="274"/>
      <c r="H47" s="274"/>
      <c r="I47" s="274"/>
      <c r="J47" s="274"/>
      <c r="K47" s="274"/>
      <c r="L47" s="274"/>
      <c r="M47" s="274"/>
    </row>
    <row r="48" spans="3:13" ht="15.75" x14ac:dyDescent="0.25">
      <c r="C48" s="254">
        <v>44888</v>
      </c>
      <c r="D48" s="255" t="s">
        <v>1565</v>
      </c>
      <c r="E48" s="256" t="s">
        <v>3</v>
      </c>
      <c r="F48" s="257">
        <v>119999.99864999998</v>
      </c>
      <c r="G48" s="274"/>
      <c r="H48" s="274"/>
      <c r="I48" s="274"/>
      <c r="J48" s="274"/>
      <c r="K48" s="274"/>
      <c r="L48" s="274"/>
      <c r="M48" s="274"/>
    </row>
    <row r="49" spans="3:13" ht="16.5" thickBot="1" x14ac:dyDescent="0.3">
      <c r="C49" s="258">
        <v>44888</v>
      </c>
      <c r="D49" s="259" t="s">
        <v>1566</v>
      </c>
      <c r="E49" s="260" t="s">
        <v>3</v>
      </c>
      <c r="F49" s="261">
        <v>142499.99504999997</v>
      </c>
      <c r="G49" s="274"/>
      <c r="H49" s="274"/>
      <c r="I49" s="274"/>
      <c r="J49" s="274"/>
      <c r="K49" s="274"/>
      <c r="L49" s="274"/>
      <c r="M49" s="274"/>
    </row>
    <row r="50" spans="3:13" ht="15.75" x14ac:dyDescent="0.25">
      <c r="C50" s="250">
        <v>44896</v>
      </c>
      <c r="D50" s="251" t="s">
        <v>1899</v>
      </c>
      <c r="E50" s="252" t="s">
        <v>3</v>
      </c>
      <c r="F50" s="253">
        <v>116025</v>
      </c>
      <c r="G50" s="274"/>
      <c r="H50" s="274"/>
      <c r="I50" s="274"/>
      <c r="J50" s="274"/>
      <c r="K50" s="274"/>
      <c r="L50" s="274"/>
      <c r="M50" s="274"/>
    </row>
    <row r="51" spans="3:13" ht="15.75" x14ac:dyDescent="0.25">
      <c r="C51" s="254">
        <v>44896</v>
      </c>
      <c r="D51" s="255" t="s">
        <v>1900</v>
      </c>
      <c r="E51" s="256" t="s">
        <v>3</v>
      </c>
      <c r="F51" s="257">
        <v>124950</v>
      </c>
      <c r="G51" s="274"/>
      <c r="H51" s="274"/>
      <c r="I51" s="274"/>
      <c r="J51" s="274"/>
      <c r="K51" s="274"/>
      <c r="L51" s="274"/>
      <c r="M51" s="274"/>
    </row>
    <row r="52" spans="3:13" ht="15.75" x14ac:dyDescent="0.25">
      <c r="C52" s="254">
        <v>44902</v>
      </c>
      <c r="D52" s="255" t="s">
        <v>2018</v>
      </c>
      <c r="E52" s="256" t="s">
        <v>3</v>
      </c>
      <c r="F52" s="257">
        <v>53550</v>
      </c>
      <c r="G52" s="274"/>
      <c r="H52" s="274"/>
      <c r="I52" s="274"/>
      <c r="J52" s="274"/>
      <c r="K52" s="274"/>
      <c r="L52" s="274"/>
      <c r="M52" s="274"/>
    </row>
    <row r="53" spans="3:13" ht="16.5" thickBot="1" x14ac:dyDescent="0.3">
      <c r="C53" s="258">
        <v>44904</v>
      </c>
      <c r="D53" s="259" t="s">
        <v>1908</v>
      </c>
      <c r="E53" s="260" t="s">
        <v>3</v>
      </c>
      <c r="F53" s="261">
        <v>124950</v>
      </c>
      <c r="G53" s="274"/>
      <c r="H53" s="274"/>
      <c r="I53" s="274"/>
      <c r="J53" s="274"/>
      <c r="K53" s="274"/>
      <c r="L53" s="274"/>
      <c r="M53" s="274"/>
    </row>
  </sheetData>
  <mergeCells count="2">
    <mergeCell ref="C4:F5"/>
    <mergeCell ref="H4:M5"/>
  </mergeCells>
  <hyperlinks>
    <hyperlink ref="A1" location="GENERAL!A1" display="GENERAL" xr:uid="{6A5BD8EE-577F-41C2-93B9-29846051CB41}"/>
    <hyperlink ref="A2" location="'PARETO '!A1" display="PARETO" xr:uid="{D46966ED-8B3F-48C0-BF82-FA3D7713E566}"/>
    <hyperlink ref="A3" location="'COSTO POR MES'!A1" display="COSTO POR MES" xr:uid="{867506B7-23B7-475D-94C2-7A54A62CA00D}"/>
  </hyperlinks>
  <pageMargins left="0.39370078740157483" right="0.23622047244094491" top="0.74803149606299213" bottom="0.74803149606299213" header="0.31496062992125984" footer="0.31496062992125984"/>
  <pageSetup paperSize="8" scale="50" orientation="portrait" horizontalDpi="360" verticalDpi="360" r:id="rId1"/>
  <ignoredErrors>
    <ignoredError sqref="P5:P7 P9:P15"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803A6-1D44-4DA8-A95B-9208263FEAE1}">
  <dimension ref="A1:P48"/>
  <sheetViews>
    <sheetView view="pageBreakPreview" zoomScale="90" zoomScaleNormal="55" zoomScaleSheetLayoutView="90" workbookViewId="0"/>
  </sheetViews>
  <sheetFormatPr baseColWidth="10" defaultRowHeight="15" x14ac:dyDescent="0.25"/>
  <cols>
    <col min="1" max="1" width="16.5703125" bestFit="1" customWidth="1"/>
    <col min="2" max="2" width="4.28515625" customWidth="1"/>
    <col min="4" max="4" width="48.140625" customWidth="1"/>
    <col min="6" max="6" width="23.28515625" customWidth="1"/>
    <col min="7" max="7" width="6.7109375" customWidth="1"/>
    <col min="10" max="10" width="36.140625" customWidth="1"/>
    <col min="13" max="13" width="23.5703125" bestFit="1" customWidth="1"/>
    <col min="16" max="16" width="16.5703125" bestFit="1" customWidth="1"/>
  </cols>
  <sheetData>
    <row r="1" spans="1:16" ht="15.75" thickBot="1" x14ac:dyDescent="0.3">
      <c r="A1" s="117" t="s">
        <v>1557</v>
      </c>
      <c r="F1" s="242">
        <f>+F2+M2</f>
        <v>23242973.321699999</v>
      </c>
    </row>
    <row r="2" spans="1:16" ht="15.75" thickBot="1" x14ac:dyDescent="0.3">
      <c r="A2" s="117" t="s">
        <v>1559</v>
      </c>
      <c r="E2" s="92" t="s">
        <v>1302</v>
      </c>
      <c r="F2" s="93">
        <f>SUM(F7:F39)</f>
        <v>12589426.5</v>
      </c>
      <c r="L2" s="92" t="s">
        <v>1302</v>
      </c>
      <c r="M2" s="93">
        <f>SUM(M7:M48)</f>
        <v>10653546.821699997</v>
      </c>
    </row>
    <row r="3" spans="1:16" ht="15.75" thickBot="1" x14ac:dyDescent="0.3">
      <c r="A3" s="117" t="s">
        <v>1768</v>
      </c>
    </row>
    <row r="4" spans="1:16" ht="15.75" thickBot="1" x14ac:dyDescent="0.3">
      <c r="C4" s="507" t="s">
        <v>540</v>
      </c>
      <c r="D4" s="508"/>
      <c r="E4" s="508"/>
      <c r="F4" s="509"/>
      <c r="H4" s="507" t="s">
        <v>0</v>
      </c>
      <c r="I4" s="508"/>
      <c r="J4" s="508"/>
      <c r="K4" s="508"/>
      <c r="L4" s="508"/>
      <c r="M4" s="509"/>
      <c r="O4" s="167" t="s">
        <v>1754</v>
      </c>
      <c r="P4" s="168" t="s">
        <v>1302</v>
      </c>
    </row>
    <row r="5" spans="1:16" x14ac:dyDescent="0.25">
      <c r="C5" s="510"/>
      <c r="D5" s="511"/>
      <c r="E5" s="511"/>
      <c r="F5" s="512"/>
      <c r="H5" s="510"/>
      <c r="I5" s="511"/>
      <c r="J5" s="511"/>
      <c r="K5" s="511"/>
      <c r="L5" s="511"/>
      <c r="M5" s="512"/>
      <c r="O5" s="166" t="s">
        <v>1755</v>
      </c>
      <c r="P5" s="156">
        <f>SUM(F7:F9,M7:M16)</f>
        <v>3236161.9636499998</v>
      </c>
    </row>
    <row r="6" spans="1:16" ht="15.75" thickBot="1" x14ac:dyDescent="0.3">
      <c r="C6" s="127" t="s">
        <v>1</v>
      </c>
      <c r="D6" s="128" t="s">
        <v>626</v>
      </c>
      <c r="E6" s="128" t="s">
        <v>2</v>
      </c>
      <c r="F6" s="129" t="s">
        <v>1307</v>
      </c>
      <c r="H6" s="127" t="s">
        <v>1</v>
      </c>
      <c r="I6" s="128" t="s">
        <v>1298</v>
      </c>
      <c r="J6" s="128" t="s">
        <v>626</v>
      </c>
      <c r="K6" s="128" t="s">
        <v>2</v>
      </c>
      <c r="L6" s="128" t="s">
        <v>1299</v>
      </c>
      <c r="M6" s="150" t="s">
        <v>1307</v>
      </c>
      <c r="O6" s="164" t="s">
        <v>1756</v>
      </c>
      <c r="P6" s="152">
        <v>0</v>
      </c>
    </row>
    <row r="7" spans="1:16" ht="47.25" customHeight="1" x14ac:dyDescent="0.25">
      <c r="C7" s="292">
        <v>44563</v>
      </c>
      <c r="D7" s="247" t="s">
        <v>7</v>
      </c>
      <c r="E7" s="293" t="s">
        <v>6</v>
      </c>
      <c r="F7" s="294">
        <v>446250</v>
      </c>
      <c r="G7" s="46"/>
      <c r="H7" s="292">
        <v>44564</v>
      </c>
      <c r="I7" s="247" t="s">
        <v>4</v>
      </c>
      <c r="J7" s="247" t="s">
        <v>5</v>
      </c>
      <c r="K7" s="293" t="s">
        <v>6</v>
      </c>
      <c r="L7" s="293">
        <v>1</v>
      </c>
      <c r="M7" s="294">
        <v>121334.4825</v>
      </c>
      <c r="O7" s="164" t="s">
        <v>1757</v>
      </c>
      <c r="P7" s="152">
        <f>SUM(M17)</f>
        <v>102244.62150000001</v>
      </c>
    </row>
    <row r="8" spans="1:16" x14ac:dyDescent="0.25">
      <c r="C8" s="296">
        <v>44573</v>
      </c>
      <c r="D8" s="22" t="s">
        <v>2020</v>
      </c>
      <c r="E8" s="297" t="s">
        <v>6</v>
      </c>
      <c r="F8" s="298">
        <v>357000</v>
      </c>
      <c r="G8" s="46"/>
      <c r="H8" s="296">
        <v>44565</v>
      </c>
      <c r="I8" s="22" t="s">
        <v>9</v>
      </c>
      <c r="J8" s="22" t="s">
        <v>10</v>
      </c>
      <c r="K8" s="297" t="s">
        <v>6</v>
      </c>
      <c r="L8" s="297">
        <v>36</v>
      </c>
      <c r="M8" s="298">
        <v>789275.75264999992</v>
      </c>
      <c r="O8" s="164" t="s">
        <v>1758</v>
      </c>
      <c r="P8" s="152">
        <f>SUM(F10,M18:M21)</f>
        <v>505504.78859999997</v>
      </c>
    </row>
    <row r="9" spans="1:16" ht="26.25" thickBot="1" x14ac:dyDescent="0.3">
      <c r="C9" s="299">
        <v>44583</v>
      </c>
      <c r="D9" s="190" t="s">
        <v>8</v>
      </c>
      <c r="E9" s="300" t="s">
        <v>6</v>
      </c>
      <c r="F9" s="301">
        <v>285600</v>
      </c>
      <c r="G9" s="46"/>
      <c r="H9" s="296">
        <v>44565</v>
      </c>
      <c r="I9" s="22" t="s">
        <v>11</v>
      </c>
      <c r="J9" s="22" t="s">
        <v>12</v>
      </c>
      <c r="K9" s="297" t="s">
        <v>6</v>
      </c>
      <c r="L9" s="297">
        <v>1</v>
      </c>
      <c r="M9" s="298">
        <v>46174.38</v>
      </c>
      <c r="O9" s="164" t="s">
        <v>1759</v>
      </c>
      <c r="P9" s="152">
        <f>SUM(M22:M23)</f>
        <v>311379.50549999997</v>
      </c>
    </row>
    <row r="10" spans="1:16" ht="27.75" customHeight="1" thickBot="1" x14ac:dyDescent="0.3">
      <c r="C10" s="305">
        <v>44655</v>
      </c>
      <c r="D10" s="306" t="s">
        <v>541</v>
      </c>
      <c r="E10" s="307" t="s">
        <v>6</v>
      </c>
      <c r="F10" s="313">
        <v>71400</v>
      </c>
      <c r="G10" s="46"/>
      <c r="H10" s="296">
        <v>44565</v>
      </c>
      <c r="I10" s="22" t="s">
        <v>13</v>
      </c>
      <c r="J10" s="22" t="s">
        <v>14</v>
      </c>
      <c r="K10" s="297" t="s">
        <v>6</v>
      </c>
      <c r="L10" s="297">
        <v>1</v>
      </c>
      <c r="M10" s="298">
        <v>65809.594200000007</v>
      </c>
      <c r="O10" s="164" t="s">
        <v>1760</v>
      </c>
      <c r="P10" s="152">
        <f>SUM(F11:F13,M24:M35)</f>
        <v>8046644.5867499998</v>
      </c>
    </row>
    <row r="11" spans="1:16" ht="38.25" x14ac:dyDescent="0.25">
      <c r="C11" s="292">
        <v>44726</v>
      </c>
      <c r="D11" s="247" t="s">
        <v>2021</v>
      </c>
      <c r="E11" s="293" t="s">
        <v>6</v>
      </c>
      <c r="F11" s="294">
        <v>375921</v>
      </c>
      <c r="G11" s="46"/>
      <c r="H11" s="296">
        <v>44565</v>
      </c>
      <c r="I11" s="22" t="s">
        <v>15</v>
      </c>
      <c r="J11" s="22" t="s">
        <v>16</v>
      </c>
      <c r="K11" s="297" t="s">
        <v>6</v>
      </c>
      <c r="L11" s="297">
        <v>1</v>
      </c>
      <c r="M11" s="298">
        <v>46742.991749999994</v>
      </c>
      <c r="O11" s="164" t="s">
        <v>1761</v>
      </c>
      <c r="P11" s="152">
        <f>SUM(F14:F16,M36:M37)</f>
        <v>1286894.6099999999</v>
      </c>
    </row>
    <row r="12" spans="1:16" ht="51" x14ac:dyDescent="0.25">
      <c r="C12" s="296">
        <v>44736</v>
      </c>
      <c r="D12" s="22" t="s">
        <v>2022</v>
      </c>
      <c r="E12" s="297" t="s">
        <v>6</v>
      </c>
      <c r="F12" s="298">
        <v>5712000</v>
      </c>
      <c r="G12" s="46"/>
      <c r="H12" s="296">
        <v>44565</v>
      </c>
      <c r="I12" s="22" t="s">
        <v>17</v>
      </c>
      <c r="J12" s="22" t="s">
        <v>18</v>
      </c>
      <c r="K12" s="297" t="s">
        <v>6</v>
      </c>
      <c r="L12" s="297">
        <v>1</v>
      </c>
      <c r="M12" s="298">
        <v>60130.634549999988</v>
      </c>
      <c r="O12" s="164" t="s">
        <v>1762</v>
      </c>
      <c r="P12" s="152">
        <f>SUM(F17:F18)</f>
        <v>401625</v>
      </c>
    </row>
    <row r="13" spans="1:16" ht="15.75" thickBot="1" x14ac:dyDescent="0.3">
      <c r="C13" s="299">
        <v>44740</v>
      </c>
      <c r="D13" s="190" t="s">
        <v>743</v>
      </c>
      <c r="E13" s="300" t="s">
        <v>6</v>
      </c>
      <c r="F13" s="301">
        <v>142800</v>
      </c>
      <c r="G13" s="46"/>
      <c r="H13" s="296">
        <v>44565</v>
      </c>
      <c r="I13" s="22" t="s">
        <v>19</v>
      </c>
      <c r="J13" s="22" t="s">
        <v>20</v>
      </c>
      <c r="K13" s="297" t="s">
        <v>6</v>
      </c>
      <c r="L13" s="297">
        <v>1</v>
      </c>
      <c r="M13" s="298">
        <v>106972.2297</v>
      </c>
      <c r="O13" s="164" t="s">
        <v>1763</v>
      </c>
      <c r="P13" s="152">
        <f>SUM(F19:F20,M38:M40)</f>
        <v>1343693.14695</v>
      </c>
    </row>
    <row r="14" spans="1:16" ht="25.5" x14ac:dyDescent="0.25">
      <c r="C14" s="292">
        <v>44765</v>
      </c>
      <c r="D14" s="247" t="s">
        <v>878</v>
      </c>
      <c r="E14" s="293" t="s">
        <v>6</v>
      </c>
      <c r="F14" s="294">
        <v>651525</v>
      </c>
      <c r="G14" s="46"/>
      <c r="H14" s="296">
        <v>44565</v>
      </c>
      <c r="I14" s="22" t="s">
        <v>21</v>
      </c>
      <c r="J14" s="22" t="s">
        <v>22</v>
      </c>
      <c r="K14" s="297" t="s">
        <v>6</v>
      </c>
      <c r="L14" s="297">
        <v>1</v>
      </c>
      <c r="M14" s="298">
        <v>40458.09599999999</v>
      </c>
      <c r="O14" s="164" t="s">
        <v>1764</v>
      </c>
      <c r="P14" s="152">
        <f>SUM(F21:F24,M41:M43)</f>
        <v>2336464.3259999994</v>
      </c>
    </row>
    <row r="15" spans="1:16" x14ac:dyDescent="0.25">
      <c r="C15" s="296">
        <v>44765</v>
      </c>
      <c r="D15" s="22" t="s">
        <v>879</v>
      </c>
      <c r="E15" s="297" t="s">
        <v>6</v>
      </c>
      <c r="F15" s="298">
        <v>71400</v>
      </c>
      <c r="G15" s="46"/>
      <c r="H15" s="296">
        <v>44565</v>
      </c>
      <c r="I15" s="22" t="s">
        <v>23</v>
      </c>
      <c r="J15" s="22" t="s">
        <v>24</v>
      </c>
      <c r="K15" s="297" t="s">
        <v>6</v>
      </c>
      <c r="L15" s="297">
        <v>3.49</v>
      </c>
      <c r="M15" s="298">
        <v>11447.329949999999</v>
      </c>
      <c r="O15" s="164" t="s">
        <v>1765</v>
      </c>
      <c r="P15" s="152">
        <f>SUM(F25:F33,M44:M45)</f>
        <v>2381526.6153000002</v>
      </c>
    </row>
    <row r="16" spans="1:16" ht="39" thickBot="1" x14ac:dyDescent="0.3">
      <c r="C16" s="299">
        <v>44769</v>
      </c>
      <c r="D16" s="190" t="s">
        <v>2023</v>
      </c>
      <c r="E16" s="300" t="s">
        <v>6</v>
      </c>
      <c r="F16" s="301">
        <v>223125</v>
      </c>
      <c r="G16" s="46"/>
      <c r="H16" s="299">
        <v>44587</v>
      </c>
      <c r="I16" s="190" t="s">
        <v>25</v>
      </c>
      <c r="J16" s="190" t="s">
        <v>26</v>
      </c>
      <c r="K16" s="300" t="s">
        <v>6</v>
      </c>
      <c r="L16" s="300">
        <v>1</v>
      </c>
      <c r="M16" s="301">
        <v>858966.47235000005</v>
      </c>
      <c r="O16" s="188" t="s">
        <v>1766</v>
      </c>
      <c r="P16" s="189">
        <f>+SUM(F34:F39,M46:M48)</f>
        <v>3290834.1574499998</v>
      </c>
    </row>
    <row r="17" spans="3:16" ht="39" thickBot="1" x14ac:dyDescent="0.3">
      <c r="C17" s="292">
        <v>44785</v>
      </c>
      <c r="D17" s="247" t="s">
        <v>983</v>
      </c>
      <c r="E17" s="293" t="s">
        <v>6</v>
      </c>
      <c r="F17" s="294">
        <v>258825</v>
      </c>
      <c r="G17" s="46"/>
      <c r="H17" s="305">
        <v>44650</v>
      </c>
      <c r="I17" s="306" t="s">
        <v>107</v>
      </c>
      <c r="J17" s="306" t="s">
        <v>108</v>
      </c>
      <c r="K17" s="307" t="s">
        <v>6</v>
      </c>
      <c r="L17" s="307">
        <v>1</v>
      </c>
      <c r="M17" s="308">
        <v>102244.62150000001</v>
      </c>
      <c r="O17" s="72" t="s">
        <v>1302</v>
      </c>
      <c r="P17" s="74">
        <f>SUM(P5:P16)</f>
        <v>23242973.321699999</v>
      </c>
    </row>
    <row r="18" spans="3:16" ht="26.25" thickBot="1" x14ac:dyDescent="0.3">
      <c r="C18" s="299">
        <v>44793</v>
      </c>
      <c r="D18" s="190" t="s">
        <v>984</v>
      </c>
      <c r="E18" s="300" t="s">
        <v>6</v>
      </c>
      <c r="F18" s="301">
        <v>142800</v>
      </c>
      <c r="G18" s="46"/>
      <c r="H18" s="296">
        <v>44653</v>
      </c>
      <c r="I18" s="22" t="s">
        <v>103</v>
      </c>
      <c r="J18" s="22" t="s">
        <v>104</v>
      </c>
      <c r="K18" s="297" t="s">
        <v>6</v>
      </c>
      <c r="L18" s="297">
        <v>8</v>
      </c>
      <c r="M18" s="302">
        <v>159423.79425000001</v>
      </c>
    </row>
    <row r="19" spans="3:16" x14ac:dyDescent="0.25">
      <c r="C19" s="292">
        <v>44812</v>
      </c>
      <c r="D19" s="247" t="s">
        <v>1132</v>
      </c>
      <c r="E19" s="293" t="s">
        <v>6</v>
      </c>
      <c r="F19" s="294">
        <v>249900</v>
      </c>
      <c r="G19" s="46"/>
      <c r="H19" s="296">
        <v>44655</v>
      </c>
      <c r="I19" s="22" t="s">
        <v>23</v>
      </c>
      <c r="J19" s="22" t="s">
        <v>24</v>
      </c>
      <c r="K19" s="297" t="s">
        <v>6</v>
      </c>
      <c r="L19" s="297">
        <v>2.68</v>
      </c>
      <c r="M19" s="302">
        <v>4.7838000000000003</v>
      </c>
    </row>
    <row r="20" spans="3:16" ht="15.75" thickBot="1" x14ac:dyDescent="0.3">
      <c r="C20" s="299">
        <v>44812</v>
      </c>
      <c r="D20" s="190" t="s">
        <v>1133</v>
      </c>
      <c r="E20" s="300" t="s">
        <v>6</v>
      </c>
      <c r="F20" s="301">
        <v>53550</v>
      </c>
      <c r="G20" s="46"/>
      <c r="H20" s="296">
        <v>44657</v>
      </c>
      <c r="I20" s="22" t="s">
        <v>412</v>
      </c>
      <c r="J20" s="22" t="s">
        <v>413</v>
      </c>
      <c r="K20" s="297" t="s">
        <v>6</v>
      </c>
      <c r="L20" s="297">
        <v>4</v>
      </c>
      <c r="M20" s="302">
        <v>83312.625899999999</v>
      </c>
    </row>
    <row r="21" spans="3:16" ht="26.25" thickBot="1" x14ac:dyDescent="0.3">
      <c r="C21" s="292">
        <v>44842</v>
      </c>
      <c r="D21" s="247" t="s">
        <v>2024</v>
      </c>
      <c r="E21" s="293" t="s">
        <v>6</v>
      </c>
      <c r="F21" s="294">
        <v>196350</v>
      </c>
      <c r="G21" s="46"/>
      <c r="H21" s="296">
        <v>44664</v>
      </c>
      <c r="I21" s="22" t="s">
        <v>418</v>
      </c>
      <c r="J21" s="22" t="s">
        <v>419</v>
      </c>
      <c r="K21" s="297" t="s">
        <v>6</v>
      </c>
      <c r="L21" s="297">
        <v>2</v>
      </c>
      <c r="M21" s="302">
        <v>191363.58465</v>
      </c>
    </row>
    <row r="22" spans="3:16" ht="25.5" x14ac:dyDescent="0.25">
      <c r="C22" s="296">
        <v>44846</v>
      </c>
      <c r="D22" s="22" t="s">
        <v>1315</v>
      </c>
      <c r="E22" s="297" t="s">
        <v>6</v>
      </c>
      <c r="F22" s="298">
        <v>178500</v>
      </c>
      <c r="G22" s="46"/>
      <c r="H22" s="292">
        <v>44685</v>
      </c>
      <c r="I22" s="247" t="s">
        <v>412</v>
      </c>
      <c r="J22" s="247" t="s">
        <v>642</v>
      </c>
      <c r="K22" s="293" t="s">
        <v>6</v>
      </c>
      <c r="L22" s="293">
        <v>4</v>
      </c>
      <c r="M22" s="294">
        <v>88144.799399999989</v>
      </c>
    </row>
    <row r="23" spans="3:16" ht="26.25" thickBot="1" x14ac:dyDescent="0.3">
      <c r="C23" s="296">
        <v>44851</v>
      </c>
      <c r="D23" s="22" t="s">
        <v>1316</v>
      </c>
      <c r="E23" s="297" t="s">
        <v>6</v>
      </c>
      <c r="F23" s="298">
        <v>142800</v>
      </c>
      <c r="G23" s="46"/>
      <c r="H23" s="299">
        <v>44699</v>
      </c>
      <c r="I23" s="190" t="s">
        <v>107</v>
      </c>
      <c r="J23" s="190" t="s">
        <v>643</v>
      </c>
      <c r="K23" s="300" t="s">
        <v>6</v>
      </c>
      <c r="L23" s="300">
        <v>2</v>
      </c>
      <c r="M23" s="301">
        <v>223234.70609999998</v>
      </c>
    </row>
    <row r="24" spans="3:16" ht="26.25" thickBot="1" x14ac:dyDescent="0.3">
      <c r="C24" s="299">
        <v>44862</v>
      </c>
      <c r="D24" s="190" t="s">
        <v>1317</v>
      </c>
      <c r="E24" s="300" t="s">
        <v>6</v>
      </c>
      <c r="F24" s="301">
        <v>267750</v>
      </c>
      <c r="G24" s="46"/>
      <c r="H24" s="292">
        <v>44713</v>
      </c>
      <c r="I24" s="247" t="s">
        <v>734</v>
      </c>
      <c r="J24" s="247" t="s">
        <v>735</v>
      </c>
      <c r="K24" s="293" t="s">
        <v>6</v>
      </c>
      <c r="L24" s="293">
        <v>36</v>
      </c>
      <c r="M24" s="294">
        <v>543721.96499999997</v>
      </c>
    </row>
    <row r="25" spans="3:16" ht="25.5" x14ac:dyDescent="0.25">
      <c r="C25" s="318">
        <v>44866</v>
      </c>
      <c r="D25" s="291" t="s">
        <v>1569</v>
      </c>
      <c r="E25" s="319" t="s">
        <v>6</v>
      </c>
      <c r="F25" s="320">
        <v>124950</v>
      </c>
      <c r="G25" s="46"/>
      <c r="H25" s="296">
        <v>44713</v>
      </c>
      <c r="I25" s="22" t="s">
        <v>400</v>
      </c>
      <c r="J25" s="22" t="s">
        <v>401</v>
      </c>
      <c r="K25" s="297" t="s">
        <v>6</v>
      </c>
      <c r="L25" s="297">
        <v>1</v>
      </c>
      <c r="M25" s="298">
        <v>46969.383299999994</v>
      </c>
    </row>
    <row r="26" spans="3:16" x14ac:dyDescent="0.25">
      <c r="C26" s="296">
        <v>44866</v>
      </c>
      <c r="D26" s="22" t="s">
        <v>1570</v>
      </c>
      <c r="E26" s="297" t="s">
        <v>6</v>
      </c>
      <c r="F26" s="298">
        <v>41055</v>
      </c>
      <c r="G26" s="46"/>
      <c r="H26" s="296">
        <v>44713</v>
      </c>
      <c r="I26" s="22" t="s">
        <v>13</v>
      </c>
      <c r="J26" s="22" t="s">
        <v>14</v>
      </c>
      <c r="K26" s="297" t="s">
        <v>6</v>
      </c>
      <c r="L26" s="297">
        <v>1</v>
      </c>
      <c r="M26" s="298">
        <v>78679.819049999991</v>
      </c>
    </row>
    <row r="27" spans="3:16" ht="25.5" x14ac:dyDescent="0.25">
      <c r="C27" s="296">
        <v>44866</v>
      </c>
      <c r="D27" s="22" t="s">
        <v>1571</v>
      </c>
      <c r="E27" s="297" t="s">
        <v>6</v>
      </c>
      <c r="F27" s="298">
        <v>71400</v>
      </c>
      <c r="G27" s="46"/>
      <c r="H27" s="296">
        <v>44713</v>
      </c>
      <c r="I27" s="22" t="s">
        <v>15</v>
      </c>
      <c r="J27" s="22" t="s">
        <v>16</v>
      </c>
      <c r="K27" s="297" t="s">
        <v>6</v>
      </c>
      <c r="L27" s="297">
        <v>1</v>
      </c>
      <c r="M27" s="298">
        <v>67687.199999999997</v>
      </c>
    </row>
    <row r="28" spans="3:16" ht="25.5" x14ac:dyDescent="0.25">
      <c r="C28" s="296">
        <v>44866</v>
      </c>
      <c r="D28" s="22" t="s">
        <v>1572</v>
      </c>
      <c r="E28" s="297" t="s">
        <v>6</v>
      </c>
      <c r="F28" s="298">
        <v>334687.5</v>
      </c>
      <c r="G28" s="46"/>
      <c r="H28" s="296">
        <v>44713</v>
      </c>
      <c r="I28" s="22" t="s">
        <v>17</v>
      </c>
      <c r="J28" s="22" t="s">
        <v>18</v>
      </c>
      <c r="K28" s="297" t="s">
        <v>6</v>
      </c>
      <c r="L28" s="297">
        <v>1</v>
      </c>
      <c r="M28" s="298">
        <v>64641.097499999996</v>
      </c>
    </row>
    <row r="29" spans="3:16" ht="37.5" customHeight="1" x14ac:dyDescent="0.25">
      <c r="C29" s="296">
        <v>44866</v>
      </c>
      <c r="D29" s="22" t="s">
        <v>1573</v>
      </c>
      <c r="E29" s="297" t="s">
        <v>6</v>
      </c>
      <c r="F29" s="298">
        <v>178500</v>
      </c>
      <c r="G29" s="46"/>
      <c r="H29" s="296">
        <v>44713</v>
      </c>
      <c r="I29" s="22" t="s">
        <v>736</v>
      </c>
      <c r="J29" s="22" t="s">
        <v>737</v>
      </c>
      <c r="K29" s="297" t="s">
        <v>6</v>
      </c>
      <c r="L29" s="297">
        <v>1</v>
      </c>
      <c r="M29" s="298">
        <v>71459.494049999994</v>
      </c>
    </row>
    <row r="30" spans="3:16" ht="25.5" x14ac:dyDescent="0.25">
      <c r="C30" s="296">
        <v>44873</v>
      </c>
      <c r="D30" s="22" t="s">
        <v>1574</v>
      </c>
      <c r="E30" s="297" t="s">
        <v>6</v>
      </c>
      <c r="F30" s="298">
        <v>44625</v>
      </c>
      <c r="G30" s="46"/>
      <c r="H30" s="296">
        <v>44713</v>
      </c>
      <c r="I30" s="22" t="s">
        <v>21</v>
      </c>
      <c r="J30" s="22" t="s">
        <v>22</v>
      </c>
      <c r="K30" s="297" t="s">
        <v>6</v>
      </c>
      <c r="L30" s="297">
        <v>1</v>
      </c>
      <c r="M30" s="298">
        <v>44446.5</v>
      </c>
    </row>
    <row r="31" spans="3:16" ht="25.5" x14ac:dyDescent="0.25">
      <c r="C31" s="296">
        <v>44873</v>
      </c>
      <c r="D31" s="22" t="s">
        <v>2025</v>
      </c>
      <c r="E31" s="297" t="s">
        <v>6</v>
      </c>
      <c r="F31" s="298">
        <v>21420</v>
      </c>
      <c r="G31" s="46"/>
      <c r="H31" s="296">
        <v>44715</v>
      </c>
      <c r="I31" s="22" t="s">
        <v>738</v>
      </c>
      <c r="J31" s="22" t="s">
        <v>739</v>
      </c>
      <c r="K31" s="297" t="s">
        <v>6</v>
      </c>
      <c r="L31" s="297">
        <v>1</v>
      </c>
      <c r="M31" s="298">
        <v>94890.599999999991</v>
      </c>
    </row>
    <row r="32" spans="3:16" ht="38.25" x14ac:dyDescent="0.25">
      <c r="C32" s="296">
        <v>44874</v>
      </c>
      <c r="D32" s="22" t="s">
        <v>2026</v>
      </c>
      <c r="E32" s="297" t="s">
        <v>6</v>
      </c>
      <c r="F32" s="298">
        <v>291312</v>
      </c>
      <c r="G32" s="46"/>
      <c r="H32" s="296">
        <v>44728</v>
      </c>
      <c r="I32" s="22" t="s">
        <v>740</v>
      </c>
      <c r="J32" s="22" t="s">
        <v>741</v>
      </c>
      <c r="K32" s="297" t="s">
        <v>6</v>
      </c>
      <c r="L32" s="297">
        <v>1</v>
      </c>
      <c r="M32" s="298">
        <v>449999.99939999997</v>
      </c>
    </row>
    <row r="33" spans="3:13" ht="26.25" thickBot="1" x14ac:dyDescent="0.3">
      <c r="C33" s="299">
        <v>44874</v>
      </c>
      <c r="D33" s="190" t="s">
        <v>1575</v>
      </c>
      <c r="E33" s="300" t="s">
        <v>6</v>
      </c>
      <c r="F33" s="301">
        <v>196350</v>
      </c>
      <c r="G33" s="46"/>
      <c r="H33" s="296">
        <v>44737</v>
      </c>
      <c r="I33" s="22" t="s">
        <v>418</v>
      </c>
      <c r="J33" s="22" t="s">
        <v>742</v>
      </c>
      <c r="K33" s="297" t="s">
        <v>6</v>
      </c>
      <c r="L33" s="297">
        <v>2</v>
      </c>
      <c r="M33" s="298">
        <v>176562.78</v>
      </c>
    </row>
    <row r="34" spans="3:13" x14ac:dyDescent="0.25">
      <c r="C34" s="292">
        <v>44902</v>
      </c>
      <c r="D34" s="247" t="s">
        <v>2027</v>
      </c>
      <c r="E34" s="293" t="s">
        <v>6</v>
      </c>
      <c r="F34" s="294">
        <v>357000</v>
      </c>
      <c r="G34" s="46"/>
      <c r="H34" s="296">
        <v>44740</v>
      </c>
      <c r="I34" s="22" t="s">
        <v>56</v>
      </c>
      <c r="J34" s="22" t="s">
        <v>57</v>
      </c>
      <c r="K34" s="297" t="s">
        <v>6</v>
      </c>
      <c r="L34" s="297">
        <v>1</v>
      </c>
      <c r="M34" s="298">
        <v>301.96844999999996</v>
      </c>
    </row>
    <row r="35" spans="3:13" ht="26.25" thickBot="1" x14ac:dyDescent="0.3">
      <c r="C35" s="296">
        <v>44904</v>
      </c>
      <c r="D35" s="22" t="s">
        <v>2028</v>
      </c>
      <c r="E35" s="297" t="s">
        <v>6</v>
      </c>
      <c r="F35" s="298">
        <v>178500</v>
      </c>
      <c r="G35" s="46"/>
      <c r="H35" s="299">
        <v>44742</v>
      </c>
      <c r="I35" s="190" t="s">
        <v>418</v>
      </c>
      <c r="J35" s="190" t="s">
        <v>742</v>
      </c>
      <c r="K35" s="300" t="s">
        <v>6</v>
      </c>
      <c r="L35" s="300">
        <v>2</v>
      </c>
      <c r="M35" s="301">
        <v>176562.78</v>
      </c>
    </row>
    <row r="36" spans="3:13" ht="25.5" x14ac:dyDescent="0.25">
      <c r="C36" s="296">
        <v>44904</v>
      </c>
      <c r="D36" s="22" t="s">
        <v>1769</v>
      </c>
      <c r="E36" s="297" t="s">
        <v>6</v>
      </c>
      <c r="F36" s="298">
        <v>92820</v>
      </c>
      <c r="G36" s="46"/>
      <c r="H36" s="292">
        <v>44760</v>
      </c>
      <c r="I36" s="247" t="s">
        <v>9</v>
      </c>
      <c r="J36" s="247" t="s">
        <v>735</v>
      </c>
      <c r="K36" s="293" t="s">
        <v>6</v>
      </c>
      <c r="L36" s="293">
        <v>8</v>
      </c>
      <c r="M36" s="294">
        <v>164212.065</v>
      </c>
    </row>
    <row r="37" spans="3:13" ht="39" thickBot="1" x14ac:dyDescent="0.3">
      <c r="C37" s="296">
        <v>44904</v>
      </c>
      <c r="D37" s="22" t="s">
        <v>1770</v>
      </c>
      <c r="E37" s="297" t="s">
        <v>6</v>
      </c>
      <c r="F37" s="298">
        <v>196350</v>
      </c>
      <c r="G37" s="46"/>
      <c r="H37" s="299">
        <v>44767</v>
      </c>
      <c r="I37" s="190" t="s">
        <v>418</v>
      </c>
      <c r="J37" s="190" t="s">
        <v>742</v>
      </c>
      <c r="K37" s="300" t="s">
        <v>6</v>
      </c>
      <c r="L37" s="300">
        <v>2</v>
      </c>
      <c r="M37" s="301">
        <v>176632.54499999998</v>
      </c>
    </row>
    <row r="38" spans="3:13" ht="51" x14ac:dyDescent="0.25">
      <c r="C38" s="296">
        <v>44928</v>
      </c>
      <c r="D38" s="22" t="s">
        <v>2029</v>
      </c>
      <c r="E38" s="297" t="s">
        <v>6</v>
      </c>
      <c r="F38" s="298">
        <v>383061</v>
      </c>
      <c r="G38" s="46"/>
      <c r="H38" s="292">
        <v>44812</v>
      </c>
      <c r="I38" s="247" t="s">
        <v>801</v>
      </c>
      <c r="J38" s="247" t="s">
        <v>802</v>
      </c>
      <c r="K38" s="293" t="s">
        <v>6</v>
      </c>
      <c r="L38" s="293">
        <v>4</v>
      </c>
      <c r="M38" s="294">
        <v>415025.20919999998</v>
      </c>
    </row>
    <row r="39" spans="3:13" ht="64.5" customHeight="1" thickBot="1" x14ac:dyDescent="0.3">
      <c r="C39" s="299">
        <v>44928</v>
      </c>
      <c r="D39" s="190" t="s">
        <v>1771</v>
      </c>
      <c r="E39" s="300" t="s">
        <v>6</v>
      </c>
      <c r="F39" s="301">
        <v>249900</v>
      </c>
      <c r="G39" s="46"/>
      <c r="H39" s="296">
        <v>44829</v>
      </c>
      <c r="I39" s="22" t="s">
        <v>418</v>
      </c>
      <c r="J39" s="22" t="s">
        <v>742</v>
      </c>
      <c r="K39" s="297" t="s">
        <v>6</v>
      </c>
      <c r="L39" s="297">
        <v>2</v>
      </c>
      <c r="M39" s="298">
        <v>210192.72854999997</v>
      </c>
    </row>
    <row r="40" spans="3:13" ht="26.25" thickBot="1" x14ac:dyDescent="0.3">
      <c r="C40" s="46"/>
      <c r="D40" s="46"/>
      <c r="E40" s="46"/>
      <c r="F40" s="46"/>
      <c r="G40" s="46"/>
      <c r="H40" s="299">
        <v>44834</v>
      </c>
      <c r="I40" s="190" t="s">
        <v>801</v>
      </c>
      <c r="J40" s="190" t="s">
        <v>802</v>
      </c>
      <c r="K40" s="300" t="s">
        <v>6</v>
      </c>
      <c r="L40" s="300">
        <v>4</v>
      </c>
      <c r="M40" s="301">
        <v>415025.20919999998</v>
      </c>
    </row>
    <row r="41" spans="3:13" ht="25.5" x14ac:dyDescent="0.25">
      <c r="C41" s="46"/>
      <c r="D41" s="46"/>
      <c r="E41" s="46"/>
      <c r="F41" s="46"/>
      <c r="G41" s="46"/>
      <c r="H41" s="292">
        <v>44855</v>
      </c>
      <c r="I41" s="247" t="s">
        <v>801</v>
      </c>
      <c r="J41" s="247" t="s">
        <v>1318</v>
      </c>
      <c r="K41" s="293" t="s">
        <v>6</v>
      </c>
      <c r="L41" s="293">
        <v>4</v>
      </c>
      <c r="M41" s="294">
        <v>444909.26864999998</v>
      </c>
    </row>
    <row r="42" spans="3:13" ht="25.5" x14ac:dyDescent="0.25">
      <c r="C42" s="46"/>
      <c r="D42" s="46"/>
      <c r="E42" s="46"/>
      <c r="F42" s="46"/>
      <c r="G42" s="46"/>
      <c r="H42" s="296">
        <v>44862</v>
      </c>
      <c r="I42" s="22" t="s">
        <v>1135</v>
      </c>
      <c r="J42" s="22" t="s">
        <v>1136</v>
      </c>
      <c r="K42" s="297" t="s">
        <v>6</v>
      </c>
      <c r="L42" s="297">
        <v>1</v>
      </c>
      <c r="M42" s="298">
        <v>1019999.9974499999</v>
      </c>
    </row>
    <row r="43" spans="3:13" ht="26.25" thickBot="1" x14ac:dyDescent="0.3">
      <c r="C43" s="46"/>
      <c r="D43" s="46"/>
      <c r="E43" s="46"/>
      <c r="F43" s="46"/>
      <c r="G43" s="46"/>
      <c r="H43" s="299">
        <v>44862</v>
      </c>
      <c r="I43" s="190" t="s">
        <v>637</v>
      </c>
      <c r="J43" s="190" t="s">
        <v>1319</v>
      </c>
      <c r="K43" s="300" t="s">
        <v>6</v>
      </c>
      <c r="L43" s="300">
        <v>4</v>
      </c>
      <c r="M43" s="301">
        <v>86155.059899999993</v>
      </c>
    </row>
    <row r="44" spans="3:13" ht="25.5" x14ac:dyDescent="0.25">
      <c r="C44" s="46"/>
      <c r="D44" s="46"/>
      <c r="E44" s="46"/>
      <c r="F44" s="46"/>
      <c r="G44" s="46"/>
      <c r="H44" s="318">
        <v>44891</v>
      </c>
      <c r="I44" s="291" t="s">
        <v>418</v>
      </c>
      <c r="J44" s="291" t="s">
        <v>1352</v>
      </c>
      <c r="K44" s="319" t="s">
        <v>6</v>
      </c>
      <c r="L44" s="319">
        <v>2</v>
      </c>
      <c r="M44" s="320">
        <v>221864.57579999999</v>
      </c>
    </row>
    <row r="45" spans="3:13" ht="15.75" thickBot="1" x14ac:dyDescent="0.3">
      <c r="C45" s="46"/>
      <c r="D45" s="46"/>
      <c r="E45" s="46"/>
      <c r="F45" s="46"/>
      <c r="G45" s="46"/>
      <c r="H45" s="299">
        <v>44891</v>
      </c>
      <c r="I45" s="190" t="s">
        <v>390</v>
      </c>
      <c r="J45" s="190" t="s">
        <v>1347</v>
      </c>
      <c r="K45" s="300" t="s">
        <v>6</v>
      </c>
      <c r="L45" s="300">
        <v>2</v>
      </c>
      <c r="M45" s="301">
        <v>855362.53950000007</v>
      </c>
    </row>
    <row r="46" spans="3:13" ht="25.5" x14ac:dyDescent="0.25">
      <c r="C46" s="46"/>
      <c r="D46" s="46"/>
      <c r="E46" s="46"/>
      <c r="F46" s="46"/>
      <c r="G46" s="46"/>
      <c r="H46" s="292">
        <v>44909</v>
      </c>
      <c r="I46" s="247" t="s">
        <v>418</v>
      </c>
      <c r="J46" s="247" t="s">
        <v>1352</v>
      </c>
      <c r="K46" s="293" t="s">
        <v>6</v>
      </c>
      <c r="L46" s="293">
        <v>4</v>
      </c>
      <c r="M46" s="294">
        <v>443729.15159999998</v>
      </c>
    </row>
    <row r="47" spans="3:13" ht="25.5" x14ac:dyDescent="0.25">
      <c r="C47" s="46"/>
      <c r="D47" s="46"/>
      <c r="E47" s="46"/>
      <c r="F47" s="46"/>
      <c r="G47" s="46"/>
      <c r="H47" s="296">
        <v>44915</v>
      </c>
      <c r="I47" s="22" t="s">
        <v>1231</v>
      </c>
      <c r="J47" s="22" t="s">
        <v>1440</v>
      </c>
      <c r="K47" s="297" t="s">
        <v>6</v>
      </c>
      <c r="L47" s="297">
        <v>4</v>
      </c>
      <c r="M47" s="298">
        <v>520526.74169999996</v>
      </c>
    </row>
    <row r="48" spans="3:13" ht="15.75" thickBot="1" x14ac:dyDescent="0.3">
      <c r="C48" s="46"/>
      <c r="D48" s="46"/>
      <c r="E48" s="46"/>
      <c r="F48" s="46"/>
      <c r="G48" s="46"/>
      <c r="H48" s="299">
        <v>44918</v>
      </c>
      <c r="I48" s="190" t="s">
        <v>390</v>
      </c>
      <c r="J48" s="190" t="s">
        <v>1347</v>
      </c>
      <c r="K48" s="300" t="s">
        <v>6</v>
      </c>
      <c r="L48" s="300">
        <v>2</v>
      </c>
      <c r="M48" s="301">
        <v>868947.26414999994</v>
      </c>
    </row>
  </sheetData>
  <mergeCells count="2">
    <mergeCell ref="C4:F5"/>
    <mergeCell ref="H4:M5"/>
  </mergeCells>
  <hyperlinks>
    <hyperlink ref="A1" location="GENERAL!A1" display="GENERAL" xr:uid="{52E3E667-3804-4CE2-B5D4-223D5867DDE9}"/>
    <hyperlink ref="A2" location="'PARETO '!A1" display="PARETO" xr:uid="{F434075A-EB20-47D1-BA94-094047A7D9BA}"/>
    <hyperlink ref="A3" location="'COSTO POR MES'!A1" display="COSTO POR MES" xr:uid="{D4163776-F04B-46BD-A8B5-1B15401B0878}"/>
  </hyperlinks>
  <pageMargins left="0.70866141732283472" right="0.70866141732283472" top="0.74803149606299213" bottom="0.74803149606299213" header="0.31496062992125984" footer="0.31496062992125984"/>
  <pageSetup paperSize="5" scale="43" orientation="portrait" r:id="rId1"/>
  <ignoredErrors>
    <ignoredError sqref="P5 P9:P15"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E39EA-9722-4E2B-BCDB-92A8AE304C49}">
  <dimension ref="A1:P34"/>
  <sheetViews>
    <sheetView view="pageBreakPreview" zoomScale="80" zoomScaleNormal="55" zoomScaleSheetLayoutView="80" workbookViewId="0"/>
  </sheetViews>
  <sheetFormatPr baseColWidth="10" defaultRowHeight="15" x14ac:dyDescent="0.25"/>
  <cols>
    <col min="1" max="1" width="16.5703125" bestFit="1" customWidth="1"/>
    <col min="2" max="2" width="3.42578125" customWidth="1"/>
    <col min="4" max="4" width="69.42578125" customWidth="1"/>
    <col min="5" max="5" width="7.42578125" bestFit="1" customWidth="1"/>
    <col min="6" max="6" width="21.5703125" bestFit="1" customWidth="1"/>
    <col min="10" max="10" width="49.5703125" customWidth="1"/>
    <col min="11" max="11" width="7.42578125" bestFit="1" customWidth="1"/>
    <col min="12" max="12" width="7.85546875" bestFit="1" customWidth="1"/>
    <col min="13" max="13" width="21.5703125" bestFit="1" customWidth="1"/>
    <col min="16" max="16" width="16.42578125" bestFit="1" customWidth="1"/>
  </cols>
  <sheetData>
    <row r="1" spans="1:16" ht="15.75" thickBot="1" x14ac:dyDescent="0.3">
      <c r="A1" s="117" t="s">
        <v>1557</v>
      </c>
      <c r="F1" s="242">
        <f>+F2+M2</f>
        <v>14555229.2469</v>
      </c>
    </row>
    <row r="2" spans="1:16" ht="15.75" thickBot="1" x14ac:dyDescent="0.3">
      <c r="A2" s="117" t="s">
        <v>1559</v>
      </c>
      <c r="E2" s="92" t="s">
        <v>1302</v>
      </c>
      <c r="F2" s="93">
        <f>SUM(F7:F17)</f>
        <v>8529480.0034499988</v>
      </c>
      <c r="L2" s="92" t="s">
        <v>1302</v>
      </c>
      <c r="M2" s="93">
        <f>SUM(M7:M32)</f>
        <v>6025749.2434500009</v>
      </c>
    </row>
    <row r="3" spans="1:16" ht="15.75" thickBot="1" x14ac:dyDescent="0.3">
      <c r="A3" s="117" t="s">
        <v>1768</v>
      </c>
    </row>
    <row r="4" spans="1:16" ht="15.75" thickBot="1" x14ac:dyDescent="0.3">
      <c r="C4" s="507" t="s">
        <v>540</v>
      </c>
      <c r="D4" s="508"/>
      <c r="E4" s="508"/>
      <c r="F4" s="509"/>
      <c r="H4" s="513" t="s">
        <v>540</v>
      </c>
      <c r="I4" s="514"/>
      <c r="J4" s="514"/>
      <c r="K4" s="514"/>
      <c r="L4" s="514"/>
      <c r="M4" s="515"/>
      <c r="O4" s="157" t="s">
        <v>1754</v>
      </c>
      <c r="P4" s="158" t="s">
        <v>1302</v>
      </c>
    </row>
    <row r="5" spans="1:16" x14ac:dyDescent="0.25">
      <c r="C5" s="510"/>
      <c r="D5" s="511"/>
      <c r="E5" s="511"/>
      <c r="F5" s="512"/>
      <c r="H5" s="516"/>
      <c r="I5" s="517"/>
      <c r="J5" s="517"/>
      <c r="K5" s="517"/>
      <c r="L5" s="517"/>
      <c r="M5" s="518"/>
      <c r="O5" s="155" t="s">
        <v>1755</v>
      </c>
      <c r="P5" s="156">
        <f>SUM(M7:M11,F7:F8)</f>
        <v>1434524.6033999999</v>
      </c>
    </row>
    <row r="6" spans="1:16" ht="15.75" thickBot="1" x14ac:dyDescent="0.3">
      <c r="C6" s="127" t="s">
        <v>1</v>
      </c>
      <c r="D6" s="128" t="s">
        <v>626</v>
      </c>
      <c r="E6" s="128" t="s">
        <v>2</v>
      </c>
      <c r="F6" s="129" t="s">
        <v>1307</v>
      </c>
      <c r="H6" s="127" t="s">
        <v>1</v>
      </c>
      <c r="I6" s="128" t="s">
        <v>1298</v>
      </c>
      <c r="J6" s="128" t="s">
        <v>626</v>
      </c>
      <c r="K6" s="128" t="s">
        <v>2</v>
      </c>
      <c r="L6" s="128" t="s">
        <v>1299</v>
      </c>
      <c r="M6" s="150" t="s">
        <v>1307</v>
      </c>
      <c r="O6" s="153" t="s">
        <v>1756</v>
      </c>
      <c r="P6" s="152">
        <v>0</v>
      </c>
    </row>
    <row r="7" spans="1:16" ht="26.25" x14ac:dyDescent="0.25">
      <c r="C7" s="130">
        <v>44572</v>
      </c>
      <c r="D7" s="244" t="s">
        <v>2030</v>
      </c>
      <c r="E7" s="132" t="s">
        <v>27</v>
      </c>
      <c r="F7" s="133">
        <v>455175</v>
      </c>
      <c r="H7" s="130">
        <v>44565</v>
      </c>
      <c r="I7" s="131" t="s">
        <v>29</v>
      </c>
      <c r="J7" s="244" t="s">
        <v>30</v>
      </c>
      <c r="K7" s="132" t="s">
        <v>27</v>
      </c>
      <c r="L7" s="132">
        <v>1</v>
      </c>
      <c r="M7" s="133">
        <v>374999.99354999996</v>
      </c>
      <c r="O7" s="151" t="s">
        <v>1757</v>
      </c>
      <c r="P7" s="152">
        <f>SUM(F9:F13,M12:M21)</f>
        <v>6974803.7120999992</v>
      </c>
    </row>
    <row r="8" spans="1:16" ht="27" thickBot="1" x14ac:dyDescent="0.3">
      <c r="C8" s="15">
        <v>44580</v>
      </c>
      <c r="D8" s="245" t="s">
        <v>28</v>
      </c>
      <c r="E8" s="17" t="s">
        <v>27</v>
      </c>
      <c r="F8" s="18">
        <v>267750</v>
      </c>
      <c r="H8" s="12">
        <v>44565</v>
      </c>
      <c r="I8" s="1" t="s">
        <v>31</v>
      </c>
      <c r="J8" s="240" t="s">
        <v>32</v>
      </c>
      <c r="K8" s="2" t="s">
        <v>27</v>
      </c>
      <c r="L8" s="2">
        <v>1</v>
      </c>
      <c r="M8" s="14">
        <v>172500.00809999998</v>
      </c>
      <c r="O8" s="151" t="s">
        <v>1758</v>
      </c>
      <c r="P8" s="152">
        <v>0</v>
      </c>
    </row>
    <row r="9" spans="1:16" x14ac:dyDescent="0.25">
      <c r="C9" s="130">
        <v>44642</v>
      </c>
      <c r="D9" s="244" t="s">
        <v>2031</v>
      </c>
      <c r="E9" s="132" t="s">
        <v>27</v>
      </c>
      <c r="F9" s="133">
        <v>535500</v>
      </c>
      <c r="H9" s="12">
        <v>44566</v>
      </c>
      <c r="I9" s="1" t="s">
        <v>33</v>
      </c>
      <c r="J9" s="240" t="s">
        <v>34</v>
      </c>
      <c r="K9" s="2" t="s">
        <v>27</v>
      </c>
      <c r="L9" s="2">
        <v>2</v>
      </c>
      <c r="M9" s="14">
        <v>19210.259249999999</v>
      </c>
      <c r="O9" s="151" t="s">
        <v>1759</v>
      </c>
      <c r="P9" s="152">
        <v>0</v>
      </c>
    </row>
    <row r="10" spans="1:16" x14ac:dyDescent="0.25">
      <c r="C10" s="12">
        <v>44642</v>
      </c>
      <c r="D10" s="240" t="s">
        <v>2032</v>
      </c>
      <c r="E10" s="2" t="s">
        <v>27</v>
      </c>
      <c r="F10" s="14">
        <v>1875000.0034499997</v>
      </c>
      <c r="H10" s="12">
        <v>44579</v>
      </c>
      <c r="I10" s="1" t="s">
        <v>4</v>
      </c>
      <c r="J10" s="240" t="s">
        <v>5</v>
      </c>
      <c r="K10" s="2" t="s">
        <v>27</v>
      </c>
      <c r="L10" s="2">
        <v>1</v>
      </c>
      <c r="M10" s="14">
        <v>121334.4825</v>
      </c>
      <c r="O10" s="151" t="s">
        <v>1760</v>
      </c>
      <c r="P10" s="152">
        <f>SUM(F14,M22:M23)</f>
        <v>1418815.665</v>
      </c>
    </row>
    <row r="11" spans="1:16" ht="15.75" thickBot="1" x14ac:dyDescent="0.3">
      <c r="C11" s="12">
        <v>44642</v>
      </c>
      <c r="D11" s="240" t="s">
        <v>406</v>
      </c>
      <c r="E11" s="2" t="s">
        <v>27</v>
      </c>
      <c r="F11" s="14">
        <v>714000</v>
      </c>
      <c r="H11" s="15">
        <v>44579</v>
      </c>
      <c r="I11" s="16" t="s">
        <v>35</v>
      </c>
      <c r="J11" s="245" t="s">
        <v>36</v>
      </c>
      <c r="K11" s="17" t="s">
        <v>27</v>
      </c>
      <c r="L11" s="17">
        <v>1</v>
      </c>
      <c r="M11" s="18">
        <v>23554.86</v>
      </c>
      <c r="O11" s="151" t="s">
        <v>1761</v>
      </c>
      <c r="P11" s="152">
        <v>0</v>
      </c>
    </row>
    <row r="12" spans="1:16" x14ac:dyDescent="0.25">
      <c r="C12" s="12">
        <v>44642</v>
      </c>
      <c r="D12" s="240" t="s">
        <v>407</v>
      </c>
      <c r="E12" s="2" t="s">
        <v>27</v>
      </c>
      <c r="F12" s="14">
        <v>1686825</v>
      </c>
      <c r="H12" s="130">
        <v>44639</v>
      </c>
      <c r="I12" s="131" t="s">
        <v>35</v>
      </c>
      <c r="J12" s="244" t="s">
        <v>36</v>
      </c>
      <c r="K12" s="132" t="s">
        <v>27</v>
      </c>
      <c r="L12" s="132">
        <v>1</v>
      </c>
      <c r="M12" s="133">
        <v>23523.8367</v>
      </c>
      <c r="O12" s="151" t="s">
        <v>1762</v>
      </c>
      <c r="P12" s="152">
        <v>0</v>
      </c>
    </row>
    <row r="13" spans="1:16" ht="15.75" thickBot="1" x14ac:dyDescent="0.3">
      <c r="C13" s="15">
        <v>44643</v>
      </c>
      <c r="D13" s="245" t="s">
        <v>2033</v>
      </c>
      <c r="E13" s="17" t="s">
        <v>27</v>
      </c>
      <c r="F13" s="18">
        <v>714000</v>
      </c>
      <c r="H13" s="12">
        <v>44639</v>
      </c>
      <c r="I13" s="1" t="s">
        <v>281</v>
      </c>
      <c r="J13" s="240" t="s">
        <v>282</v>
      </c>
      <c r="K13" s="2" t="s">
        <v>27</v>
      </c>
      <c r="L13" s="2">
        <v>1</v>
      </c>
      <c r="M13" s="14">
        <v>25393.874099999997</v>
      </c>
      <c r="O13" s="151" t="s">
        <v>1763</v>
      </c>
      <c r="P13" s="152">
        <f>SUM(F15,M24)</f>
        <v>1258425</v>
      </c>
    </row>
    <row r="14" spans="1:16" ht="27" thickBot="1" x14ac:dyDescent="0.3">
      <c r="C14" s="142">
        <v>44714</v>
      </c>
      <c r="D14" s="243" t="s">
        <v>2034</v>
      </c>
      <c r="E14" s="144" t="s">
        <v>27</v>
      </c>
      <c r="F14" s="145">
        <v>1088850</v>
      </c>
      <c r="H14" s="12">
        <v>44639</v>
      </c>
      <c r="I14" s="1" t="s">
        <v>398</v>
      </c>
      <c r="J14" s="240" t="s">
        <v>399</v>
      </c>
      <c r="K14" s="2" t="s">
        <v>27</v>
      </c>
      <c r="L14" s="2">
        <v>12</v>
      </c>
      <c r="M14" s="14">
        <v>173870.7096</v>
      </c>
      <c r="O14" s="151" t="s">
        <v>1764</v>
      </c>
      <c r="P14" s="152">
        <f>SUM(F16:F17,M25:M32)</f>
        <v>3468660.2664000005</v>
      </c>
    </row>
    <row r="15" spans="1:16" ht="15.75" thickBot="1" x14ac:dyDescent="0.3">
      <c r="C15" s="142">
        <v>44806</v>
      </c>
      <c r="D15" s="243" t="s">
        <v>1134</v>
      </c>
      <c r="E15" s="144" t="s">
        <v>27</v>
      </c>
      <c r="F15" s="145">
        <v>267750</v>
      </c>
      <c r="H15" s="12">
        <v>44642</v>
      </c>
      <c r="I15" s="1" t="s">
        <v>19</v>
      </c>
      <c r="J15" s="240" t="s">
        <v>20</v>
      </c>
      <c r="K15" s="2" t="s">
        <v>27</v>
      </c>
      <c r="L15" s="2">
        <v>1</v>
      </c>
      <c r="M15" s="14">
        <v>143375.7696</v>
      </c>
      <c r="O15" s="151" t="s">
        <v>1765</v>
      </c>
      <c r="P15" s="152">
        <v>0</v>
      </c>
    </row>
    <row r="16" spans="1:16" ht="15.75" thickBot="1" x14ac:dyDescent="0.3">
      <c r="C16" s="146">
        <v>44846</v>
      </c>
      <c r="D16" s="291" t="s">
        <v>2035</v>
      </c>
      <c r="E16" s="148" t="s">
        <v>27</v>
      </c>
      <c r="F16" s="149">
        <v>567630</v>
      </c>
      <c r="H16" s="12">
        <v>44642</v>
      </c>
      <c r="I16" s="1" t="s">
        <v>15</v>
      </c>
      <c r="J16" s="240" t="s">
        <v>16</v>
      </c>
      <c r="K16" s="2" t="s">
        <v>27</v>
      </c>
      <c r="L16" s="2">
        <v>1</v>
      </c>
      <c r="M16" s="14">
        <v>63013.427399999993</v>
      </c>
      <c r="O16" s="191" t="s">
        <v>1766</v>
      </c>
      <c r="P16" s="189">
        <v>0</v>
      </c>
    </row>
    <row r="17" spans="3:16" ht="26.25" thickBot="1" x14ac:dyDescent="0.3">
      <c r="C17" s="27">
        <v>44848</v>
      </c>
      <c r="D17" s="190" t="s">
        <v>1320</v>
      </c>
      <c r="E17" s="29" t="s">
        <v>27</v>
      </c>
      <c r="F17" s="30">
        <v>357000</v>
      </c>
      <c r="H17" s="12">
        <v>44642</v>
      </c>
      <c r="I17" s="1" t="s">
        <v>13</v>
      </c>
      <c r="J17" s="240" t="s">
        <v>14</v>
      </c>
      <c r="K17" s="2" t="s">
        <v>27</v>
      </c>
      <c r="L17" s="2">
        <v>1</v>
      </c>
      <c r="M17" s="14">
        <v>75045.630450000011</v>
      </c>
      <c r="O17" s="72" t="s">
        <v>1302</v>
      </c>
      <c r="P17" s="74">
        <f>SUM(P5:P16)</f>
        <v>14555229.246899998</v>
      </c>
    </row>
    <row r="18" spans="3:16" x14ac:dyDescent="0.25">
      <c r="H18" s="12">
        <v>44642</v>
      </c>
      <c r="I18" s="1" t="s">
        <v>400</v>
      </c>
      <c r="J18" s="240" t="s">
        <v>401</v>
      </c>
      <c r="K18" s="2" t="s">
        <v>27</v>
      </c>
      <c r="L18" s="2">
        <v>1</v>
      </c>
      <c r="M18" s="14">
        <v>45296.749049999999</v>
      </c>
    </row>
    <row r="19" spans="3:16" x14ac:dyDescent="0.25">
      <c r="F19" s="90"/>
      <c r="H19" s="12">
        <v>44642</v>
      </c>
      <c r="I19" s="1" t="s">
        <v>107</v>
      </c>
      <c r="J19" s="240" t="s">
        <v>108</v>
      </c>
      <c r="K19" s="2" t="s">
        <v>27</v>
      </c>
      <c r="L19" s="2">
        <v>4</v>
      </c>
      <c r="M19" s="14">
        <v>408978.46814999997</v>
      </c>
    </row>
    <row r="20" spans="3:16" x14ac:dyDescent="0.25">
      <c r="H20" s="12">
        <v>44642</v>
      </c>
      <c r="I20" s="1" t="s">
        <v>402</v>
      </c>
      <c r="J20" s="240" t="s">
        <v>403</v>
      </c>
      <c r="K20" s="2" t="s">
        <v>27</v>
      </c>
      <c r="L20" s="2">
        <v>1</v>
      </c>
      <c r="M20" s="14">
        <v>471449.63040000002</v>
      </c>
    </row>
    <row r="21" spans="3:16" ht="15.75" thickBot="1" x14ac:dyDescent="0.3">
      <c r="H21" s="15">
        <v>44642</v>
      </c>
      <c r="I21" s="16" t="s">
        <v>404</v>
      </c>
      <c r="J21" s="245" t="s">
        <v>405</v>
      </c>
      <c r="K21" s="17" t="s">
        <v>27</v>
      </c>
      <c r="L21" s="17">
        <v>1</v>
      </c>
      <c r="M21" s="18">
        <v>19530.613199999996</v>
      </c>
    </row>
    <row r="22" spans="3:16" ht="26.25" x14ac:dyDescent="0.25">
      <c r="H22" s="130">
        <v>44714</v>
      </c>
      <c r="I22" s="131" t="s">
        <v>418</v>
      </c>
      <c r="J22" s="244" t="s">
        <v>742</v>
      </c>
      <c r="K22" s="132" t="s">
        <v>27</v>
      </c>
      <c r="L22" s="132">
        <v>2</v>
      </c>
      <c r="M22" s="133">
        <v>176277.84</v>
      </c>
    </row>
    <row r="23" spans="3:16" ht="27" thickBot="1" x14ac:dyDescent="0.3">
      <c r="H23" s="15">
        <v>44740</v>
      </c>
      <c r="I23" s="16" t="s">
        <v>412</v>
      </c>
      <c r="J23" s="245" t="s">
        <v>744</v>
      </c>
      <c r="K23" s="17" t="s">
        <v>27</v>
      </c>
      <c r="L23" s="17">
        <v>8</v>
      </c>
      <c r="M23" s="18">
        <v>153687.82500000001</v>
      </c>
    </row>
    <row r="24" spans="3:16" ht="15.75" thickBot="1" x14ac:dyDescent="0.3">
      <c r="H24" s="142">
        <v>44807</v>
      </c>
      <c r="I24" s="143" t="s">
        <v>1135</v>
      </c>
      <c r="J24" s="243" t="s">
        <v>1136</v>
      </c>
      <c r="K24" s="144" t="s">
        <v>27</v>
      </c>
      <c r="L24" s="144">
        <v>1</v>
      </c>
      <c r="M24" s="145">
        <v>990675</v>
      </c>
    </row>
    <row r="25" spans="3:16" ht="26.25" x14ac:dyDescent="0.25">
      <c r="H25" s="138">
        <v>44845</v>
      </c>
      <c r="I25" s="139" t="s">
        <v>25</v>
      </c>
      <c r="J25" s="248" t="s">
        <v>1321</v>
      </c>
      <c r="K25" s="140" t="s">
        <v>27</v>
      </c>
      <c r="L25" s="140">
        <v>1</v>
      </c>
      <c r="M25" s="141">
        <v>973499.73</v>
      </c>
    </row>
    <row r="26" spans="3:16" x14ac:dyDescent="0.25">
      <c r="H26" s="12">
        <v>44850</v>
      </c>
      <c r="I26" s="1" t="s">
        <v>1322</v>
      </c>
      <c r="J26" s="240" t="s">
        <v>1323</v>
      </c>
      <c r="K26" s="2" t="s">
        <v>27</v>
      </c>
      <c r="L26" s="2">
        <v>1</v>
      </c>
      <c r="M26" s="14">
        <v>80216.311350000004</v>
      </c>
    </row>
    <row r="27" spans="3:16" x14ac:dyDescent="0.25">
      <c r="H27" s="12">
        <v>44850</v>
      </c>
      <c r="I27" s="1" t="s">
        <v>13</v>
      </c>
      <c r="J27" s="240" t="s">
        <v>14</v>
      </c>
      <c r="K27" s="2" t="s">
        <v>27</v>
      </c>
      <c r="L27" s="2">
        <v>1</v>
      </c>
      <c r="M27" s="14">
        <v>106380.19875</v>
      </c>
    </row>
    <row r="28" spans="3:16" x14ac:dyDescent="0.25">
      <c r="H28" s="12">
        <v>44850</v>
      </c>
      <c r="I28" s="1" t="s">
        <v>15</v>
      </c>
      <c r="J28" s="240" t="s">
        <v>16</v>
      </c>
      <c r="K28" s="2" t="s">
        <v>27</v>
      </c>
      <c r="L28" s="2">
        <v>1</v>
      </c>
      <c r="M28" s="14">
        <v>96749.141999999978</v>
      </c>
    </row>
    <row r="29" spans="3:16" x14ac:dyDescent="0.25">
      <c r="H29" s="12">
        <v>44850</v>
      </c>
      <c r="I29" s="1" t="s">
        <v>19</v>
      </c>
      <c r="J29" s="240" t="s">
        <v>761</v>
      </c>
      <c r="K29" s="2" t="s">
        <v>27</v>
      </c>
      <c r="L29" s="2">
        <v>1</v>
      </c>
      <c r="M29" s="14">
        <v>96749.141999999978</v>
      </c>
    </row>
    <row r="30" spans="3:16" x14ac:dyDescent="0.25">
      <c r="H30" s="12">
        <v>44850</v>
      </c>
      <c r="I30" s="1" t="s">
        <v>1324</v>
      </c>
      <c r="J30" s="240" t="s">
        <v>1325</v>
      </c>
      <c r="K30" s="2" t="s">
        <v>27</v>
      </c>
      <c r="L30" s="2">
        <v>1</v>
      </c>
      <c r="M30" s="14">
        <v>141645.49770000001</v>
      </c>
    </row>
    <row r="31" spans="3:16" ht="26.25" x14ac:dyDescent="0.25">
      <c r="H31" s="12">
        <v>44850</v>
      </c>
      <c r="I31" s="1" t="s">
        <v>402</v>
      </c>
      <c r="J31" s="240" t="s">
        <v>1326</v>
      </c>
      <c r="K31" s="2" t="s">
        <v>27</v>
      </c>
      <c r="L31" s="2">
        <v>1</v>
      </c>
      <c r="M31" s="14">
        <v>543760.60514999996</v>
      </c>
    </row>
    <row r="32" spans="3:16" ht="27" thickBot="1" x14ac:dyDescent="0.3">
      <c r="H32" s="15">
        <v>44850</v>
      </c>
      <c r="I32" s="16" t="s">
        <v>107</v>
      </c>
      <c r="J32" s="245" t="s">
        <v>1327</v>
      </c>
      <c r="K32" s="17" t="s">
        <v>27</v>
      </c>
      <c r="L32" s="17">
        <v>4</v>
      </c>
      <c r="M32" s="18">
        <v>505029.63945000002</v>
      </c>
    </row>
    <row r="34" spans="13:13" x14ac:dyDescent="0.25">
      <c r="M34" s="90"/>
    </row>
  </sheetData>
  <mergeCells count="2">
    <mergeCell ref="C4:F5"/>
    <mergeCell ref="H4:M5"/>
  </mergeCells>
  <phoneticPr fontId="11" type="noConversion"/>
  <hyperlinks>
    <hyperlink ref="A1" location="GENERAL!A1" display="GENERAL" xr:uid="{5B2058F5-2BAF-4CF0-84F2-84798BBB2C9B}"/>
    <hyperlink ref="A2" location="'PARETO '!A1" display="PARETO" xr:uid="{C2041CDB-D44D-46CF-ADC3-8E9CF77D7475}"/>
    <hyperlink ref="A3" location="'COSTO POR MES'!A1" display="COSTO POR MES" xr:uid="{D36B9414-EBF1-431C-A8C0-171097D19FAD}"/>
  </hyperlinks>
  <pageMargins left="0.59055118110236227" right="0.39370078740157483" top="0.39370078740157483" bottom="0.39370078740157483" header="0.31496062992125984" footer="0.31496062992125984"/>
  <pageSetup paperSize="5" scale="70" orientation="landscape" horizontalDpi="360" verticalDpi="360" r:id="rId1"/>
  <ignoredErrors>
    <ignoredError sqref="P14 P10 P7 P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18</vt:i4>
      </vt:variant>
    </vt:vector>
  </HeadingPairs>
  <TitlesOfParts>
    <vt:vector size="38" baseType="lpstr">
      <vt:lpstr>GENERAL</vt:lpstr>
      <vt:lpstr>COSTO POR MES</vt:lpstr>
      <vt:lpstr>PARETO </vt:lpstr>
      <vt:lpstr>ANALISIS COSTOS</vt:lpstr>
      <vt:lpstr>ANALISIS COMPACTADORES</vt:lpstr>
      <vt:lpstr>HHD33C</vt:lpstr>
      <vt:lpstr>OSA 368</vt:lpstr>
      <vt:lpstr>OSU 000</vt:lpstr>
      <vt:lpstr>OSU 001</vt:lpstr>
      <vt:lpstr>OSU 017</vt:lpstr>
      <vt:lpstr>OSU 018</vt:lpstr>
      <vt:lpstr>OSU 022</vt:lpstr>
      <vt:lpstr>OSU 026</vt:lpstr>
      <vt:lpstr>OSU 027</vt:lpstr>
      <vt:lpstr>OSU 040</vt:lpstr>
      <vt:lpstr>OSU 087</vt:lpstr>
      <vt:lpstr>OSU 089</vt:lpstr>
      <vt:lpstr>OSU 103</vt:lpstr>
      <vt:lpstr>OSU 119</vt:lpstr>
      <vt:lpstr>SRS 399</vt:lpstr>
      <vt:lpstr>'ANALISIS COMPACTADORES'!Área_de_impresión</vt:lpstr>
      <vt:lpstr>'COSTO POR MES'!Área_de_impresión</vt:lpstr>
      <vt:lpstr>GENERAL!Área_de_impresión</vt:lpstr>
      <vt:lpstr>HHD33C!Área_de_impresión</vt:lpstr>
      <vt:lpstr>'OSA 368'!Área_de_impresión</vt:lpstr>
      <vt:lpstr>'OSU 000'!Área_de_impresión</vt:lpstr>
      <vt:lpstr>'OSU 001'!Área_de_impresión</vt:lpstr>
      <vt:lpstr>'OSU 018'!Área_de_impresión</vt:lpstr>
      <vt:lpstr>'OSU 022'!Área_de_impresión</vt:lpstr>
      <vt:lpstr>'OSU 026'!Área_de_impresión</vt:lpstr>
      <vt:lpstr>'OSU 027'!Área_de_impresión</vt:lpstr>
      <vt:lpstr>'OSU 040'!Área_de_impresión</vt:lpstr>
      <vt:lpstr>'OSU 087'!Área_de_impresión</vt:lpstr>
      <vt:lpstr>'OSU 089'!Área_de_impresión</vt:lpstr>
      <vt:lpstr>'OSU 103'!Área_de_impresión</vt:lpstr>
      <vt:lpstr>'OSU 119'!Área_de_impresión</vt:lpstr>
      <vt:lpstr>'PARETO '!Área_de_impresión</vt:lpstr>
      <vt:lpstr>'SRS 399'!Área_de_impresión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dc:creator>
  <cp:lastModifiedBy>Andrés Felipe Poveda Bohórquez</cp:lastModifiedBy>
  <cp:lastPrinted>2023-02-10T14:27:52Z</cp:lastPrinted>
  <dcterms:created xsi:type="dcterms:W3CDTF">2022-10-31T13:13:35Z</dcterms:created>
  <dcterms:modified xsi:type="dcterms:W3CDTF">2024-02-12T23:03:58Z</dcterms:modified>
</cp:coreProperties>
</file>