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5cb668b47322562/2. TRABAJO DE GRADO/DOCUMENTACION DE ENTREGA/Entrega Final/"/>
    </mc:Choice>
  </mc:AlternateContent>
  <xr:revisionPtr revIDLastSave="116" documentId="13_ncr:1_{3E74CA1F-E402-4DCD-A1EB-8803394F2634}" xr6:coauthVersionLast="47" xr6:coauthVersionMax="47" xr10:uidLastSave="{0A44FAF1-28C3-4359-B81D-F03D69D9BEAD}"/>
  <workbookProtection workbookAlgorithmName="SHA-512" workbookHashValue="fWLFIdmjwVWOI72F0HpJfLi6cTrqvKDfK3a1x7juk5pMjtjWP3MeDzhwV5zfRbHWn+Gtm2xgPryF4IenWNLySw==" workbookSaltValue="WFBXHz9Nb64goCQVZU1JtA==" workbookSpinCount="100000" lockStructure="1"/>
  <bookViews>
    <workbookView xWindow="-108" yWindow="-108" windowWidth="23256" windowHeight="14616" activeTab="1" xr2:uid="{870867A4-974C-45D5-90E1-B26E766AAF0E}"/>
  </bookViews>
  <sheets>
    <sheet name="Flota Vehicular" sheetId="3" r:id="rId1"/>
    <sheet name="Costos de Usuarios" sheetId="2" r:id="rId2"/>
  </sheets>
  <definedNames>
    <definedName name="CurrentPage">#REF!</definedName>
    <definedName name="ModelPages">#REF!</definedName>
    <definedName name="Recurrent">#REF!</definedName>
    <definedName name="TrafficFlo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2" l="1"/>
  <c r="F42" i="2"/>
  <c r="I8" i="2" s="1"/>
  <c r="C8" i="2"/>
  <c r="D8" i="2"/>
  <c r="F8" i="2"/>
  <c r="G8" i="2"/>
  <c r="D9" i="2"/>
  <c r="F9" i="2"/>
  <c r="G9" i="2"/>
  <c r="C10" i="2"/>
  <c r="D10" i="2"/>
  <c r="F10" i="2"/>
  <c r="G10" i="2"/>
  <c r="C11" i="2"/>
  <c r="D11" i="2"/>
  <c r="F11" i="2"/>
  <c r="G11" i="2"/>
  <c r="C12" i="2"/>
  <c r="D46" i="2" s="1"/>
  <c r="F46" i="2" s="1"/>
  <c r="I12" i="2" s="1"/>
  <c r="D12" i="2"/>
  <c r="F12" i="2"/>
  <c r="G12" i="2"/>
  <c r="C13" i="2"/>
  <c r="D47" i="2" s="1"/>
  <c r="D13" i="2"/>
  <c r="F13" i="2"/>
  <c r="G13" i="2"/>
  <c r="C14" i="2"/>
  <c r="D48" i="2" s="1"/>
  <c r="F48" i="2" s="1"/>
  <c r="I14" i="2" s="1"/>
  <c r="D14" i="2"/>
  <c r="F14" i="2"/>
  <c r="G14" i="2"/>
  <c r="H14" i="2"/>
  <c r="C15" i="2"/>
  <c r="D49" i="2" s="1"/>
  <c r="F49" i="2" s="1"/>
  <c r="I15" i="2" s="1"/>
  <c r="D15" i="2"/>
  <c r="F15" i="2"/>
  <c r="G15" i="2"/>
  <c r="C16" i="2"/>
  <c r="D50" i="2" s="1"/>
  <c r="F50" i="2" s="1"/>
  <c r="I16" i="2" s="1"/>
  <c r="D16" i="2"/>
  <c r="F16" i="2"/>
  <c r="G16" i="2"/>
  <c r="C17" i="2"/>
  <c r="D17" i="2"/>
  <c r="F17" i="2"/>
  <c r="G17" i="2"/>
  <c r="C18" i="2"/>
  <c r="D52" i="2" s="1"/>
  <c r="F52" i="2" s="1"/>
  <c r="I18" i="2" s="1"/>
  <c r="D18" i="2"/>
  <c r="F18" i="2"/>
  <c r="G18" i="2"/>
  <c r="H18" i="2"/>
  <c r="F33" i="2"/>
  <c r="F34" i="2"/>
  <c r="D42" i="2"/>
  <c r="D44" i="2"/>
  <c r="F44" i="2" s="1"/>
  <c r="I10" i="2" s="1"/>
  <c r="D45" i="2"/>
  <c r="F45" i="2" s="1"/>
  <c r="I11" i="2" s="1"/>
  <c r="D51" i="2"/>
  <c r="F51" i="2" s="1"/>
  <c r="I17" i="2" s="1"/>
  <c r="E59" i="2"/>
  <c r="C9" i="2" s="1"/>
  <c r="D43" i="2" s="1"/>
  <c r="F43" i="2" s="1"/>
  <c r="I9" i="2" s="1"/>
  <c r="E61" i="2"/>
  <c r="I13" i="2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3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</futureMetadata>
  <valueMetadata count="13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</valueMetadata>
</metadata>
</file>

<file path=xl/sharedStrings.xml><?xml version="1.0" encoding="utf-8"?>
<sst xmlns="http://schemas.openxmlformats.org/spreadsheetml/2006/main" count="282" uniqueCount="173">
  <si>
    <t>Datos de Flota Vehicular</t>
  </si>
  <si>
    <t>Costos Unitarios Economicos o Financieros ($)</t>
  </si>
  <si>
    <t xml:space="preserve">Caracteristicas Basicas de Flota vehicular </t>
  </si>
  <si>
    <t xml:space="preserve">Vehiculo </t>
  </si>
  <si>
    <t xml:space="preserve">Neumatico </t>
  </si>
  <si>
    <t xml:space="preserve">Aceite </t>
  </si>
  <si>
    <t xml:space="preserve">Trabajo de </t>
  </si>
  <si>
    <t>Salario del</t>
  </si>
  <si>
    <t xml:space="preserve">Gastos </t>
  </si>
  <si>
    <t xml:space="preserve">Interes </t>
  </si>
  <si>
    <t xml:space="preserve">Kilometros </t>
  </si>
  <si>
    <t xml:space="preserve">Horas </t>
  </si>
  <si>
    <t>Numero</t>
  </si>
  <si>
    <t xml:space="preserve">Viajes de </t>
  </si>
  <si>
    <t>Peso</t>
  </si>
  <si>
    <t>Descripcion del</t>
  </si>
  <si>
    <t xml:space="preserve">Nuevo </t>
  </si>
  <si>
    <t>Nuevo \</t>
  </si>
  <si>
    <t>Combustible</t>
  </si>
  <si>
    <t>Lubricante</t>
  </si>
  <si>
    <t>Mantenimiento</t>
  </si>
  <si>
    <t>Operador</t>
  </si>
  <si>
    <t>Anuales</t>
  </si>
  <si>
    <t>Anual</t>
  </si>
  <si>
    <t xml:space="preserve">anuales </t>
  </si>
  <si>
    <t>de trabajo</t>
  </si>
  <si>
    <t xml:space="preserve">Vida de </t>
  </si>
  <si>
    <t xml:space="preserve">Uso </t>
  </si>
  <si>
    <t>de</t>
  </si>
  <si>
    <t>Trabajo de</t>
  </si>
  <si>
    <t>Bruto del</t>
  </si>
  <si>
    <t>Vehiculo</t>
  </si>
  <si>
    <t>($/vehiculo)</t>
  </si>
  <si>
    <t>($/llanta)</t>
  </si>
  <si>
    <t>($/litro)</t>
  </si>
  <si>
    <t>($/hora)</t>
  </si>
  <si>
    <t>($/año)</t>
  </si>
  <si>
    <t>(%)</t>
  </si>
  <si>
    <t>conducidos (km)</t>
  </si>
  <si>
    <t>Anuales (hora)</t>
  </si>
  <si>
    <t>Servicio (años)</t>
  </si>
  <si>
    <t>Privado (%)</t>
  </si>
  <si>
    <t>Pasajeros (#)</t>
  </si>
  <si>
    <t>Pasajeros (%)</t>
  </si>
  <si>
    <t>Vehiculo (t)</t>
  </si>
  <si>
    <t>Soat</t>
  </si>
  <si>
    <t>Impuesto</t>
  </si>
  <si>
    <t xml:space="preserve">Matricula </t>
  </si>
  <si>
    <t>TOTAL</t>
  </si>
  <si>
    <t>Motocicleta</t>
  </si>
  <si>
    <t xml:space="preserve">Taxi </t>
  </si>
  <si>
    <t>Liviano particular</t>
  </si>
  <si>
    <t xml:space="preserve">Utilitario </t>
  </si>
  <si>
    <t xml:space="preserve">Bus Liviano </t>
  </si>
  <si>
    <t xml:space="preserve">Bus Mediano </t>
  </si>
  <si>
    <t>Bus Grande</t>
  </si>
  <si>
    <t xml:space="preserve">Camion Liviano </t>
  </si>
  <si>
    <t xml:space="preserve">Camion Mediano </t>
  </si>
  <si>
    <t>Camion Pesado</t>
  </si>
  <si>
    <t xml:space="preserve">Camion Articulado </t>
  </si>
  <si>
    <t>Pais y Moneda</t>
  </si>
  <si>
    <t xml:space="preserve">Nombre del Pais </t>
  </si>
  <si>
    <t>Moneda</t>
  </si>
  <si>
    <t>Año</t>
  </si>
  <si>
    <t>Bogota</t>
  </si>
  <si>
    <t>COP $</t>
  </si>
  <si>
    <t xml:space="preserve">Costos de seguridad Vial </t>
  </si>
  <si>
    <t xml:space="preserve">Costos de seguridad vial </t>
  </si>
  <si>
    <t>PIB per capita ($/persona)</t>
  </si>
  <si>
    <t xml:space="preserve">Factor multiplicador de PIB per capita para obtener costo de accidentes fatales </t>
  </si>
  <si>
    <t>Costo de lesiones graves como porcentaje de costo de accidentes fatales</t>
  </si>
  <si>
    <t>Costo de accidentes fatales ($/accidente fatal)</t>
  </si>
  <si>
    <t>Costo de lesiones graves ($/lesion grave)</t>
  </si>
  <si>
    <t>SELECCION DE VEHICULOS TIPICOS PARA APLICACION DE MODELO HDM4 (SEGUN  VEHICULOS DE LA FLOTA VEHICULAR BOGOTANA)</t>
  </si>
  <si>
    <t xml:space="preserve">TIPO HDM4 </t>
  </si>
  <si>
    <t xml:space="preserve">CLASE </t>
  </si>
  <si>
    <t>VEHICULO TIPICO</t>
  </si>
  <si>
    <t>MUESTRA</t>
  </si>
  <si>
    <t xml:space="preserve">BREVE DESCRIPCION </t>
  </si>
  <si>
    <t>VEHICULOS LIVIANOS</t>
  </si>
  <si>
    <t>MOTOS</t>
  </si>
  <si>
    <t>Bajaj Boxer CT100</t>
  </si>
  <si>
    <t>Vehiculo de dos ruedas impulsado por un motor que acciona la rueda trasera. Transporta hasta dos personas.</t>
  </si>
  <si>
    <t>AKT NKD 125</t>
  </si>
  <si>
    <t>Particular (Pequeño mediano y grande)</t>
  </si>
  <si>
    <t xml:space="preserve">Chevrolet Aveo </t>
  </si>
  <si>
    <t>Vehiculo con cilindraje que varia entre 1400c.c. a 3400 c.c.</t>
  </si>
  <si>
    <t>Kia Picanto Ekotaxi</t>
  </si>
  <si>
    <t>Vehiculo liviano tipo sedan de no mas de 100 c.c. de cilindraje</t>
  </si>
  <si>
    <t xml:space="preserve">Utilitarios </t>
  </si>
  <si>
    <t>Renult Duster</t>
  </si>
  <si>
    <t>Vehículo usualmente de tracción 4x4 o 4x2 que cuenta con elementos del tipo todoterreno.</t>
  </si>
  <si>
    <t>VEHICULOS PESADOS</t>
  </si>
  <si>
    <t xml:space="preserve">Bus liviano </t>
  </si>
  <si>
    <t>NKR BUS ISUZU 4JJ1-TCC</t>
  </si>
  <si>
    <t>Vehículo de peso menor de 3.5 toneladas, empleado para el transporte de hasta 19 pasajeros</t>
  </si>
  <si>
    <t xml:space="preserve">Bus mediano </t>
  </si>
  <si>
    <t>Vehículo para el transporte de 20 a 49 pasajeros.</t>
  </si>
  <si>
    <t xml:space="preserve">Volvo B450R </t>
  </si>
  <si>
    <t xml:space="preserve">Vehículo para el transporte de entre 50 pasajeros y 80 pasajeros. </t>
  </si>
  <si>
    <t xml:space="preserve">Bus articulado </t>
  </si>
  <si>
    <t>Chasis marca Volvo</t>
  </si>
  <si>
    <t xml:space="preserve">Vehículo con una articulacion para el transporte de hasta 160 pasajeros </t>
  </si>
  <si>
    <t>Camion C2 pequeño</t>
  </si>
  <si>
    <t>CHEVROLET NHR Isuzu 4JZ1-TCSE Euro VI</t>
  </si>
  <si>
    <t>Camion de dos ejes pequeno</t>
  </si>
  <si>
    <t>Camion Cc2 grande</t>
  </si>
  <si>
    <t>CHEVROLET NQR Isuzu 4HK1-TCS-TCSE Euro VI</t>
  </si>
  <si>
    <t>Camion de dos ejes grande</t>
  </si>
  <si>
    <t xml:space="preserve">Camion C3-C4 </t>
  </si>
  <si>
    <t>Camion HV613 International</t>
  </si>
  <si>
    <t>Camion de 3 o 4 ejes. Se incluyen cammiones C C1-S2, C3-S1, tractocamión C2-S1, C2-S2.</t>
  </si>
  <si>
    <t>Camion C≥5</t>
  </si>
  <si>
    <t>Kenworth T880</t>
  </si>
  <si>
    <t>Camión de 5 o más ejes, del tipo articulado. Se inlcuyen tracto camión C3-S2, C3-S3 y mas.</t>
  </si>
  <si>
    <t xml:space="preserve">Gastos Anuales de vehiculos </t>
  </si>
  <si>
    <t xml:space="preserve">Valor </t>
  </si>
  <si>
    <t xml:space="preserve">Modelo Vehiculo </t>
  </si>
  <si>
    <t>Kia Picanto Ekotaxi 2025</t>
  </si>
  <si>
    <t>AKT NKD 125 2025</t>
  </si>
  <si>
    <t>Renault Duster Iconic CVT 2025</t>
  </si>
  <si>
    <t>Chevrolet Onix Sedan Premier 2025</t>
  </si>
  <si>
    <t>MICROBUS NKR EURO VI 2025</t>
  </si>
  <si>
    <t>BUSETÓN NQR 3.8 EVI</t>
  </si>
  <si>
    <t>BUSETÓN NQR 3.8 EVI 2025</t>
  </si>
  <si>
    <t>Volvo B450R</t>
  </si>
  <si>
    <t xml:space="preserve">Valor de Veiculo nuevo </t>
  </si>
  <si>
    <t>Valores cotizados para principales concesionarios a nivel nacional</t>
  </si>
  <si>
    <t xml:space="preserve">Valor de Neumatico nuevo </t>
  </si>
  <si>
    <t xml:space="preserve">Tipo </t>
  </si>
  <si>
    <t>Valores cotizados para principales distribuidores a nivel nacional</t>
  </si>
  <si>
    <t>2.75-18</t>
  </si>
  <si>
    <t xml:space="preserve"> 175/65 R14</t>
  </si>
  <si>
    <t>195/55R16</t>
  </si>
  <si>
    <t xml:space="preserve"> 215/65R16</t>
  </si>
  <si>
    <t>205/75R17.5</t>
  </si>
  <si>
    <t>205/75R17.6</t>
  </si>
  <si>
    <t>295/80R22.5</t>
  </si>
  <si>
    <t>295/80R22.6</t>
  </si>
  <si>
    <t>Tipo de</t>
  </si>
  <si>
    <t>Aceite</t>
  </si>
  <si>
    <t>Tecnomecanica</t>
  </si>
  <si>
    <t xml:space="preserve">Cambio de Aceite </t>
  </si>
  <si>
    <t>Valores cotizados para CDA en la ciudad de Bucaramanga</t>
  </si>
  <si>
    <t>Valor ($/litro)</t>
  </si>
  <si>
    <t>15W-40 Delvac -Diesel </t>
  </si>
  <si>
    <t>Mobil 5W-30</t>
  </si>
  <si>
    <t>Mobil 5W-31</t>
  </si>
  <si>
    <t>Mobil 5W-32</t>
  </si>
  <si>
    <t xml:space="preserve"> Mobil  Moto 4t 20W-50</t>
  </si>
  <si>
    <t xml:space="preserve">Valor de Mantenimiento con suministro de aceite </t>
  </si>
  <si>
    <t>Vehiculo nuevo</t>
  </si>
  <si>
    <t>Neumatico nuevo</t>
  </si>
  <si>
    <t>Aceite Lubricante</t>
  </si>
  <si>
    <t xml:space="preserve">Trabajo de mantenimiento </t>
  </si>
  <si>
    <t xml:space="preserve">Slario del Operador </t>
  </si>
  <si>
    <t>Gasstos anuales</t>
  </si>
  <si>
    <t xml:space="preserve">Interes Annual </t>
  </si>
  <si>
    <t>DESCRIPCION</t>
  </si>
  <si>
    <t xml:space="preserve">Valores consultados con el modelo y el tipo de automovil en revistas de venta de vehiculos nuevos </t>
  </si>
  <si>
    <t xml:space="preserve">Valores consultados en internet de venta teniend en cuenta el tipo de llanta en la  ficha tecnica de cada automovil </t>
  </si>
  <si>
    <t xml:space="preserve">Precio de combustible primer semestre de 2025 en Colombia </t>
  </si>
  <si>
    <t xml:space="preserve">Valor comercial de aceite para cada vehiculo </t>
  </si>
  <si>
    <t>No contempla valor del suministro de aceite, se contempla un 15% del cambio de aceite correspondiente a repuestos y mano de obra de este procedimiento se divide el valor en la duracion del servicio, consultado en los CDA.</t>
  </si>
  <si>
    <t>=</t>
  </si>
  <si>
    <t>Valores calculados asumiendo un salario minimo y teniendo en cuenta el numero de tripulantes</t>
  </si>
  <si>
    <t>Costo total que incluye, SOAT, impuesto, matricula.</t>
  </si>
  <si>
    <t>La tasa de interés de política monetaria del Banco de la República de Colombia es de 9,50%, se usa como referencia para inversiones de proyectos viales publicos</t>
  </si>
  <si>
    <t>PIB per capita para colombi ano 2025</t>
  </si>
  <si>
    <t>2024-2025</t>
  </si>
  <si>
    <t>Factor multiplicador de PIB per capita para obtener costo de accidentes fatales</t>
  </si>
  <si>
    <t xml:space="preserve">Datos sugeridos por el Banco mundial </t>
  </si>
  <si>
    <t>Gastos Anuales de vehiculos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</si>
</sst>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11"/>
      <name val="Aptos Narrow"/>
      <family val="2"/>
      <scheme val="minor"/>
    </font>
    <font>
      <i/>
      <sz val="10"/>
      <color rgb="FFFF0000"/>
      <name val="Aptos Narrow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23">
    <xf numFmtId="0" fontId="0" fillId="0" borderId="0" xfId="0"/>
    <xf numFmtId="0" fontId="4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0" fillId="0" borderId="5" xfId="0" applyBorder="1"/>
    <xf numFmtId="0" fontId="0" fillId="0" borderId="9" xfId="0" applyBorder="1"/>
    <xf numFmtId="0" fontId="0" fillId="0" borderId="7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44" fontId="0" fillId="0" borderId="3" xfId="0" applyNumberFormat="1" applyBorder="1" applyAlignment="1">
      <alignment horizontal="center"/>
    </xf>
    <xf numFmtId="44" fontId="0" fillId="0" borderId="5" xfId="0" applyNumberFormat="1" applyBorder="1" applyAlignment="1">
      <alignment horizontal="center"/>
    </xf>
    <xf numFmtId="44" fontId="0" fillId="0" borderId="7" xfId="0" applyNumberFormat="1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10" fillId="0" borderId="0" xfId="0" applyFont="1"/>
    <xf numFmtId="44" fontId="0" fillId="0" borderId="6" xfId="1" applyFont="1" applyFill="1" applyBorder="1" applyAlignment="1">
      <alignment horizontal="center"/>
    </xf>
    <xf numFmtId="44" fontId="0" fillId="0" borderId="8" xfId="1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10" fillId="0" borderId="0" xfId="0" applyFont="1" applyAlignment="1">
      <alignment vertical="top" wrapText="1"/>
    </xf>
    <xf numFmtId="0" fontId="13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left" vertical="center" wrapText="1" inden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 indent="1"/>
    </xf>
    <xf numFmtId="0" fontId="14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 vertical="center" indent="1"/>
    </xf>
    <xf numFmtId="0" fontId="15" fillId="3" borderId="3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15" fillId="3" borderId="7" xfId="0" applyFont="1" applyFill="1" applyBorder="1" applyAlignment="1">
      <alignment horizontal="left" vertical="center"/>
    </xf>
    <xf numFmtId="44" fontId="11" fillId="3" borderId="5" xfId="0" applyNumberFormat="1" applyFont="1" applyFill="1" applyBorder="1" applyAlignment="1">
      <alignment horizontal="center"/>
    </xf>
    <xf numFmtId="44" fontId="11" fillId="3" borderId="3" xfId="0" applyNumberFormat="1" applyFont="1" applyFill="1" applyBorder="1" applyAlignment="1">
      <alignment horizontal="center"/>
    </xf>
    <xf numFmtId="44" fontId="11" fillId="3" borderId="4" xfId="0" applyNumberFormat="1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44" fontId="11" fillId="3" borderId="9" xfId="0" applyNumberFormat="1" applyFont="1" applyFill="1" applyBorder="1" applyAlignment="1">
      <alignment horizontal="center"/>
    </xf>
    <xf numFmtId="44" fontId="11" fillId="3" borderId="6" xfId="0" applyNumberFormat="1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44" fontId="11" fillId="3" borderId="7" xfId="0" applyNumberFormat="1" applyFont="1" applyFill="1" applyBorder="1" applyAlignment="1">
      <alignment horizontal="center"/>
    </xf>
    <xf numFmtId="44" fontId="11" fillId="3" borderId="10" xfId="0" applyNumberFormat="1" applyFont="1" applyFill="1" applyBorder="1" applyAlignment="1">
      <alignment horizontal="center"/>
    </xf>
    <xf numFmtId="44" fontId="11" fillId="3" borderId="8" xfId="0" applyNumberFormat="1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0" fillId="3" borderId="11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2" fontId="11" fillId="3" borderId="6" xfId="2" applyNumberFormat="1" applyFont="1" applyFill="1" applyBorder="1" applyAlignment="1">
      <alignment horizontal="center"/>
    </xf>
    <xf numFmtId="10" fontId="0" fillId="3" borderId="8" xfId="2" applyNumberFormat="1" applyFont="1" applyFill="1" applyBorder="1" applyAlignment="1">
      <alignment horizontal="center"/>
    </xf>
    <xf numFmtId="44" fontId="0" fillId="3" borderId="4" xfId="0" applyNumberFormat="1" applyFill="1" applyBorder="1" applyAlignment="1">
      <alignment horizontal="center"/>
    </xf>
    <xf numFmtId="0" fontId="12" fillId="0" borderId="0" xfId="0" applyFont="1" applyAlignment="1">
      <alignment vertical="top" wrapText="1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44" fontId="0" fillId="3" borderId="3" xfId="0" applyNumberFormat="1" applyFill="1" applyBorder="1" applyAlignment="1">
      <alignment horizontal="center"/>
    </xf>
    <xf numFmtId="44" fontId="0" fillId="3" borderId="14" xfId="0" applyNumberFormat="1" applyFill="1" applyBorder="1" applyAlignment="1">
      <alignment horizontal="center"/>
    </xf>
    <xf numFmtId="44" fontId="0" fillId="3" borderId="5" xfId="0" applyNumberFormat="1" applyFill="1" applyBorder="1" applyAlignment="1">
      <alignment horizontal="center"/>
    </xf>
    <xf numFmtId="44" fontId="0" fillId="3" borderId="9" xfId="0" applyNumberFormat="1" applyFill="1" applyBorder="1" applyAlignment="1">
      <alignment horizontal="center"/>
    </xf>
    <xf numFmtId="44" fontId="0" fillId="3" borderId="7" xfId="0" applyNumberFormat="1" applyFill="1" applyBorder="1" applyAlignment="1">
      <alignment horizontal="center"/>
    </xf>
    <xf numFmtId="44" fontId="0" fillId="3" borderId="10" xfId="0" applyNumberForma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164" fontId="11" fillId="3" borderId="5" xfId="0" applyNumberFormat="1" applyFont="1" applyFill="1" applyBorder="1" applyAlignment="1">
      <alignment horizontal="center"/>
    </xf>
    <xf numFmtId="164" fontId="11" fillId="3" borderId="3" xfId="0" applyNumberFormat="1" applyFont="1" applyFill="1" applyBorder="1" applyAlignment="1">
      <alignment horizontal="center"/>
    </xf>
    <xf numFmtId="44" fontId="11" fillId="3" borderId="15" xfId="0" applyNumberFormat="1" applyFont="1" applyFill="1" applyBorder="1" applyAlignment="1">
      <alignment horizontal="center"/>
    </xf>
    <xf numFmtId="44" fontId="11" fillId="3" borderId="0" xfId="0" applyNumberFormat="1" applyFont="1" applyFill="1" applyAlignment="1">
      <alignment horizontal="center"/>
    </xf>
    <xf numFmtId="44" fontId="11" fillId="3" borderId="16" xfId="0" applyNumberFormat="1" applyFont="1" applyFill="1" applyBorder="1" applyAlignment="1">
      <alignment horizontal="center"/>
    </xf>
    <xf numFmtId="164" fontId="11" fillId="3" borderId="7" xfId="0" applyNumberFormat="1" applyFont="1" applyFill="1" applyBorder="1" applyAlignment="1">
      <alignment horizontal="center"/>
    </xf>
    <xf numFmtId="0" fontId="4" fillId="0" borderId="16" xfId="0" applyFont="1" applyBorder="1"/>
    <xf numFmtId="0" fontId="13" fillId="2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 indent="1"/>
    </xf>
    <xf numFmtId="44" fontId="0" fillId="3" borderId="9" xfId="0" applyNumberFormat="1" applyFill="1" applyBorder="1" applyAlignment="1">
      <alignment horizontal="left"/>
    </xf>
    <xf numFmtId="44" fontId="0" fillId="3" borderId="6" xfId="0" applyNumberFormat="1" applyFill="1" applyBorder="1" applyAlignment="1">
      <alignment horizontal="left"/>
    </xf>
    <xf numFmtId="44" fontId="0" fillId="3" borderId="10" xfId="0" applyNumberFormat="1" applyFill="1" applyBorder="1" applyAlignment="1">
      <alignment horizontal="left"/>
    </xf>
    <xf numFmtId="44" fontId="0" fillId="3" borderId="8" xfId="0" applyNumberFormat="1" applyFill="1" applyBorder="1" applyAlignment="1">
      <alignment horizontal="left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4" fontId="0" fillId="3" borderId="14" xfId="0" applyNumberFormat="1" applyFill="1" applyBorder="1" applyAlignment="1">
      <alignment horizontal="left"/>
    </xf>
    <xf numFmtId="44" fontId="0" fillId="3" borderId="4" xfId="0" applyNumberFormat="1" applyFill="1" applyBorder="1" applyAlignment="1">
      <alignment horizontal="left"/>
    </xf>
    <xf numFmtId="0" fontId="2" fillId="0" borderId="12" xfId="0" applyFont="1" applyBorder="1" applyAlignment="1">
      <alignment horizontal="center" vertical="center"/>
    </xf>
    <xf numFmtId="44" fontId="0" fillId="3" borderId="9" xfId="0" applyNumberFormat="1" applyFill="1" applyBorder="1" applyAlignment="1">
      <alignment horizontal="center"/>
    </xf>
    <xf numFmtId="44" fontId="0" fillId="3" borderId="6" xfId="0" applyNumberFormat="1" applyFill="1" applyBorder="1" applyAlignment="1">
      <alignment horizontal="center"/>
    </xf>
    <xf numFmtId="44" fontId="0" fillId="3" borderId="10" xfId="0" applyNumberFormat="1" applyFill="1" applyBorder="1" applyAlignment="1">
      <alignment horizontal="center"/>
    </xf>
    <xf numFmtId="44" fontId="0" fillId="3" borderId="8" xfId="0" applyNumberFormat="1" applyFill="1" applyBorder="1" applyAlignment="1">
      <alignment horizontal="center"/>
    </xf>
    <xf numFmtId="44" fontId="0" fillId="3" borderId="14" xfId="0" applyNumberFormat="1" applyFill="1" applyBorder="1" applyAlignment="1">
      <alignment horizontal="center"/>
    </xf>
    <xf numFmtId="44" fontId="0" fillId="3" borderId="4" xfId="0" applyNumberForma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2" fillId="0" borderId="12" xfId="0" applyFont="1" applyBorder="1" applyAlignment="1">
      <alignment horizontal="center"/>
    </xf>
    <xf numFmtId="0" fontId="10" fillId="0" borderId="0" xfId="0" applyFont="1" applyAlignment="1">
      <alignment horizontal="center" vertical="top" wrapText="1"/>
    </xf>
  </cellXfs>
  <cellStyles count="4">
    <cellStyle name="Moneda" xfId="1" builtinId="4"/>
    <cellStyle name="Normal" xfId="0" builtinId="0"/>
    <cellStyle name="Normal 2" xfId="3" xr:uid="{B99AA8C1-4D68-467E-B930-9ACD507B193A}"/>
    <cellStyle name="Porcentaje" xfId="2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</xdr:row>
      <xdr:rowOff>0</xdr:rowOff>
    </xdr:from>
    <xdr:to>
      <xdr:col>4</xdr:col>
      <xdr:colOff>304800</xdr:colOff>
      <xdr:row>4</xdr:row>
      <xdr:rowOff>323373</xdr:rowOff>
    </xdr:to>
    <xdr:sp macro="" textlink="">
      <xdr:nvSpPr>
        <xdr:cNvPr id="2" name="AutoShape 1" descr="AKT - NKD 125 Classic">
          <a:extLst>
            <a:ext uri="{FF2B5EF4-FFF2-40B4-BE49-F238E27FC236}">
              <a16:creationId xmlns:a16="http://schemas.microsoft.com/office/drawing/2014/main" id="{A2E546E8-F511-4D71-AEFA-EF6DF6E9A462}"/>
            </a:ext>
          </a:extLst>
        </xdr:cNvPr>
        <xdr:cNvSpPr>
          <a:spLocks noChangeAspect="1" noChangeArrowheads="1"/>
        </xdr:cNvSpPr>
      </xdr:nvSpPr>
      <xdr:spPr bwMode="auto">
        <a:xfrm>
          <a:off x="5189220" y="1463040"/>
          <a:ext cx="304800" cy="323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3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1">
    <v>6</v>
    <v>5</v>
    <v>BUSETÓN NQR 9.2T EVI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</rvData>
</file>

<file path=xl/richData/rdrichvaluestructure.xml><?xml version="1.0" encoding="utf-8"?>
<rvStructures xmlns="http://schemas.microsoft.com/office/spreadsheetml/2017/richdata" count="2">
  <s t="_localImage">
    <k n="_rvRel:LocalImageIdentifier" t="i"/>
    <k n="CalcOrigin" t="i"/>
  </s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BEAA0-3425-4767-8713-0B2AA16632B2}">
  <dimension ref="B2:G17"/>
  <sheetViews>
    <sheetView showGridLines="0" zoomScale="110" zoomScaleNormal="110" workbookViewId="0">
      <selection activeCell="E6" sqref="E6"/>
    </sheetView>
  </sheetViews>
  <sheetFormatPr baseColWidth="10" defaultRowHeight="24" customHeight="1" x14ac:dyDescent="0.3"/>
  <cols>
    <col min="1" max="1" width="3.33203125" customWidth="1"/>
    <col min="2" max="2" width="12.44140625" style="42" customWidth="1"/>
    <col min="3" max="5" width="12.44140625" style="43" customWidth="1"/>
    <col min="6" max="6" width="24.88671875" style="44" customWidth="1"/>
    <col min="7" max="10" width="14.6640625" customWidth="1"/>
  </cols>
  <sheetData>
    <row r="2" spans="2:7" s="15" customFormat="1" ht="22.2" customHeight="1" x14ac:dyDescent="0.3">
      <c r="B2" s="90" t="s">
        <v>73</v>
      </c>
      <c r="C2" s="90"/>
      <c r="D2" s="90"/>
      <c r="E2" s="90"/>
      <c r="F2" s="90"/>
    </row>
    <row r="3" spans="2:7" s="16" customFormat="1" ht="22.2" customHeight="1" x14ac:dyDescent="0.4">
      <c r="B3" s="90"/>
      <c r="C3" s="90"/>
      <c r="D3" s="90"/>
      <c r="E3" s="90"/>
      <c r="F3" s="90"/>
    </row>
    <row r="4" spans="2:7" s="17" customFormat="1" ht="26.4" x14ac:dyDescent="0.4">
      <c r="B4" s="35" t="s">
        <v>74</v>
      </c>
      <c r="C4" s="36" t="s">
        <v>75</v>
      </c>
      <c r="D4" s="36" t="s">
        <v>76</v>
      </c>
      <c r="E4" s="36" t="s">
        <v>77</v>
      </c>
      <c r="F4" s="37" t="s">
        <v>78</v>
      </c>
    </row>
    <row r="5" spans="2:7" s="18" customFormat="1" ht="52.2" customHeight="1" x14ac:dyDescent="0.4">
      <c r="B5" s="91" t="s">
        <v>79</v>
      </c>
      <c r="C5" s="92" t="s">
        <v>80</v>
      </c>
      <c r="D5" s="38" t="s">
        <v>81</v>
      </c>
      <c r="E5" s="38" t="e" vm="1">
        <v>#VALUE!</v>
      </c>
      <c r="F5" s="93" t="s">
        <v>82</v>
      </c>
      <c r="G5" s="17"/>
    </row>
    <row r="6" spans="2:7" s="18" customFormat="1" ht="52.2" customHeight="1" x14ac:dyDescent="0.4">
      <c r="B6" s="91"/>
      <c r="C6" s="92"/>
      <c r="D6" s="38" t="s">
        <v>83</v>
      </c>
      <c r="E6" s="16" t="e" vm="2">
        <v>#VALUE!</v>
      </c>
      <c r="F6" s="93"/>
    </row>
    <row r="7" spans="2:7" ht="52.2" customHeight="1" x14ac:dyDescent="0.3">
      <c r="B7" s="91"/>
      <c r="C7" s="38" t="s">
        <v>84</v>
      </c>
      <c r="D7" s="38" t="s">
        <v>85</v>
      </c>
      <c r="E7" s="38" t="e" vm="3">
        <v>#VALUE!</v>
      </c>
      <c r="F7" s="39" t="s">
        <v>86</v>
      </c>
    </row>
    <row r="8" spans="2:7" ht="52.2" customHeight="1" x14ac:dyDescent="0.3">
      <c r="B8" s="91"/>
      <c r="C8" s="38" t="s">
        <v>50</v>
      </c>
      <c r="D8" s="38" t="s">
        <v>87</v>
      </c>
      <c r="E8" s="38" t="e" vm="4">
        <v>#VALUE!</v>
      </c>
      <c r="F8" s="39" t="s">
        <v>88</v>
      </c>
    </row>
    <row r="9" spans="2:7" ht="52.2" customHeight="1" x14ac:dyDescent="0.3">
      <c r="B9" s="91"/>
      <c r="C9" s="38" t="s">
        <v>89</v>
      </c>
      <c r="D9" s="38" t="s">
        <v>90</v>
      </c>
      <c r="E9" s="38" t="e" vm="5">
        <v>#VALUE!</v>
      </c>
      <c r="F9" s="39" t="s">
        <v>91</v>
      </c>
    </row>
    <row r="10" spans="2:7" ht="52.2" customHeight="1" x14ac:dyDescent="0.3">
      <c r="B10" s="91" t="s">
        <v>92</v>
      </c>
      <c r="C10" s="38" t="s">
        <v>93</v>
      </c>
      <c r="D10" s="38" t="s">
        <v>94</v>
      </c>
      <c r="E10" s="38" t="e" vm="6">
        <v>#VALUE!</v>
      </c>
      <c r="F10" s="39" t="s">
        <v>95</v>
      </c>
    </row>
    <row r="11" spans="2:7" ht="52.2" customHeight="1" x14ac:dyDescent="0.3">
      <c r="B11" s="91"/>
      <c r="C11" s="38" t="s">
        <v>96</v>
      </c>
      <c r="D11" s="38" t="s">
        <v>123</v>
      </c>
      <c r="E11" s="40" t="e" vm="7">
        <v>#VALUE!</v>
      </c>
      <c r="F11" s="39" t="s">
        <v>97</v>
      </c>
    </row>
    <row r="12" spans="2:7" ht="52.2" customHeight="1" x14ac:dyDescent="0.3">
      <c r="B12" s="91"/>
      <c r="C12" s="38" t="s">
        <v>55</v>
      </c>
      <c r="D12" s="38" t="s">
        <v>98</v>
      </c>
      <c r="E12" s="38" t="e" vm="8">
        <v>#VALUE!</v>
      </c>
      <c r="F12" s="39" t="s">
        <v>99</v>
      </c>
    </row>
    <row r="13" spans="2:7" ht="52.2" customHeight="1" x14ac:dyDescent="0.3">
      <c r="B13" s="91"/>
      <c r="C13" s="38" t="s">
        <v>100</v>
      </c>
      <c r="D13" s="38" t="s">
        <v>101</v>
      </c>
      <c r="E13" s="38" t="e" vm="9">
        <v>#VALUE!</v>
      </c>
      <c r="F13" s="39" t="s">
        <v>102</v>
      </c>
    </row>
    <row r="14" spans="2:7" ht="52.2" customHeight="1" x14ac:dyDescent="0.3">
      <c r="B14" s="91"/>
      <c r="C14" s="38" t="s">
        <v>103</v>
      </c>
      <c r="D14" s="38" t="s">
        <v>104</v>
      </c>
      <c r="E14" s="38" t="e" vm="10">
        <v>#VALUE!</v>
      </c>
      <c r="F14" s="39" t="s">
        <v>105</v>
      </c>
    </row>
    <row r="15" spans="2:7" ht="52.2" customHeight="1" x14ac:dyDescent="0.3">
      <c r="B15" s="91"/>
      <c r="C15" s="38" t="s">
        <v>106</v>
      </c>
      <c r="D15" s="38" t="s">
        <v>107</v>
      </c>
      <c r="E15" s="38" t="e" vm="11">
        <v>#VALUE!</v>
      </c>
      <c r="F15" s="39" t="s">
        <v>108</v>
      </c>
    </row>
    <row r="16" spans="2:7" ht="52.2" customHeight="1" x14ac:dyDescent="0.3">
      <c r="B16" s="91"/>
      <c r="C16" s="38" t="s">
        <v>109</v>
      </c>
      <c r="D16" s="38" t="s">
        <v>110</v>
      </c>
      <c r="E16" s="38" t="e" vm="12">
        <v>#VALUE!</v>
      </c>
      <c r="F16" s="39" t="s">
        <v>111</v>
      </c>
    </row>
    <row r="17" spans="2:6" s="19" customFormat="1" ht="52.2" customHeight="1" x14ac:dyDescent="0.3">
      <c r="B17" s="91"/>
      <c r="C17" s="41" t="s">
        <v>112</v>
      </c>
      <c r="D17" s="41" t="s">
        <v>113</v>
      </c>
      <c r="E17" s="41" t="e" vm="13">
        <v>#VALUE!</v>
      </c>
      <c r="F17" s="39" t="s">
        <v>114</v>
      </c>
    </row>
  </sheetData>
  <sheetProtection algorithmName="SHA-512" hashValue="LS5JOLCGPklBFHPEKH+6E8qz1p+gmS5sUr2SYcA5GPNI/k4OyEuu7yhHeyIbiWc4ev9On7B/2q7oQkA97ws3MQ==" saltValue="d4Fbj8bbO10ayrznI5zC2g==" spinCount="100000" sheet="1" objects="1" scenarios="1"/>
  <mergeCells count="5">
    <mergeCell ref="B2:F3"/>
    <mergeCell ref="B5:B9"/>
    <mergeCell ref="C5:C6"/>
    <mergeCell ref="F5:F6"/>
    <mergeCell ref="B10:B1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9292E-132C-4DAD-B6CD-E1DB1B130140}">
  <dimension ref="B2:AA102"/>
  <sheetViews>
    <sheetView showGridLines="0" tabSelected="1" workbookViewId="0"/>
  </sheetViews>
  <sheetFormatPr baseColWidth="10" defaultRowHeight="14.4" x14ac:dyDescent="0.3"/>
  <cols>
    <col min="1" max="1" width="5.5546875" customWidth="1"/>
    <col min="2" max="2" width="15.109375" customWidth="1"/>
    <col min="3" max="4" width="20.77734375" customWidth="1"/>
    <col min="5" max="5" width="15.88671875" customWidth="1"/>
    <col min="6" max="6" width="18.44140625" customWidth="1"/>
    <col min="7" max="10" width="15.88671875" customWidth="1"/>
    <col min="11" max="17" width="14.6640625" customWidth="1"/>
    <col min="18" max="18" width="5.33203125" customWidth="1"/>
    <col min="19" max="19" width="63.109375" customWidth="1"/>
    <col min="20" max="20" width="2.6640625" style="15" customWidth="1"/>
    <col min="21" max="21" width="15.21875" bestFit="1" customWidth="1"/>
    <col min="22" max="22" width="14.77734375" bestFit="1" customWidth="1"/>
    <col min="23" max="23" width="12.21875" bestFit="1" customWidth="1"/>
    <col min="24" max="25" width="14.77734375" bestFit="1" customWidth="1"/>
  </cols>
  <sheetData>
    <row r="2" spans="2:27" ht="24" thickBot="1" x14ac:dyDescent="0.5">
      <c r="B2" s="116" t="s">
        <v>0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</row>
    <row r="4" spans="2:27" s="1" customFormat="1" ht="15.6" x14ac:dyDescent="0.3">
      <c r="C4" s="117" t="s">
        <v>1</v>
      </c>
      <c r="D4" s="118"/>
      <c r="E4" s="118"/>
      <c r="F4" s="118"/>
      <c r="G4" s="118"/>
      <c r="H4" s="118"/>
      <c r="I4" s="118"/>
      <c r="J4" s="118"/>
      <c r="K4" s="117" t="s">
        <v>2</v>
      </c>
      <c r="L4" s="118"/>
      <c r="M4" s="118"/>
      <c r="N4" s="118"/>
      <c r="O4" s="118"/>
      <c r="P4" s="118"/>
      <c r="Q4" s="119"/>
      <c r="R4"/>
      <c r="S4" s="29" t="s">
        <v>158</v>
      </c>
      <c r="T4" s="33"/>
      <c r="U4" s="14"/>
      <c r="V4" s="14"/>
      <c r="W4" s="14"/>
      <c r="X4" s="14"/>
      <c r="Y4" s="89"/>
      <c r="Z4" s="89"/>
      <c r="AA4" s="89"/>
    </row>
    <row r="5" spans="2:27" s="2" customFormat="1" x14ac:dyDescent="0.3">
      <c r="B5" s="3"/>
      <c r="C5" s="45" t="s">
        <v>3</v>
      </c>
      <c r="D5" s="45" t="s">
        <v>4</v>
      </c>
      <c r="E5" s="45"/>
      <c r="F5" s="45" t="s">
        <v>5</v>
      </c>
      <c r="G5" s="46" t="s">
        <v>6</v>
      </c>
      <c r="H5" s="45" t="s">
        <v>7</v>
      </c>
      <c r="I5" s="45" t="s">
        <v>8</v>
      </c>
      <c r="J5" s="45" t="s">
        <v>9</v>
      </c>
      <c r="K5" s="66" t="s">
        <v>10</v>
      </c>
      <c r="L5" s="66" t="s">
        <v>11</v>
      </c>
      <c r="M5" s="66"/>
      <c r="N5" s="66"/>
      <c r="O5" s="66" t="s">
        <v>12</v>
      </c>
      <c r="P5" s="66" t="s">
        <v>13</v>
      </c>
      <c r="Q5" s="67" t="s">
        <v>14</v>
      </c>
      <c r="R5"/>
      <c r="S5" t="s">
        <v>151</v>
      </c>
      <c r="T5" s="15" t="s">
        <v>164</v>
      </c>
      <c r="U5" s="30" t="s">
        <v>159</v>
      </c>
      <c r="V5"/>
      <c r="W5"/>
      <c r="X5"/>
    </row>
    <row r="6" spans="2:27" s="2" customFormat="1" x14ac:dyDescent="0.3">
      <c r="B6" s="4" t="s">
        <v>15</v>
      </c>
      <c r="C6" s="46" t="s">
        <v>16</v>
      </c>
      <c r="D6" s="46" t="s">
        <v>17</v>
      </c>
      <c r="E6" s="46" t="s">
        <v>18</v>
      </c>
      <c r="F6" s="46" t="s">
        <v>19</v>
      </c>
      <c r="G6" s="46" t="s">
        <v>20</v>
      </c>
      <c r="H6" s="46" t="s">
        <v>21</v>
      </c>
      <c r="I6" s="46" t="s">
        <v>22</v>
      </c>
      <c r="J6" s="46" t="s">
        <v>23</v>
      </c>
      <c r="K6" s="68" t="s">
        <v>24</v>
      </c>
      <c r="L6" s="68" t="s">
        <v>25</v>
      </c>
      <c r="M6" s="68" t="s">
        <v>26</v>
      </c>
      <c r="N6" s="68" t="s">
        <v>27</v>
      </c>
      <c r="O6" s="68" t="s">
        <v>28</v>
      </c>
      <c r="P6" s="68" t="s">
        <v>29</v>
      </c>
      <c r="Q6" s="69" t="s">
        <v>30</v>
      </c>
      <c r="R6"/>
      <c r="S6" t="s">
        <v>152</v>
      </c>
      <c r="T6" s="15" t="s">
        <v>164</v>
      </c>
      <c r="U6" s="30" t="s">
        <v>160</v>
      </c>
      <c r="V6"/>
      <c r="W6"/>
      <c r="X6"/>
    </row>
    <row r="7" spans="2:27" s="2" customFormat="1" x14ac:dyDescent="0.3">
      <c r="B7" s="7" t="s">
        <v>31</v>
      </c>
      <c r="C7" s="47" t="s">
        <v>32</v>
      </c>
      <c r="D7" s="47" t="s">
        <v>33</v>
      </c>
      <c r="E7" s="46" t="s">
        <v>34</v>
      </c>
      <c r="F7" s="47" t="s">
        <v>34</v>
      </c>
      <c r="G7" s="46" t="s">
        <v>35</v>
      </c>
      <c r="H7" s="47" t="s">
        <v>35</v>
      </c>
      <c r="I7" s="47" t="s">
        <v>36</v>
      </c>
      <c r="J7" s="47" t="s">
        <v>37</v>
      </c>
      <c r="K7" s="70" t="s">
        <v>38</v>
      </c>
      <c r="L7" s="70" t="s">
        <v>39</v>
      </c>
      <c r="M7" s="70" t="s">
        <v>40</v>
      </c>
      <c r="N7" s="70" t="s">
        <v>41</v>
      </c>
      <c r="O7" s="70" t="s">
        <v>42</v>
      </c>
      <c r="P7" s="70" t="s">
        <v>43</v>
      </c>
      <c r="Q7" s="71" t="s">
        <v>44</v>
      </c>
      <c r="R7"/>
      <c r="S7" t="s">
        <v>18</v>
      </c>
      <c r="T7" s="15" t="s">
        <v>164</v>
      </c>
      <c r="U7" s="30" t="s">
        <v>161</v>
      </c>
      <c r="V7"/>
      <c r="W7"/>
      <c r="X7"/>
    </row>
    <row r="8" spans="2:27" x14ac:dyDescent="0.3">
      <c r="B8" s="8" t="s">
        <v>49</v>
      </c>
      <c r="C8" s="48">
        <f>E58</f>
        <v>5000000</v>
      </c>
      <c r="D8" s="52">
        <f>F75</f>
        <v>131107</v>
      </c>
      <c r="E8" s="84">
        <v>4295</v>
      </c>
      <c r="F8" s="85">
        <f>F92</f>
        <v>33200</v>
      </c>
      <c r="G8" s="49">
        <f>(G92+H92)/1.5</f>
        <v>198834</v>
      </c>
      <c r="H8" s="50">
        <v>0</v>
      </c>
      <c r="I8" s="49">
        <f t="shared" ref="I8:I18" si="0">F42</f>
        <v>754600</v>
      </c>
      <c r="J8" s="51">
        <v>9.5</v>
      </c>
      <c r="K8" s="72">
        <v>15560</v>
      </c>
      <c r="L8" s="72">
        <v>615</v>
      </c>
      <c r="M8" s="72">
        <v>8</v>
      </c>
      <c r="N8" s="72">
        <v>100</v>
      </c>
      <c r="O8" s="72">
        <v>1264</v>
      </c>
      <c r="P8" s="72">
        <v>41</v>
      </c>
      <c r="Q8" s="73">
        <v>0.1</v>
      </c>
      <c r="S8" t="s">
        <v>153</v>
      </c>
      <c r="T8" s="15" t="s">
        <v>164</v>
      </c>
      <c r="U8" s="30" t="s">
        <v>162</v>
      </c>
      <c r="Y8" s="2"/>
    </row>
    <row r="9" spans="2:27" x14ac:dyDescent="0.3">
      <c r="B9" s="8" t="s">
        <v>50</v>
      </c>
      <c r="C9" s="48">
        <f t="shared" ref="C9:C18" si="1">E59</f>
        <v>57000000</v>
      </c>
      <c r="D9" s="52">
        <f t="shared" ref="D9:D18" si="2">F76</f>
        <v>210000</v>
      </c>
      <c r="E9" s="83">
        <v>4295</v>
      </c>
      <c r="F9" s="86">
        <f t="shared" ref="F9:F18" si="3">F93</f>
        <v>52300</v>
      </c>
      <c r="G9" s="48">
        <f t="shared" ref="G9:G11" si="4">(G93+H93)/1.5</f>
        <v>311479.33333333331</v>
      </c>
      <c r="H9" s="53">
        <v>6189</v>
      </c>
      <c r="I9" s="48">
        <f t="shared" si="0"/>
        <v>2801600</v>
      </c>
      <c r="J9" s="54">
        <v>9.5</v>
      </c>
      <c r="K9" s="72">
        <v>87360</v>
      </c>
      <c r="L9" s="72">
        <v>3626</v>
      </c>
      <c r="M9" s="72">
        <v>15</v>
      </c>
      <c r="N9" s="72">
        <v>7</v>
      </c>
      <c r="O9" s="72">
        <v>1264</v>
      </c>
      <c r="P9" s="72">
        <v>22</v>
      </c>
      <c r="Q9" s="73">
        <v>0.95</v>
      </c>
      <c r="S9" t="s">
        <v>154</v>
      </c>
      <c r="T9" s="15" t="s">
        <v>164</v>
      </c>
      <c r="U9" s="30" t="s">
        <v>163</v>
      </c>
      <c r="Y9" s="2"/>
    </row>
    <row r="10" spans="2:27" x14ac:dyDescent="0.3">
      <c r="B10" s="8" t="s">
        <v>51</v>
      </c>
      <c r="C10" s="48">
        <f t="shared" si="1"/>
        <v>91000000</v>
      </c>
      <c r="D10" s="52">
        <f t="shared" si="2"/>
        <v>235000</v>
      </c>
      <c r="E10" s="83">
        <v>4295</v>
      </c>
      <c r="F10" s="86">
        <f t="shared" si="3"/>
        <v>52300</v>
      </c>
      <c r="G10" s="48">
        <f t="shared" si="4"/>
        <v>311479.33333333331</v>
      </c>
      <c r="H10" s="53">
        <v>0</v>
      </c>
      <c r="I10" s="48">
        <f t="shared" si="0"/>
        <v>3651600</v>
      </c>
      <c r="J10" s="54">
        <v>9.5</v>
      </c>
      <c r="K10" s="72">
        <v>20000</v>
      </c>
      <c r="L10" s="72">
        <v>791</v>
      </c>
      <c r="M10" s="72">
        <v>15</v>
      </c>
      <c r="N10" s="72">
        <v>100</v>
      </c>
      <c r="O10" s="72">
        <v>1264</v>
      </c>
      <c r="P10" s="72">
        <v>35</v>
      </c>
      <c r="Q10" s="73">
        <v>1.2</v>
      </c>
      <c r="S10" t="s">
        <v>155</v>
      </c>
      <c r="T10" s="15" t="s">
        <v>164</v>
      </c>
      <c r="U10" s="30" t="s">
        <v>165</v>
      </c>
      <c r="Y10" s="2"/>
    </row>
    <row r="11" spans="2:27" x14ac:dyDescent="0.3">
      <c r="B11" s="8" t="s">
        <v>52</v>
      </c>
      <c r="C11" s="48">
        <f t="shared" si="1"/>
        <v>113000000</v>
      </c>
      <c r="D11" s="52">
        <f t="shared" si="2"/>
        <v>235000</v>
      </c>
      <c r="E11" s="83">
        <v>4295</v>
      </c>
      <c r="F11" s="86">
        <f t="shared" si="3"/>
        <v>52300</v>
      </c>
      <c r="G11" s="48">
        <f t="shared" si="4"/>
        <v>311479.33333333331</v>
      </c>
      <c r="H11" s="53">
        <v>0</v>
      </c>
      <c r="I11" s="48">
        <f>F45</f>
        <v>4517900</v>
      </c>
      <c r="J11" s="54">
        <v>9.5</v>
      </c>
      <c r="K11" s="72">
        <v>20000</v>
      </c>
      <c r="L11" s="72">
        <v>791</v>
      </c>
      <c r="M11" s="72">
        <v>15</v>
      </c>
      <c r="N11" s="72">
        <v>100</v>
      </c>
      <c r="O11" s="72">
        <v>1264</v>
      </c>
      <c r="P11" s="72">
        <v>35</v>
      </c>
      <c r="Q11" s="73">
        <v>1.3</v>
      </c>
      <c r="S11" t="s">
        <v>156</v>
      </c>
      <c r="T11" s="15" t="s">
        <v>164</v>
      </c>
      <c r="U11" s="30" t="s">
        <v>166</v>
      </c>
      <c r="Y11" s="2"/>
    </row>
    <row r="12" spans="2:27" x14ac:dyDescent="0.3">
      <c r="B12" s="8" t="s">
        <v>53</v>
      </c>
      <c r="C12" s="48">
        <f t="shared" si="1"/>
        <v>205000000</v>
      </c>
      <c r="D12" s="52">
        <f t="shared" si="2"/>
        <v>850000</v>
      </c>
      <c r="E12" s="83">
        <v>2864</v>
      </c>
      <c r="F12" s="86">
        <f t="shared" si="3"/>
        <v>33900</v>
      </c>
      <c r="G12" s="48">
        <f>(G96+H96)/2.5</f>
        <v>372109.6</v>
      </c>
      <c r="H12" s="53">
        <v>6189</v>
      </c>
      <c r="I12" s="48">
        <f t="shared" si="0"/>
        <v>8402000</v>
      </c>
      <c r="J12" s="54">
        <v>9.5</v>
      </c>
      <c r="K12" s="72">
        <v>47100</v>
      </c>
      <c r="L12" s="72">
        <v>2479</v>
      </c>
      <c r="M12" s="72">
        <v>20</v>
      </c>
      <c r="N12" s="72">
        <v>0</v>
      </c>
      <c r="O12" s="72">
        <v>11.5</v>
      </c>
      <c r="P12" s="72">
        <v>28</v>
      </c>
      <c r="Q12" s="73">
        <v>5</v>
      </c>
      <c r="S12" t="s">
        <v>157</v>
      </c>
      <c r="T12" s="15" t="s">
        <v>164</v>
      </c>
      <c r="U12" s="30" t="s">
        <v>167</v>
      </c>
      <c r="Y12" s="2"/>
    </row>
    <row r="13" spans="2:27" x14ac:dyDescent="0.3">
      <c r="B13" s="8" t="s">
        <v>54</v>
      </c>
      <c r="C13" s="48">
        <f t="shared" si="1"/>
        <v>300000000</v>
      </c>
      <c r="D13" s="52">
        <f t="shared" si="2"/>
        <v>850000</v>
      </c>
      <c r="E13" s="83">
        <v>2864</v>
      </c>
      <c r="F13" s="86">
        <f t="shared" si="3"/>
        <v>33900</v>
      </c>
      <c r="G13" s="48">
        <f t="shared" ref="G13:G18" si="5">(G97+H97)/2.5</f>
        <v>372109.6</v>
      </c>
      <c r="H13" s="53">
        <v>6189</v>
      </c>
      <c r="I13" s="48">
        <f t="shared" si="0"/>
        <v>11958600.000000002</v>
      </c>
      <c r="J13" s="54">
        <v>9.5</v>
      </c>
      <c r="K13" s="72">
        <v>47184</v>
      </c>
      <c r="L13" s="72">
        <v>2483</v>
      </c>
      <c r="M13" s="72">
        <v>20</v>
      </c>
      <c r="N13" s="72">
        <v>0</v>
      </c>
      <c r="O13" s="72">
        <v>30.23</v>
      </c>
      <c r="P13" s="72">
        <v>28</v>
      </c>
      <c r="Q13" s="73">
        <v>19</v>
      </c>
      <c r="S13" t="s">
        <v>68</v>
      </c>
      <c r="T13" s="15" t="s">
        <v>164</v>
      </c>
      <c r="U13" s="30" t="s">
        <v>168</v>
      </c>
      <c r="Y13" s="2"/>
    </row>
    <row r="14" spans="2:27" x14ac:dyDescent="0.3">
      <c r="B14" s="8" t="s">
        <v>55</v>
      </c>
      <c r="C14" s="48">
        <f t="shared" si="1"/>
        <v>800000000</v>
      </c>
      <c r="D14" s="52">
        <f t="shared" si="2"/>
        <v>2000000</v>
      </c>
      <c r="E14" s="83">
        <v>2864</v>
      </c>
      <c r="F14" s="86">
        <f t="shared" si="3"/>
        <v>33900</v>
      </c>
      <c r="G14" s="48">
        <f t="shared" si="5"/>
        <v>372109.6</v>
      </c>
      <c r="H14" s="53">
        <f>6189*2</f>
        <v>12378</v>
      </c>
      <c r="I14" s="48">
        <f t="shared" si="0"/>
        <v>29458600.000000004</v>
      </c>
      <c r="J14" s="54">
        <v>9.5</v>
      </c>
      <c r="K14" s="72">
        <v>47760</v>
      </c>
      <c r="L14" s="72">
        <v>2514</v>
      </c>
      <c r="M14" s="72">
        <v>20</v>
      </c>
      <c r="N14" s="72">
        <v>0</v>
      </c>
      <c r="O14" s="72">
        <v>48.36</v>
      </c>
      <c r="P14" s="72">
        <v>28</v>
      </c>
      <c r="Q14" s="73">
        <v>29</v>
      </c>
      <c r="S14" t="s">
        <v>69</v>
      </c>
      <c r="T14" s="15" t="s">
        <v>164</v>
      </c>
      <c r="U14" s="30" t="s">
        <v>171</v>
      </c>
      <c r="Y14" s="2"/>
    </row>
    <row r="15" spans="2:27" x14ac:dyDescent="0.3">
      <c r="B15" s="8" t="s">
        <v>56</v>
      </c>
      <c r="C15" s="48">
        <f t="shared" si="1"/>
        <v>130000000</v>
      </c>
      <c r="D15" s="52">
        <f t="shared" si="2"/>
        <v>850000</v>
      </c>
      <c r="E15" s="83">
        <v>2864</v>
      </c>
      <c r="F15" s="86">
        <f t="shared" si="3"/>
        <v>33900</v>
      </c>
      <c r="G15" s="48">
        <f t="shared" si="5"/>
        <v>385047.6</v>
      </c>
      <c r="H15" s="53">
        <v>6189</v>
      </c>
      <c r="I15" s="48">
        <f t="shared" si="0"/>
        <v>5975600</v>
      </c>
      <c r="J15" s="54">
        <v>9.5</v>
      </c>
      <c r="K15" s="72">
        <v>46670</v>
      </c>
      <c r="L15" s="72">
        <v>2456</v>
      </c>
      <c r="M15" s="72">
        <v>30</v>
      </c>
      <c r="N15" s="72">
        <v>0</v>
      </c>
      <c r="O15" s="72">
        <v>0</v>
      </c>
      <c r="P15" s="72">
        <v>0</v>
      </c>
      <c r="Q15" s="73">
        <v>4.5999999999999996</v>
      </c>
      <c r="S15" t="s">
        <v>70</v>
      </c>
      <c r="T15" s="15" t="s">
        <v>164</v>
      </c>
      <c r="U15" s="30" t="s">
        <v>171</v>
      </c>
      <c r="Y15" s="2"/>
    </row>
    <row r="16" spans="2:27" x14ac:dyDescent="0.3">
      <c r="B16" s="8" t="s">
        <v>57</v>
      </c>
      <c r="C16" s="48">
        <f t="shared" si="1"/>
        <v>265200000</v>
      </c>
      <c r="D16" s="52">
        <f t="shared" si="2"/>
        <v>850000</v>
      </c>
      <c r="E16" s="83">
        <v>2864</v>
      </c>
      <c r="F16" s="86">
        <f t="shared" si="3"/>
        <v>33900</v>
      </c>
      <c r="G16" s="48">
        <f t="shared" si="5"/>
        <v>417447.6</v>
      </c>
      <c r="H16" s="53">
        <v>6189</v>
      </c>
      <c r="I16" s="48">
        <f t="shared" si="0"/>
        <v>11100500</v>
      </c>
      <c r="J16" s="54">
        <v>9.5</v>
      </c>
      <c r="K16" s="72">
        <v>43330</v>
      </c>
      <c r="L16" s="72">
        <v>2281</v>
      </c>
      <c r="M16" s="72">
        <v>30</v>
      </c>
      <c r="N16" s="72">
        <v>0</v>
      </c>
      <c r="O16" s="72">
        <v>0</v>
      </c>
      <c r="P16" s="72">
        <v>0</v>
      </c>
      <c r="Q16" s="73">
        <v>9.5</v>
      </c>
      <c r="Y16" s="2"/>
    </row>
    <row r="17" spans="2:25" x14ac:dyDescent="0.3">
      <c r="B17" s="8" t="s">
        <v>58</v>
      </c>
      <c r="C17" s="48">
        <f t="shared" si="1"/>
        <v>767000000</v>
      </c>
      <c r="D17" s="52">
        <f t="shared" si="2"/>
        <v>2000000</v>
      </c>
      <c r="E17" s="83">
        <v>2864</v>
      </c>
      <c r="F17" s="86">
        <f t="shared" si="3"/>
        <v>33900</v>
      </c>
      <c r="G17" s="48">
        <f t="shared" si="5"/>
        <v>605447.6</v>
      </c>
      <c r="H17" s="53">
        <v>6189</v>
      </c>
      <c r="I17" s="48">
        <f t="shared" si="0"/>
        <v>29000900.000000004</v>
      </c>
      <c r="J17" s="54">
        <v>9.5</v>
      </c>
      <c r="K17" s="72">
        <v>20000</v>
      </c>
      <c r="L17" s="72">
        <v>1235</v>
      </c>
      <c r="M17" s="72">
        <v>30</v>
      </c>
      <c r="N17" s="72">
        <v>0</v>
      </c>
      <c r="O17" s="72">
        <v>0</v>
      </c>
      <c r="P17" s="72">
        <v>0</v>
      </c>
      <c r="Q17" s="73">
        <v>28</v>
      </c>
      <c r="Y17" s="2"/>
    </row>
    <row r="18" spans="2:25" x14ac:dyDescent="0.3">
      <c r="B18" s="10" t="s">
        <v>59</v>
      </c>
      <c r="C18" s="55">
        <f t="shared" si="1"/>
        <v>850000000</v>
      </c>
      <c r="D18" s="56">
        <f t="shared" si="2"/>
        <v>2000000</v>
      </c>
      <c r="E18" s="88">
        <v>2864</v>
      </c>
      <c r="F18" s="87">
        <f t="shared" si="3"/>
        <v>33900</v>
      </c>
      <c r="G18" s="55">
        <f t="shared" si="5"/>
        <v>756247.6</v>
      </c>
      <c r="H18" s="57">
        <f>6189*2</f>
        <v>12378</v>
      </c>
      <c r="I18" s="55">
        <f t="shared" si="0"/>
        <v>31905900.000000004</v>
      </c>
      <c r="J18" s="58">
        <v>9.5</v>
      </c>
      <c r="K18" s="74">
        <v>20000</v>
      </c>
      <c r="L18" s="74">
        <v>1235</v>
      </c>
      <c r="M18" s="74">
        <v>30</v>
      </c>
      <c r="N18" s="74">
        <v>0</v>
      </c>
      <c r="O18" s="74">
        <v>0</v>
      </c>
      <c r="P18" s="74">
        <v>0</v>
      </c>
      <c r="Q18" s="75">
        <v>45</v>
      </c>
      <c r="Y18" s="2"/>
    </row>
    <row r="19" spans="2:25" ht="14.4" customHeight="1" x14ac:dyDescent="0.3">
      <c r="K19" s="122"/>
      <c r="L19" s="122"/>
      <c r="M19" s="122"/>
      <c r="N19" s="122"/>
      <c r="O19" s="122"/>
      <c r="P19" s="122"/>
      <c r="Q19" s="122"/>
      <c r="Y19" s="2"/>
    </row>
    <row r="20" spans="2:25" x14ac:dyDescent="0.3">
      <c r="K20" s="122"/>
      <c r="L20" s="122"/>
      <c r="M20" s="122"/>
      <c r="N20" s="122"/>
      <c r="O20" s="122"/>
      <c r="P20" s="122"/>
      <c r="Q20" s="122"/>
      <c r="Y20" s="2"/>
    </row>
    <row r="21" spans="2:25" ht="21.6" thickBot="1" x14ac:dyDescent="0.45">
      <c r="B21" s="115" t="s">
        <v>60</v>
      </c>
      <c r="C21" s="115"/>
      <c r="D21" s="115"/>
      <c r="O21" s="34"/>
      <c r="P21" s="34"/>
      <c r="Q21" s="34"/>
      <c r="Y21" s="2"/>
    </row>
    <row r="22" spans="2:25" x14ac:dyDescent="0.3">
      <c r="Y22" s="2"/>
    </row>
    <row r="23" spans="2:25" x14ac:dyDescent="0.3">
      <c r="B23" s="25" t="s">
        <v>61</v>
      </c>
      <c r="C23" s="26" t="s">
        <v>62</v>
      </c>
      <c r="D23" s="27" t="s">
        <v>63</v>
      </c>
      <c r="Y23" s="2"/>
    </row>
    <row r="24" spans="2:25" x14ac:dyDescent="0.3">
      <c r="B24" s="59" t="s">
        <v>64</v>
      </c>
      <c r="C24" s="60" t="s">
        <v>65</v>
      </c>
      <c r="D24" s="61" t="s">
        <v>169</v>
      </c>
      <c r="Y24" s="2"/>
    </row>
    <row r="25" spans="2:25" x14ac:dyDescent="0.3">
      <c r="Y25" s="2"/>
    </row>
    <row r="26" spans="2:25" x14ac:dyDescent="0.3">
      <c r="Y26" s="2"/>
    </row>
    <row r="27" spans="2:25" ht="24" customHeight="1" thickBot="1" x14ac:dyDescent="0.5">
      <c r="B27" s="116" t="s">
        <v>66</v>
      </c>
      <c r="C27" s="116"/>
      <c r="D27" s="116"/>
      <c r="E27" s="116"/>
      <c r="G27" s="65"/>
      <c r="H27" s="65"/>
      <c r="I27" s="65"/>
      <c r="J27" s="65"/>
    </row>
    <row r="28" spans="2:25" ht="14.4" customHeight="1" x14ac:dyDescent="0.3">
      <c r="G28" s="65"/>
      <c r="H28" s="65"/>
      <c r="I28" s="65"/>
      <c r="J28" s="65"/>
    </row>
    <row r="29" spans="2:25" x14ac:dyDescent="0.3">
      <c r="B29" s="100" t="s">
        <v>67</v>
      </c>
      <c r="C29" s="121"/>
      <c r="D29" s="121"/>
      <c r="E29" s="121"/>
      <c r="F29" s="101"/>
    </row>
    <row r="30" spans="2:25" x14ac:dyDescent="0.3">
      <c r="B30" s="12" t="s">
        <v>68</v>
      </c>
      <c r="C30" s="13"/>
      <c r="D30" s="13"/>
      <c r="E30" s="13"/>
      <c r="F30" s="64">
        <v>27789600</v>
      </c>
    </row>
    <row r="31" spans="2:25" x14ac:dyDescent="0.3">
      <c r="B31" s="9" t="s">
        <v>170</v>
      </c>
      <c r="F31" s="62">
        <v>70</v>
      </c>
    </row>
    <row r="32" spans="2:25" x14ac:dyDescent="0.3">
      <c r="B32" s="11" t="s">
        <v>70</v>
      </c>
      <c r="C32" s="14"/>
      <c r="D32" s="14"/>
      <c r="E32" s="14"/>
      <c r="F32" s="63">
        <v>0.25</v>
      </c>
    </row>
    <row r="33" spans="2:7" x14ac:dyDescent="0.3">
      <c r="B33" s="9" t="s">
        <v>71</v>
      </c>
      <c r="F33" s="31">
        <f>F30*F31</f>
        <v>1945272000</v>
      </c>
    </row>
    <row r="34" spans="2:7" x14ac:dyDescent="0.3">
      <c r="B34" s="11" t="s">
        <v>72</v>
      </c>
      <c r="C34" s="14"/>
      <c r="D34" s="14"/>
      <c r="E34" s="14"/>
      <c r="F34" s="32">
        <f>F32*F33</f>
        <v>486318000</v>
      </c>
    </row>
    <row r="38" spans="2:7" ht="18.600000000000001" thickBot="1" x14ac:dyDescent="0.35">
      <c r="B38" s="120" t="s">
        <v>115</v>
      </c>
      <c r="C38" s="120"/>
      <c r="D38" s="120"/>
      <c r="E38" s="120"/>
      <c r="F38" s="120"/>
      <c r="G38" s="120"/>
    </row>
    <row r="39" spans="2:7" x14ac:dyDescent="0.3">
      <c r="B39" s="3"/>
      <c r="C39" s="3"/>
      <c r="D39" s="3"/>
      <c r="E39" s="3"/>
      <c r="F39" s="3"/>
      <c r="G39" s="3"/>
    </row>
    <row r="40" spans="2:7" x14ac:dyDescent="0.3">
      <c r="B40" s="4" t="s">
        <v>15</v>
      </c>
      <c r="C40" s="98" t="s">
        <v>172</v>
      </c>
      <c r="D40" s="108"/>
      <c r="E40" s="108"/>
      <c r="F40" s="99"/>
      <c r="G40" s="3"/>
    </row>
    <row r="41" spans="2:7" x14ac:dyDescent="0.3">
      <c r="B41" s="7" t="s">
        <v>31</v>
      </c>
      <c r="C41" s="5" t="s">
        <v>45</v>
      </c>
      <c r="D41" s="5" t="s">
        <v>46</v>
      </c>
      <c r="E41" s="5" t="s">
        <v>47</v>
      </c>
      <c r="F41" s="28" t="s">
        <v>48</v>
      </c>
      <c r="G41" s="3"/>
    </row>
    <row r="42" spans="2:7" x14ac:dyDescent="0.3">
      <c r="B42" s="9" t="s">
        <v>49</v>
      </c>
      <c r="C42" s="76">
        <v>326300</v>
      </c>
      <c r="D42" s="76">
        <f>0.015*C8</f>
        <v>75000</v>
      </c>
      <c r="E42" s="77">
        <v>353300</v>
      </c>
      <c r="F42" s="22">
        <f>SUM(C42:E42)</f>
        <v>754600</v>
      </c>
      <c r="G42" s="3"/>
    </row>
    <row r="43" spans="2:7" x14ac:dyDescent="0.3">
      <c r="B43" s="9" t="s">
        <v>50</v>
      </c>
      <c r="C43" s="78">
        <v>789600</v>
      </c>
      <c r="D43" s="78">
        <f>0.025*C9</f>
        <v>1425000</v>
      </c>
      <c r="E43" s="79">
        <v>587000</v>
      </c>
      <c r="F43" s="23">
        <f t="shared" ref="F43:F52" si="6">SUM(C43:E43)</f>
        <v>2801600</v>
      </c>
    </row>
    <row r="44" spans="2:7" x14ac:dyDescent="0.3">
      <c r="B44" s="9" t="s">
        <v>51</v>
      </c>
      <c r="C44" s="78">
        <v>789600</v>
      </c>
      <c r="D44" s="78">
        <f>0.025*C10</f>
        <v>2275000</v>
      </c>
      <c r="E44" s="79">
        <v>587000</v>
      </c>
      <c r="F44" s="23">
        <f t="shared" si="6"/>
        <v>3651600</v>
      </c>
    </row>
    <row r="45" spans="2:7" x14ac:dyDescent="0.3">
      <c r="B45" s="9" t="s">
        <v>52</v>
      </c>
      <c r="C45" s="78">
        <v>1105900</v>
      </c>
      <c r="D45" s="78">
        <f>0.025*C11</f>
        <v>2825000</v>
      </c>
      <c r="E45" s="79">
        <v>587000</v>
      </c>
      <c r="F45" s="23">
        <f t="shared" si="6"/>
        <v>4517900</v>
      </c>
    </row>
    <row r="46" spans="2:7" x14ac:dyDescent="0.3">
      <c r="B46" s="9" t="s">
        <v>53</v>
      </c>
      <c r="C46" s="78">
        <v>640000</v>
      </c>
      <c r="D46" s="78">
        <f t="shared" ref="D46:D52" si="7">0.035*C12</f>
        <v>7175000.0000000009</v>
      </c>
      <c r="E46" s="79">
        <v>587000</v>
      </c>
      <c r="F46" s="23">
        <f t="shared" si="6"/>
        <v>8402000</v>
      </c>
    </row>
    <row r="47" spans="2:7" x14ac:dyDescent="0.3">
      <c r="B47" s="9" t="s">
        <v>54</v>
      </c>
      <c r="C47" s="78">
        <v>917700</v>
      </c>
      <c r="D47" s="78">
        <f t="shared" si="7"/>
        <v>10500000.000000002</v>
      </c>
      <c r="E47" s="79">
        <v>540900</v>
      </c>
      <c r="F47" s="23">
        <f>SUM(C47:E47)</f>
        <v>11958600.000000002</v>
      </c>
    </row>
    <row r="48" spans="2:7" x14ac:dyDescent="0.3">
      <c r="B48" s="9" t="s">
        <v>55</v>
      </c>
      <c r="C48" s="78">
        <v>917700</v>
      </c>
      <c r="D48" s="78">
        <f t="shared" si="7"/>
        <v>28000000.000000004</v>
      </c>
      <c r="E48" s="79">
        <v>540900</v>
      </c>
      <c r="F48" s="23">
        <f t="shared" si="6"/>
        <v>29458600.000000004</v>
      </c>
    </row>
    <row r="49" spans="2:6" x14ac:dyDescent="0.3">
      <c r="B49" s="9" t="s">
        <v>56</v>
      </c>
      <c r="C49" s="78">
        <v>884700</v>
      </c>
      <c r="D49" s="78">
        <f t="shared" si="7"/>
        <v>4550000</v>
      </c>
      <c r="E49" s="79">
        <v>540900</v>
      </c>
      <c r="F49" s="23">
        <f t="shared" si="6"/>
        <v>5975600</v>
      </c>
    </row>
    <row r="50" spans="2:6" x14ac:dyDescent="0.3">
      <c r="B50" s="9" t="s">
        <v>57</v>
      </c>
      <c r="C50" s="78">
        <v>1277600</v>
      </c>
      <c r="D50" s="78">
        <f t="shared" si="7"/>
        <v>9282000</v>
      </c>
      <c r="E50" s="79">
        <v>540900</v>
      </c>
      <c r="F50" s="23">
        <f t="shared" si="6"/>
        <v>11100500</v>
      </c>
    </row>
    <row r="51" spans="2:6" x14ac:dyDescent="0.3">
      <c r="B51" s="9" t="s">
        <v>58</v>
      </c>
      <c r="C51" s="78">
        <v>1615000</v>
      </c>
      <c r="D51" s="78">
        <f t="shared" si="7"/>
        <v>26845000.000000004</v>
      </c>
      <c r="E51" s="79">
        <v>540900</v>
      </c>
      <c r="F51" s="23">
        <f t="shared" si="6"/>
        <v>29000900.000000004</v>
      </c>
    </row>
    <row r="52" spans="2:6" x14ac:dyDescent="0.3">
      <c r="B52" s="11" t="s">
        <v>59</v>
      </c>
      <c r="C52" s="80">
        <v>1615000</v>
      </c>
      <c r="D52" s="80">
        <f t="shared" si="7"/>
        <v>29750000.000000004</v>
      </c>
      <c r="E52" s="81">
        <v>540900</v>
      </c>
      <c r="F52" s="24">
        <f t="shared" si="6"/>
        <v>31905900.000000004</v>
      </c>
    </row>
    <row r="54" spans="2:6" ht="18.600000000000001" thickBot="1" x14ac:dyDescent="0.35">
      <c r="B54" s="21" t="s">
        <v>126</v>
      </c>
      <c r="C54" s="21"/>
      <c r="D54" s="21"/>
      <c r="E54" s="21"/>
      <c r="F54" s="21"/>
    </row>
    <row r="55" spans="2:6" x14ac:dyDescent="0.3">
      <c r="B55" s="3"/>
      <c r="C55" s="3"/>
      <c r="D55" s="3"/>
      <c r="E55" s="3"/>
      <c r="F55" s="3"/>
    </row>
    <row r="56" spans="2:6" x14ac:dyDescent="0.3">
      <c r="B56" s="4" t="s">
        <v>15</v>
      </c>
      <c r="C56" s="98" t="s">
        <v>127</v>
      </c>
      <c r="D56" s="108"/>
      <c r="E56" s="108"/>
      <c r="F56" s="99"/>
    </row>
    <row r="57" spans="2:6" x14ac:dyDescent="0.3">
      <c r="B57" s="7" t="s">
        <v>31</v>
      </c>
      <c r="C57" s="98" t="s">
        <v>117</v>
      </c>
      <c r="D57" s="108"/>
      <c r="E57" s="108" t="s">
        <v>116</v>
      </c>
      <c r="F57" s="99"/>
    </row>
    <row r="58" spans="2:6" x14ac:dyDescent="0.3">
      <c r="B58" s="12" t="s">
        <v>49</v>
      </c>
      <c r="C58" s="113" t="s">
        <v>119</v>
      </c>
      <c r="D58" s="114"/>
      <c r="E58" s="113">
        <v>5000000</v>
      </c>
      <c r="F58" s="114"/>
    </row>
    <row r="59" spans="2:6" x14ac:dyDescent="0.3">
      <c r="B59" s="9" t="s">
        <v>50</v>
      </c>
      <c r="C59" s="109" t="s">
        <v>118</v>
      </c>
      <c r="D59" s="110"/>
      <c r="E59" s="109">
        <f>57000000</f>
        <v>57000000</v>
      </c>
      <c r="F59" s="110">
        <v>0</v>
      </c>
    </row>
    <row r="60" spans="2:6" x14ac:dyDescent="0.3">
      <c r="B60" s="9" t="s">
        <v>51</v>
      </c>
      <c r="C60" s="109" t="s">
        <v>121</v>
      </c>
      <c r="D60" s="110"/>
      <c r="E60" s="109">
        <v>91000000</v>
      </c>
      <c r="F60" s="110"/>
    </row>
    <row r="61" spans="2:6" x14ac:dyDescent="0.3">
      <c r="B61" s="9" t="s">
        <v>52</v>
      </c>
      <c r="C61" s="109" t="s">
        <v>120</v>
      </c>
      <c r="D61" s="110"/>
      <c r="E61" s="109">
        <f>113000000</f>
        <v>113000000</v>
      </c>
      <c r="F61" s="110">
        <v>0</v>
      </c>
    </row>
    <row r="62" spans="2:6" x14ac:dyDescent="0.3">
      <c r="B62" s="9" t="s">
        <v>53</v>
      </c>
      <c r="C62" s="109" t="s">
        <v>122</v>
      </c>
      <c r="D62" s="110"/>
      <c r="E62" s="109">
        <v>205000000</v>
      </c>
      <c r="F62" s="110">
        <v>205000000</v>
      </c>
    </row>
    <row r="63" spans="2:6" x14ac:dyDescent="0.3">
      <c r="B63" s="9" t="s">
        <v>54</v>
      </c>
      <c r="C63" s="109" t="s">
        <v>124</v>
      </c>
      <c r="D63" s="110"/>
      <c r="E63" s="109">
        <v>300000000</v>
      </c>
      <c r="F63" s="110">
        <v>300000000</v>
      </c>
    </row>
    <row r="64" spans="2:6" x14ac:dyDescent="0.3">
      <c r="B64" s="9" t="s">
        <v>55</v>
      </c>
      <c r="C64" s="109" t="s">
        <v>125</v>
      </c>
      <c r="D64" s="110"/>
      <c r="E64" s="109">
        <v>800000000</v>
      </c>
      <c r="F64" s="110">
        <v>800000000</v>
      </c>
    </row>
    <row r="65" spans="2:6" x14ac:dyDescent="0.3">
      <c r="B65" s="9" t="s">
        <v>56</v>
      </c>
      <c r="C65" s="109" t="s">
        <v>104</v>
      </c>
      <c r="D65" s="110"/>
      <c r="E65" s="109">
        <v>130000000</v>
      </c>
      <c r="F65" s="110">
        <v>130000000</v>
      </c>
    </row>
    <row r="66" spans="2:6" x14ac:dyDescent="0.3">
      <c r="B66" s="9" t="s">
        <v>57</v>
      </c>
      <c r="C66" s="109" t="s">
        <v>107</v>
      </c>
      <c r="D66" s="110"/>
      <c r="E66" s="109">
        <v>265200000</v>
      </c>
      <c r="F66" s="110">
        <v>0</v>
      </c>
    </row>
    <row r="67" spans="2:6" x14ac:dyDescent="0.3">
      <c r="B67" s="9" t="s">
        <v>58</v>
      </c>
      <c r="C67" s="109" t="s">
        <v>110</v>
      </c>
      <c r="D67" s="110"/>
      <c r="E67" s="109">
        <v>767000000</v>
      </c>
      <c r="F67" s="110">
        <v>0</v>
      </c>
    </row>
    <row r="68" spans="2:6" x14ac:dyDescent="0.3">
      <c r="B68" s="11" t="s">
        <v>59</v>
      </c>
      <c r="C68" s="111" t="s">
        <v>113</v>
      </c>
      <c r="D68" s="112"/>
      <c r="E68" s="111">
        <v>850000000</v>
      </c>
      <c r="F68" s="112">
        <v>0</v>
      </c>
    </row>
    <row r="71" spans="2:6" ht="18.600000000000001" thickBot="1" x14ac:dyDescent="0.35">
      <c r="B71" s="21" t="s">
        <v>128</v>
      </c>
      <c r="C71" s="21"/>
      <c r="D71" s="21"/>
      <c r="E71" s="21"/>
      <c r="F71" s="21"/>
    </row>
    <row r="72" spans="2:6" x14ac:dyDescent="0.3">
      <c r="B72" s="3"/>
      <c r="C72" s="3"/>
      <c r="D72" s="3"/>
      <c r="E72" s="3"/>
      <c r="F72" s="3"/>
    </row>
    <row r="73" spans="2:6" x14ac:dyDescent="0.3">
      <c r="B73" s="4" t="s">
        <v>15</v>
      </c>
      <c r="C73" s="98" t="s">
        <v>130</v>
      </c>
      <c r="D73" s="108"/>
      <c r="E73" s="108"/>
      <c r="F73" s="99"/>
    </row>
    <row r="74" spans="2:6" x14ac:dyDescent="0.3">
      <c r="B74" s="7" t="s">
        <v>31</v>
      </c>
      <c r="C74" s="98" t="s">
        <v>117</v>
      </c>
      <c r="D74" s="99"/>
      <c r="E74" s="20" t="s">
        <v>129</v>
      </c>
      <c r="F74" s="5" t="s">
        <v>116</v>
      </c>
    </row>
    <row r="75" spans="2:6" x14ac:dyDescent="0.3">
      <c r="B75" s="12" t="s">
        <v>49</v>
      </c>
      <c r="C75" s="106" t="s">
        <v>119</v>
      </c>
      <c r="D75" s="107"/>
      <c r="E75" s="82" t="s">
        <v>131</v>
      </c>
      <c r="F75" s="76">
        <v>131107</v>
      </c>
    </row>
    <row r="76" spans="2:6" x14ac:dyDescent="0.3">
      <c r="B76" s="9" t="s">
        <v>50</v>
      </c>
      <c r="C76" s="94" t="s">
        <v>118</v>
      </c>
      <c r="D76" s="95"/>
      <c r="E76" s="72" t="s">
        <v>132</v>
      </c>
      <c r="F76" s="78">
        <v>210000</v>
      </c>
    </row>
    <row r="77" spans="2:6" x14ac:dyDescent="0.3">
      <c r="B77" s="9" t="s">
        <v>51</v>
      </c>
      <c r="C77" s="94" t="s">
        <v>121</v>
      </c>
      <c r="D77" s="95"/>
      <c r="E77" s="72" t="s">
        <v>133</v>
      </c>
      <c r="F77" s="78">
        <v>235000</v>
      </c>
    </row>
    <row r="78" spans="2:6" x14ac:dyDescent="0.3">
      <c r="B78" s="9" t="s">
        <v>52</v>
      </c>
      <c r="C78" s="94" t="s">
        <v>120</v>
      </c>
      <c r="D78" s="95"/>
      <c r="E78" s="72" t="s">
        <v>134</v>
      </c>
      <c r="F78" s="78">
        <v>235000</v>
      </c>
    </row>
    <row r="79" spans="2:6" x14ac:dyDescent="0.3">
      <c r="B79" s="9" t="s">
        <v>53</v>
      </c>
      <c r="C79" s="94" t="s">
        <v>122</v>
      </c>
      <c r="D79" s="95"/>
      <c r="E79" s="72" t="s">
        <v>135</v>
      </c>
      <c r="F79" s="78">
        <v>850000</v>
      </c>
    </row>
    <row r="80" spans="2:6" x14ac:dyDescent="0.3">
      <c r="B80" s="9" t="s">
        <v>54</v>
      </c>
      <c r="C80" s="94" t="s">
        <v>124</v>
      </c>
      <c r="D80" s="95"/>
      <c r="E80" s="72" t="s">
        <v>136</v>
      </c>
      <c r="F80" s="78">
        <v>850000</v>
      </c>
    </row>
    <row r="81" spans="2:8" x14ac:dyDescent="0.3">
      <c r="B81" s="9" t="s">
        <v>55</v>
      </c>
      <c r="C81" s="94" t="s">
        <v>125</v>
      </c>
      <c r="D81" s="95"/>
      <c r="E81" s="72" t="s">
        <v>137</v>
      </c>
      <c r="F81" s="78">
        <v>2000000</v>
      </c>
    </row>
    <row r="82" spans="2:8" x14ac:dyDescent="0.3">
      <c r="B82" s="9" t="s">
        <v>56</v>
      </c>
      <c r="C82" s="94" t="s">
        <v>104</v>
      </c>
      <c r="D82" s="95"/>
      <c r="E82" s="72" t="s">
        <v>135</v>
      </c>
      <c r="F82" s="78">
        <v>850000</v>
      </c>
    </row>
    <row r="83" spans="2:8" x14ac:dyDescent="0.3">
      <c r="B83" s="9" t="s">
        <v>57</v>
      </c>
      <c r="C83" s="94" t="s">
        <v>107</v>
      </c>
      <c r="D83" s="95"/>
      <c r="E83" s="72" t="s">
        <v>136</v>
      </c>
      <c r="F83" s="78">
        <v>850000</v>
      </c>
    </row>
    <row r="84" spans="2:8" x14ac:dyDescent="0.3">
      <c r="B84" s="9" t="s">
        <v>58</v>
      </c>
      <c r="C84" s="94" t="s">
        <v>110</v>
      </c>
      <c r="D84" s="95"/>
      <c r="E84" s="72" t="s">
        <v>137</v>
      </c>
      <c r="F84" s="78">
        <v>2000000</v>
      </c>
    </row>
    <row r="85" spans="2:8" x14ac:dyDescent="0.3">
      <c r="B85" s="11" t="s">
        <v>59</v>
      </c>
      <c r="C85" s="96" t="s">
        <v>113</v>
      </c>
      <c r="D85" s="97"/>
      <c r="E85" s="74" t="s">
        <v>138</v>
      </c>
      <c r="F85" s="80">
        <v>2000000</v>
      </c>
    </row>
    <row r="87" spans="2:8" ht="18.600000000000001" thickBot="1" x14ac:dyDescent="0.35">
      <c r="B87" s="21" t="s">
        <v>150</v>
      </c>
      <c r="C87" s="21"/>
      <c r="D87" s="21"/>
      <c r="E87" s="21"/>
      <c r="F87" s="21"/>
    </row>
    <row r="88" spans="2:8" x14ac:dyDescent="0.3">
      <c r="B88" s="3"/>
      <c r="C88" s="3"/>
      <c r="D88" s="3"/>
      <c r="E88" s="3"/>
      <c r="F88" s="3"/>
    </row>
    <row r="89" spans="2:8" x14ac:dyDescent="0.3">
      <c r="B89" s="4"/>
      <c r="C89" s="98" t="s">
        <v>143</v>
      </c>
      <c r="D89" s="108"/>
      <c r="E89" s="108"/>
      <c r="F89" s="108"/>
      <c r="G89" s="108"/>
      <c r="H89" s="99"/>
    </row>
    <row r="90" spans="2:8" x14ac:dyDescent="0.3">
      <c r="B90" s="6" t="s">
        <v>15</v>
      </c>
      <c r="C90" s="102" t="s">
        <v>117</v>
      </c>
      <c r="D90" s="103"/>
      <c r="E90" s="98" t="s">
        <v>140</v>
      </c>
      <c r="F90" s="99"/>
      <c r="G90" s="100" t="s">
        <v>20</v>
      </c>
      <c r="H90" s="101"/>
    </row>
    <row r="91" spans="2:8" x14ac:dyDescent="0.3">
      <c r="B91" s="7" t="s">
        <v>31</v>
      </c>
      <c r="C91" s="104"/>
      <c r="D91" s="105"/>
      <c r="E91" s="20" t="s">
        <v>139</v>
      </c>
      <c r="F91" s="20" t="s">
        <v>144</v>
      </c>
      <c r="G91" s="20" t="s">
        <v>141</v>
      </c>
      <c r="H91" s="5" t="s">
        <v>142</v>
      </c>
    </row>
    <row r="92" spans="2:8" x14ac:dyDescent="0.3">
      <c r="B92" s="12" t="s">
        <v>49</v>
      </c>
      <c r="C92" s="106" t="s">
        <v>119</v>
      </c>
      <c r="D92" s="107"/>
      <c r="E92" s="82" t="s">
        <v>149</v>
      </c>
      <c r="F92" s="76">
        <v>33200</v>
      </c>
      <c r="G92" s="76">
        <v>233119</v>
      </c>
      <c r="H92" s="76">
        <v>65132</v>
      </c>
    </row>
    <row r="93" spans="2:8" x14ac:dyDescent="0.3">
      <c r="B93" s="9" t="s">
        <v>50</v>
      </c>
      <c r="C93" s="94" t="s">
        <v>118</v>
      </c>
      <c r="D93" s="95"/>
      <c r="E93" s="72" t="s">
        <v>146</v>
      </c>
      <c r="F93" s="78">
        <v>52300</v>
      </c>
      <c r="G93" s="78">
        <v>348819</v>
      </c>
      <c r="H93" s="78">
        <v>118400</v>
      </c>
    </row>
    <row r="94" spans="2:8" x14ac:dyDescent="0.3">
      <c r="B94" s="9" t="s">
        <v>51</v>
      </c>
      <c r="C94" s="94" t="s">
        <v>121</v>
      </c>
      <c r="D94" s="95"/>
      <c r="E94" s="72" t="s">
        <v>147</v>
      </c>
      <c r="F94" s="78">
        <v>52300</v>
      </c>
      <c r="G94" s="78">
        <v>348819</v>
      </c>
      <c r="H94" s="78">
        <v>118400</v>
      </c>
    </row>
    <row r="95" spans="2:8" x14ac:dyDescent="0.3">
      <c r="B95" s="9" t="s">
        <v>52</v>
      </c>
      <c r="C95" s="94" t="s">
        <v>120</v>
      </c>
      <c r="D95" s="95"/>
      <c r="E95" s="72" t="s">
        <v>148</v>
      </c>
      <c r="F95" s="78">
        <v>52300</v>
      </c>
      <c r="G95" s="78">
        <v>348819</v>
      </c>
      <c r="H95" s="78">
        <v>118400</v>
      </c>
    </row>
    <row r="96" spans="2:8" x14ac:dyDescent="0.3">
      <c r="B96" s="9" t="s">
        <v>53</v>
      </c>
      <c r="C96" s="94" t="s">
        <v>122</v>
      </c>
      <c r="D96" s="95"/>
      <c r="E96" s="72" t="s">
        <v>145</v>
      </c>
      <c r="F96" s="78">
        <v>33900</v>
      </c>
      <c r="G96" s="78">
        <v>533619</v>
      </c>
      <c r="H96" s="78">
        <v>396655</v>
      </c>
    </row>
    <row r="97" spans="2:8" x14ac:dyDescent="0.3">
      <c r="B97" s="9" t="s">
        <v>54</v>
      </c>
      <c r="C97" s="94" t="s">
        <v>124</v>
      </c>
      <c r="D97" s="95"/>
      <c r="E97" s="72" t="s">
        <v>145</v>
      </c>
      <c r="F97" s="78">
        <v>33900</v>
      </c>
      <c r="G97" s="78">
        <v>533619</v>
      </c>
      <c r="H97" s="78">
        <v>396655</v>
      </c>
    </row>
    <row r="98" spans="2:8" x14ac:dyDescent="0.3">
      <c r="B98" s="9" t="s">
        <v>55</v>
      </c>
      <c r="C98" s="94" t="s">
        <v>125</v>
      </c>
      <c r="D98" s="95"/>
      <c r="E98" s="72" t="s">
        <v>145</v>
      </c>
      <c r="F98" s="78">
        <v>33900</v>
      </c>
      <c r="G98" s="78">
        <v>533619</v>
      </c>
      <c r="H98" s="78">
        <v>396655</v>
      </c>
    </row>
    <row r="99" spans="2:8" x14ac:dyDescent="0.3">
      <c r="B99" s="9" t="s">
        <v>56</v>
      </c>
      <c r="C99" s="94" t="s">
        <v>104</v>
      </c>
      <c r="D99" s="95"/>
      <c r="E99" s="72" t="s">
        <v>145</v>
      </c>
      <c r="F99" s="78">
        <v>33900</v>
      </c>
      <c r="G99" s="78">
        <v>533619</v>
      </c>
      <c r="H99" s="78">
        <v>429000</v>
      </c>
    </row>
    <row r="100" spans="2:8" x14ac:dyDescent="0.3">
      <c r="B100" s="9" t="s">
        <v>57</v>
      </c>
      <c r="C100" s="94" t="s">
        <v>107</v>
      </c>
      <c r="D100" s="95"/>
      <c r="E100" s="72" t="s">
        <v>145</v>
      </c>
      <c r="F100" s="78">
        <v>33900</v>
      </c>
      <c r="G100" s="78">
        <v>533619</v>
      </c>
      <c r="H100" s="78">
        <v>510000</v>
      </c>
    </row>
    <row r="101" spans="2:8" x14ac:dyDescent="0.3">
      <c r="B101" s="9" t="s">
        <v>58</v>
      </c>
      <c r="C101" s="94" t="s">
        <v>110</v>
      </c>
      <c r="D101" s="95"/>
      <c r="E101" s="72" t="s">
        <v>145</v>
      </c>
      <c r="F101" s="78">
        <v>33900</v>
      </c>
      <c r="G101" s="78">
        <v>533619</v>
      </c>
      <c r="H101" s="78">
        <v>980000</v>
      </c>
    </row>
    <row r="102" spans="2:8" x14ac:dyDescent="0.3">
      <c r="B102" s="11" t="s">
        <v>59</v>
      </c>
      <c r="C102" s="96" t="s">
        <v>113</v>
      </c>
      <c r="D102" s="97"/>
      <c r="E102" s="74" t="s">
        <v>145</v>
      </c>
      <c r="F102" s="80">
        <v>33900</v>
      </c>
      <c r="G102" s="80">
        <v>533619</v>
      </c>
      <c r="H102" s="80">
        <v>1357000</v>
      </c>
    </row>
  </sheetData>
  <sheetProtection algorithmName="SHA-512" hashValue="BvvwlAbQ85h8Ea3tOujGAeVHGeA09T8AjevbQZCIW/1qwK3NtciNcUkfB/nvCT0PzTJsybDZ9NivS4ZSZQtcSQ==" saltValue="Nu6knc/DeOS+f8ONCvWaCA==" spinCount="100000" sheet="1" objects="1" scenarios="1"/>
  <mergeCells count="62">
    <mergeCell ref="B2:Q2"/>
    <mergeCell ref="C4:J4"/>
    <mergeCell ref="K4:Q4"/>
    <mergeCell ref="B38:G38"/>
    <mergeCell ref="B27:E27"/>
    <mergeCell ref="B29:F29"/>
    <mergeCell ref="K19:Q20"/>
    <mergeCell ref="C40:F40"/>
    <mergeCell ref="C57:D57"/>
    <mergeCell ref="C58:D58"/>
    <mergeCell ref="E57:F57"/>
    <mergeCell ref="B21:D21"/>
    <mergeCell ref="C56:F56"/>
    <mergeCell ref="E66:F66"/>
    <mergeCell ref="E67:F67"/>
    <mergeCell ref="E58:F58"/>
    <mergeCell ref="E59:F59"/>
    <mergeCell ref="E61:F61"/>
    <mergeCell ref="E62:F62"/>
    <mergeCell ref="C59:D59"/>
    <mergeCell ref="C60:D60"/>
    <mergeCell ref="E60:F60"/>
    <mergeCell ref="C73:F73"/>
    <mergeCell ref="E68:F68"/>
    <mergeCell ref="C61:D61"/>
    <mergeCell ref="C62:D62"/>
    <mergeCell ref="C63:D63"/>
    <mergeCell ref="C64:D64"/>
    <mergeCell ref="C65:D65"/>
    <mergeCell ref="C66:D66"/>
    <mergeCell ref="C67:D67"/>
    <mergeCell ref="C68:D68"/>
    <mergeCell ref="E63:F63"/>
    <mergeCell ref="E64:F64"/>
    <mergeCell ref="E65:F65"/>
    <mergeCell ref="C77:D77"/>
    <mergeCell ref="C78:D78"/>
    <mergeCell ref="C79:D79"/>
    <mergeCell ref="C74:D74"/>
    <mergeCell ref="C75:D75"/>
    <mergeCell ref="C76:D76"/>
    <mergeCell ref="C89:H89"/>
    <mergeCell ref="C83:D83"/>
    <mergeCell ref="C84:D84"/>
    <mergeCell ref="C85:D85"/>
    <mergeCell ref="C80:D80"/>
    <mergeCell ref="C81:D81"/>
    <mergeCell ref="C82:D82"/>
    <mergeCell ref="C100:D100"/>
    <mergeCell ref="C101:D101"/>
    <mergeCell ref="C102:D102"/>
    <mergeCell ref="E90:F90"/>
    <mergeCell ref="G90:H90"/>
    <mergeCell ref="C90:D91"/>
    <mergeCell ref="C95:D95"/>
    <mergeCell ref="C96:D96"/>
    <mergeCell ref="C97:D97"/>
    <mergeCell ref="C98:D98"/>
    <mergeCell ref="C99:D99"/>
    <mergeCell ref="C92:D92"/>
    <mergeCell ref="C93:D93"/>
    <mergeCell ref="C94:D94"/>
  </mergeCells>
  <phoneticPr fontId="9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Flota Vehicular</vt:lpstr>
      <vt:lpstr>Costos de Usuarios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Felipe Parra</dc:creator>
  <cp:lastModifiedBy>Luis Felipe Parra</cp:lastModifiedBy>
  <dcterms:created xsi:type="dcterms:W3CDTF">2025-02-24T14:07:24Z</dcterms:created>
  <dcterms:modified xsi:type="dcterms:W3CDTF">2025-04-01T17:01:54Z</dcterms:modified>
</cp:coreProperties>
</file>