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2"/>
  <Override ContentType="application/binary" PartName="/xl/metadata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VERSIONES DESPLEGADO " sheetId="1" r:id="rId4"/>
    <sheet state="visible" name="ESTRUCTURA SALARIAL " sheetId="2" r:id="rId5"/>
    <sheet state="visible" name="INVERSIONES " sheetId="3" r:id="rId6"/>
    <sheet state="visible" name="COSTOS Y GASTOS" sheetId="4" r:id="rId7"/>
    <sheet state="visible" name="CRÉDITO" sheetId="5" r:id="rId8"/>
    <sheet state="visible" name="COSTOS RESUMEN" sheetId="6" r:id="rId9"/>
    <sheet state="visible" name="PROYECCIONES" sheetId="7" r:id="rId10"/>
    <sheet state="visible" name="EVALUACIÓN" sheetId="8" r:id="rId11"/>
  </sheets>
  <definedNames>
    <definedName name="Gastos_Financieros">#REF!</definedName>
  </definedNames>
  <calcPr/>
  <extLst>
    <ext uri="GoogleSheetsCustomDataVersion2">
      <go:sheetsCustomData xmlns:go="http://customooxmlschemas.google.com/" r:id="rId12" roundtripDataChecksum="1WIdK9OM6ApFnykCC+KVL7fGYhdKOVQQpjj+4A35JzY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C14">
      <text>
        <t xml:space="preserve">======
ID#AAAA6EJrG2I
tc={FF93325B-3C9B-41D2-9242-D5B720D7C5B3}    (2023-09-18 15:48:12)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Riesgo III - medio (2.436% )</t>
      </text>
    </comment>
    <comment authorId="0" ref="C94">
      <text>
        <t xml:space="preserve">======
ID#AAAA6EJrG2E
tc={D6C81641-F33B-4A72-871E-4BEF635F1266}    (2023-09-18 15:48:12)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Fisioterapeuta,nutricionista</t>
      </text>
    </comment>
  </commentList>
  <extLst>
    <ext uri="GoogleSheetsCustomDataVersion2">
      <go:sheetsCustomData xmlns:go="http://customooxmlschemas.google.com/" r:id="rId1" roundtripDataSignature="AMtx7mhIgHRvzDELhhq4ao28tGYK1HWjcw=="/>
    </ext>
  </extL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F4">
      <text>
        <t xml:space="preserve">======
ID#AAAA6EJrG2Q
tc={ADE3EA4E-AB2D-453B-AFCB-14B3F3C705AE}    (2023-09-18 15:48:12)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Numero de servicios para el q fueron calculados los costos</t>
      </text>
    </comment>
  </commentList>
  <extLst>
    <ext uri="GoogleSheetsCustomDataVersion2">
      <go:sheetsCustomData xmlns:go="http://customooxmlschemas.google.com/" r:id="rId1" roundtripDataSignature="AMtx7mhCdxlAN21iwFe5HCeLpk6vv6oL/Q=="/>
    </ext>
  </extLst>
</comments>
</file>

<file path=xl/comments3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44">
      <text>
        <t xml:space="preserve">======
ID#AAAA6EJrG2M
tc={706C0D80-B6C2-4BCD-AA97-120D96058262}    (2023-09-18 15:48:12)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DTF actual en superfinanciera</t>
      </text>
    </comment>
    <comment authorId="0" ref="C4">
      <text>
        <t xml:space="preserve">======
ID#AAAA6EJrG2A
tc={3D4AC79C-F438-4FB9-9685-4ACA0370D001}    (2023-09-18 15:48:12)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De cuadro 33</t>
      </text>
    </comment>
  </commentList>
  <extLst>
    <ext uri="GoogleSheetsCustomDataVersion2">
      <go:sheetsCustomData xmlns:go="http://customooxmlschemas.google.com/" r:id="rId1" roundtripDataSignature="AMtx7mi9JyGGRNpJNHSBYkdSEAJB48tkXw=="/>
    </ext>
  </extLst>
</comments>
</file>

<file path=xl/sharedStrings.xml><?xml version="1.0" encoding="utf-8"?>
<sst xmlns="http://schemas.openxmlformats.org/spreadsheetml/2006/main" count="866" uniqueCount="481">
  <si>
    <t>MAQUINARIA PARA TREN INFERIOR</t>
  </si>
  <si>
    <t>MAQUINARIA PARA FUNCIONAL</t>
  </si>
  <si>
    <t>MAQUINARIA PARA TREN SUPERIOR</t>
  </si>
  <si>
    <t>MAQUINARIA PARA CARDIO</t>
  </si>
  <si>
    <t>CANTIDAD</t>
  </si>
  <si>
    <t xml:space="preserve">DESCRIPCION </t>
  </si>
  <si>
    <t>PRECIO</t>
  </si>
  <si>
    <t>Hacka</t>
  </si>
  <si>
    <t>Colchoneta</t>
  </si>
  <si>
    <t>Maquina de poleas dual</t>
  </si>
  <si>
    <t>Cinta de correr</t>
  </si>
  <si>
    <t>Prensa</t>
  </si>
  <si>
    <t>Cajon pliometrico</t>
  </si>
  <si>
    <t>Lazo triceps</t>
  </si>
  <si>
    <t>Cicla estatica</t>
  </si>
  <si>
    <t>Extensor de cuadriceps</t>
  </si>
  <si>
    <t>Balon pilates</t>
  </si>
  <si>
    <t>Agarre recto tricep</t>
  </si>
  <si>
    <t>TOTAL</t>
  </si>
  <si>
    <t>Extensor de femoral</t>
  </si>
  <si>
    <t>Balon medicinal</t>
  </si>
  <si>
    <t>Accesorio polea remo</t>
  </si>
  <si>
    <t>Smith</t>
  </si>
  <si>
    <t>Bandas elasticas setX5</t>
  </si>
  <si>
    <t>Barra en Z</t>
  </si>
  <si>
    <t>Maquina de aductores</t>
  </si>
  <si>
    <t>Trampolin</t>
  </si>
  <si>
    <t>Banco plano</t>
  </si>
  <si>
    <t>Maquina de abductores</t>
  </si>
  <si>
    <t>Steps 2 niveles</t>
  </si>
  <si>
    <t>Rack de mancuernas</t>
  </si>
  <si>
    <t>Maquina de pantorrilla</t>
  </si>
  <si>
    <t>Rueda para abdomen</t>
  </si>
  <si>
    <t>Soporte de sentadilla</t>
  </si>
  <si>
    <t>Lazos de saltar</t>
  </si>
  <si>
    <t>Arnes tobillo</t>
  </si>
  <si>
    <t xml:space="preserve"> </t>
  </si>
  <si>
    <t>GENERAL</t>
  </si>
  <si>
    <t>MOD</t>
  </si>
  <si>
    <t>MOI</t>
  </si>
  <si>
    <t>DESCRIPCION</t>
  </si>
  <si>
    <t>Entrenadores</t>
  </si>
  <si>
    <t>Recepcionista ventas</t>
  </si>
  <si>
    <t xml:space="preserve">Entrenador clases grupales </t>
  </si>
  <si>
    <t>Nutricionista</t>
  </si>
  <si>
    <t>Pedagoga</t>
  </si>
  <si>
    <t>Contador adm</t>
  </si>
  <si>
    <t>Gerente adm</t>
  </si>
  <si>
    <t>Fisioterapeuta</t>
  </si>
  <si>
    <t>MUEBLES Y ENSERES GYM</t>
  </si>
  <si>
    <t>MUEBLES Y ENSERES GUARDERIA</t>
  </si>
  <si>
    <t>Sistema de audio</t>
  </si>
  <si>
    <t>Televisor</t>
  </si>
  <si>
    <t xml:space="preserve">Casilleros 12 puestos </t>
  </si>
  <si>
    <t>Sillas para niños</t>
  </si>
  <si>
    <t>Extintor</t>
  </si>
  <si>
    <t>Mesas para niños</t>
  </si>
  <si>
    <t>Set Canecas Plástica 10L Blanco Reciclable Negro No aprovechables Con Tapa Vaiven</t>
  </si>
  <si>
    <t>Paneles valla de seguridad</t>
  </si>
  <si>
    <t>Botiquín Primeros Auxilios Metálico + Dotación</t>
  </si>
  <si>
    <t>Juegos didacticos</t>
  </si>
  <si>
    <t>Camilla de emergencia</t>
  </si>
  <si>
    <t>Libros didacticos</t>
  </si>
  <si>
    <t>Cambiador de bebe</t>
  </si>
  <si>
    <t>Tangara infantil</t>
  </si>
  <si>
    <t>Legos para niños</t>
  </si>
  <si>
    <t>Piscina</t>
  </si>
  <si>
    <t>Bolsa de pelotas</t>
  </si>
  <si>
    <t>Pelotas grandes x3</t>
  </si>
  <si>
    <t xml:space="preserve">Mini parque </t>
  </si>
  <si>
    <t>gimnasio para bebe</t>
  </si>
  <si>
    <t>EQUIPOS DE OFICINA GYM</t>
  </si>
  <si>
    <t>Computador</t>
  </si>
  <si>
    <t>escritorio</t>
  </si>
  <si>
    <t xml:space="preserve">Silla </t>
  </si>
  <si>
    <t>Celular</t>
  </si>
  <si>
    <t>Software contable</t>
  </si>
  <si>
    <t>TV</t>
  </si>
  <si>
    <t>Cargo</t>
  </si>
  <si>
    <t>Salario base</t>
  </si>
  <si>
    <t>Tiempo</t>
  </si>
  <si>
    <t>Aux transp</t>
  </si>
  <si>
    <t>Salario devengado</t>
  </si>
  <si>
    <t>Tipo de contrato</t>
  </si>
  <si>
    <t>Concepto</t>
  </si>
  <si>
    <t>Base en %</t>
  </si>
  <si>
    <t xml:space="preserve">Gerente general </t>
  </si>
  <si>
    <t>mes</t>
  </si>
  <si>
    <t>Fijo</t>
  </si>
  <si>
    <t>Riesgos profesionales</t>
  </si>
  <si>
    <t>Mantenimientoy limpieza</t>
  </si>
  <si>
    <t>Salud</t>
  </si>
  <si>
    <t>recepcion(ventas)</t>
  </si>
  <si>
    <t xml:space="preserve">Pension </t>
  </si>
  <si>
    <t>TOTAL SEGURIDAD SOCIAL</t>
  </si>
  <si>
    <t>Prima</t>
  </si>
  <si>
    <t>Entrenador general (6)</t>
  </si>
  <si>
    <t>Indefinido</t>
  </si>
  <si>
    <t xml:space="preserve">Vacaciones </t>
  </si>
  <si>
    <t xml:space="preserve">Instructor de clases grupales </t>
  </si>
  <si>
    <t xml:space="preserve">Cesantias </t>
  </si>
  <si>
    <t xml:space="preserve">Persona de cuidado infantil </t>
  </si>
  <si>
    <t>Intereses sobre las cesantias (mensual)</t>
  </si>
  <si>
    <t xml:space="preserve">Fisioterapeuta </t>
  </si>
  <si>
    <t xml:space="preserve">TOTAL CARGAS PRESTACIONALES </t>
  </si>
  <si>
    <t xml:space="preserve">Nutricionista </t>
  </si>
  <si>
    <t>Sena</t>
  </si>
  <si>
    <t>Contador</t>
  </si>
  <si>
    <t>ICBF</t>
  </si>
  <si>
    <t xml:space="preserve">Caja de compensacion familiar </t>
  </si>
  <si>
    <t xml:space="preserve">TOTAL APORTES PARAFISCALES </t>
  </si>
  <si>
    <t>Valor del salario mínimo legal vigente en 2023: $1.160.000. Valor del subsidio de transporte en 2023: $140.606. Valor del salario mínimo con subsidio de transporte en 2023: $1.300.606.</t>
  </si>
  <si>
    <t xml:space="preserve">Dotacion </t>
  </si>
  <si>
    <t>https://contarerp.com.co/costos-de-contratar-un-trabajador-con-el-salario-minimo-2023/</t>
  </si>
  <si>
    <t xml:space="preserve">Terrenos </t>
  </si>
  <si>
    <t>DESCRIPCIÓN</t>
  </si>
  <si>
    <t>COSTO</t>
  </si>
  <si>
    <t>Cuadro 1</t>
  </si>
  <si>
    <t>Terrenos (Compra de lote o terreno para Construcción)</t>
  </si>
  <si>
    <t>Cuadro 2</t>
  </si>
  <si>
    <t xml:space="preserve">Construcciones </t>
  </si>
  <si>
    <t>Construcciones y Edificaciones</t>
  </si>
  <si>
    <t>Cuadro 3</t>
  </si>
  <si>
    <t>Maquinaria y Equipos</t>
  </si>
  <si>
    <t>CONCEPTO</t>
  </si>
  <si>
    <t xml:space="preserve">VALOR UNITARIO </t>
  </si>
  <si>
    <t>VALOR TOTAL</t>
  </si>
  <si>
    <t>Maquina tren superior</t>
  </si>
  <si>
    <t>Maquinaria tren inferior</t>
  </si>
  <si>
    <t>Maquinaria para cardio</t>
  </si>
  <si>
    <t xml:space="preserve">Maquinaria para funcional </t>
  </si>
  <si>
    <t>Cuadro 4</t>
  </si>
  <si>
    <t>Muebles y enseres</t>
  </si>
  <si>
    <t>Muebles y enseres GYM</t>
  </si>
  <si>
    <t>Muebles y enseres guarderia</t>
  </si>
  <si>
    <t>Cuadro 5</t>
  </si>
  <si>
    <t>Equipos de oficina y comunicación</t>
  </si>
  <si>
    <t>VALOR UNITARIO</t>
  </si>
  <si>
    <t xml:space="preserve">VALOR TOTAL </t>
  </si>
  <si>
    <t>Cuadro 6</t>
  </si>
  <si>
    <t>Herramientas (o utensilios De valor considerable)</t>
  </si>
  <si>
    <t>Cuadro 7</t>
  </si>
  <si>
    <t>Inversión Fija</t>
  </si>
  <si>
    <t>VALOR</t>
  </si>
  <si>
    <t>Terreno</t>
  </si>
  <si>
    <t>Cuadro  4</t>
  </si>
  <si>
    <t>Equipos de oficina</t>
  </si>
  <si>
    <t>Cuadro  5</t>
  </si>
  <si>
    <t>Herraminentas</t>
  </si>
  <si>
    <t>Cuadro  6</t>
  </si>
  <si>
    <t>Cuadro 8</t>
  </si>
  <si>
    <t xml:space="preserve">Inversión Diferida </t>
  </si>
  <si>
    <t>Estudio de Factibilidad</t>
  </si>
  <si>
    <t>Varios de Construcción (licencia, Registros y Escritura)</t>
  </si>
  <si>
    <t>Legalizaciòn Construcciòn (Registro)</t>
  </si>
  <si>
    <t>Escritura de Constitución</t>
  </si>
  <si>
    <t>Registro de libros y documentos</t>
  </si>
  <si>
    <t>Sofware contable</t>
  </si>
  <si>
    <t>año</t>
  </si>
  <si>
    <t>Adecuaciones -Remodelaciones</t>
  </si>
  <si>
    <t>Publicidad Lanzamiento</t>
  </si>
  <si>
    <t>Valor Amortización Anual (Por cinco años)</t>
  </si>
  <si>
    <t>Prorrateo de Costos y Gastos</t>
  </si>
  <si>
    <t>SERVICIOS PÚBLICOS Y ARRENDAMIENTOS</t>
  </si>
  <si>
    <t>PORCENTAJES DE PRORRATEO</t>
  </si>
  <si>
    <t>OPERATIVO</t>
  </si>
  <si>
    <t>ADMINISTRATIVO</t>
  </si>
  <si>
    <t>Gas</t>
  </si>
  <si>
    <t>Arrendamiento</t>
  </si>
  <si>
    <t>Servicio de acueducto, alcantarillado y aseo</t>
  </si>
  <si>
    <t>Energía</t>
  </si>
  <si>
    <t>Internet banda ancha</t>
  </si>
  <si>
    <t>Cuadro 9</t>
  </si>
  <si>
    <t>Costos y Gastos Mensuales</t>
  </si>
  <si>
    <t xml:space="preserve">SERVICIOS PÚBLICOS </t>
  </si>
  <si>
    <t>Servicio de acueducto, alcantirillado y aseo</t>
  </si>
  <si>
    <t xml:space="preserve">Cuadro </t>
  </si>
  <si>
    <t>Factor prestacional</t>
  </si>
  <si>
    <t>FACTOR</t>
  </si>
  <si>
    <t>SMLMV 2023</t>
  </si>
  <si>
    <t>Cesantías</t>
  </si>
  <si>
    <t>Auxilio de Transporte 2023</t>
  </si>
  <si>
    <t>Interés cesantías</t>
  </si>
  <si>
    <t>Total</t>
  </si>
  <si>
    <t>Vacaciones</t>
  </si>
  <si>
    <t>Parafiscales</t>
  </si>
  <si>
    <t>Salud y pensión</t>
  </si>
  <si>
    <t xml:space="preserve">Dotación </t>
  </si>
  <si>
    <t>TOTAL FACTOR PRESTACIONAL</t>
  </si>
  <si>
    <t>Cuadro</t>
  </si>
  <si>
    <t>Mano de Obra Directa</t>
  </si>
  <si>
    <t>ÍTEM</t>
  </si>
  <si>
    <t>SALARIO BÁSICO</t>
  </si>
  <si>
    <t>SUBSIDIO DE TRANSPORTE</t>
  </si>
  <si>
    <t>FACTOR PRESTACIONAL</t>
  </si>
  <si>
    <t>ASIGNACIÓN MENSUAL</t>
  </si>
  <si>
    <t>TOTAL ANUAL</t>
  </si>
  <si>
    <t>UNITARIO</t>
  </si>
  <si>
    <t>Entrenadores clases grupales</t>
  </si>
  <si>
    <t>Depreciaciones</t>
  </si>
  <si>
    <t>TIEMPO A DEPRECIAR</t>
  </si>
  <si>
    <t>VALOR DE SALVAMENTO</t>
  </si>
  <si>
    <t>VALOR A DEPRECIAR</t>
  </si>
  <si>
    <t>DEPRECIACIÓN MENSUAL</t>
  </si>
  <si>
    <t>DEPRECIACIÓN ANUAL</t>
  </si>
  <si>
    <t>Depreciación en línea recta</t>
  </si>
  <si>
    <t>DEPRECIACIÒN</t>
  </si>
  <si>
    <t>TAREAS</t>
  </si>
  <si>
    <t>DEMANDA</t>
  </si>
  <si>
    <t>VENTAS</t>
  </si>
  <si>
    <t>PRESTAMO INTERES</t>
  </si>
  <si>
    <t>DISTRIBUCIÓN DEPRECIACIÓN</t>
  </si>
  <si>
    <t>AÑO</t>
  </si>
  <si>
    <t>Maquinaria y equipo</t>
  </si>
  <si>
    <t>Equipo de oficina</t>
  </si>
  <si>
    <t>Herramientas</t>
  </si>
  <si>
    <t xml:space="preserve">MERCADO GENERAL EN LOS GIMNASIOS </t>
  </si>
  <si>
    <t xml:space="preserve">2ML X CANTIDAD DE SERVICIOS </t>
  </si>
  <si>
    <t>QUIMICOS SUSQUIM O ROSÉ</t>
  </si>
  <si>
    <t xml:space="preserve">Materia Prima </t>
  </si>
  <si>
    <t>MATERIALES</t>
  </si>
  <si>
    <t>UNIDAD</t>
  </si>
  <si>
    <t>CANTIDAD MENSUAL REQUERIDA</t>
  </si>
  <si>
    <t>CONSUMO POR  unidad</t>
  </si>
  <si>
    <t>VALOR UNIDAD DE INSUMO</t>
  </si>
  <si>
    <t>COSTO POR UNIDAD</t>
  </si>
  <si>
    <t>COSTO ANUAL</t>
  </si>
  <si>
    <t>COSTO MENSUAL</t>
  </si>
  <si>
    <t>ALCOHOL</t>
  </si>
  <si>
    <t>Unidades proyectadas AÑO</t>
  </si>
  <si>
    <t>Unidades proyectadas MES</t>
  </si>
  <si>
    <t>*Este valor se toma de las unidades proyectadas a producir</t>
  </si>
  <si>
    <t>Costos Indirectos (De fabricación o Prestación del servicio)</t>
  </si>
  <si>
    <t>VALOR MENSUAL</t>
  </si>
  <si>
    <t>VALOR ANUAL</t>
  </si>
  <si>
    <t>Mantenimiento</t>
  </si>
  <si>
    <t>Seguros</t>
  </si>
  <si>
    <t>Depreciaciòn Construcciones</t>
  </si>
  <si>
    <t>Cuadro 13</t>
  </si>
  <si>
    <t>Depreciaciòn Maquinaria y Equipos</t>
  </si>
  <si>
    <t>Depreciación Muebles y enseres</t>
  </si>
  <si>
    <t>Depreciación Equipos de oficina</t>
  </si>
  <si>
    <t>Depreciación Herramientas</t>
  </si>
  <si>
    <t>Servicios</t>
  </si>
  <si>
    <t xml:space="preserve">Otros </t>
  </si>
  <si>
    <t>Total costos del producto (o Prestaciòn del servicio)</t>
  </si>
  <si>
    <t>Mano de Obra Directa MOD</t>
  </si>
  <si>
    <t>Cuadro 11</t>
  </si>
  <si>
    <t>Materia Prima</t>
  </si>
  <si>
    <t>Cuadro 14</t>
  </si>
  <si>
    <t xml:space="preserve">Costos Indirectos </t>
  </si>
  <si>
    <t>Cuadro 15</t>
  </si>
  <si>
    <t>Gasto de Personal Administrativo</t>
  </si>
  <si>
    <t>Gerente general</t>
  </si>
  <si>
    <t>Personal de limpieza</t>
  </si>
  <si>
    <t>Gastos de Administración</t>
  </si>
  <si>
    <t>Arriendos</t>
  </si>
  <si>
    <t>Cafeteria</t>
  </si>
  <si>
    <t>Imprevistos</t>
  </si>
  <si>
    <t>Publicidad de operación</t>
  </si>
  <si>
    <t>Papelería</t>
  </si>
  <si>
    <t>Amortización de Direridos</t>
  </si>
  <si>
    <t xml:space="preserve">Contratación Externa (Servicios Contables) </t>
  </si>
  <si>
    <t>Gasto de Personal Ventas</t>
  </si>
  <si>
    <t>Recepcionista</t>
  </si>
  <si>
    <t>Total Gastos de Administración y Ventas</t>
  </si>
  <si>
    <t>Cuadro 17</t>
  </si>
  <si>
    <t>Gasto de personal de ventas</t>
  </si>
  <si>
    <t>Cuadro 18</t>
  </si>
  <si>
    <t>Cuadro 19</t>
  </si>
  <si>
    <t>Gastos Financieros</t>
  </si>
  <si>
    <t>GASTOS FINANCIEROS</t>
  </si>
  <si>
    <t>VALOR MES</t>
  </si>
  <si>
    <t>Monto de Intereses mes 1</t>
  </si>
  <si>
    <t>Cuadro 25</t>
  </si>
  <si>
    <t>Monto de intereses mes 2</t>
  </si>
  <si>
    <t>monto de intereses mes 3</t>
  </si>
  <si>
    <t>Se debe explicar para cuantos meses necesita recursos</t>
  </si>
  <si>
    <t>Dígitar el número de meses para los cuales se necesita capital</t>
  </si>
  <si>
    <t>Capital de Trabajo</t>
  </si>
  <si>
    <t>CAPITAL DE TRABAJO</t>
  </si>
  <si>
    <t>VALOR A NECESITAR</t>
  </si>
  <si>
    <t>Costos del producto (Prestaciòn del servicio)</t>
  </si>
  <si>
    <t>Cuadro 16</t>
  </si>
  <si>
    <t>Gastos de Administración y Ventas</t>
  </si>
  <si>
    <t>Cuadro 20</t>
  </si>
  <si>
    <t>Cuadro 21</t>
  </si>
  <si>
    <t>Gravamen del 4 x 1.000</t>
  </si>
  <si>
    <t>Cuadro 32</t>
  </si>
  <si>
    <t>(Depreciaciones y amortizaciones)</t>
  </si>
  <si>
    <t>Cuadros 15 y 19</t>
  </si>
  <si>
    <t>Inversión Total</t>
  </si>
  <si>
    <t>INVERSIÓN TOTAL</t>
  </si>
  <si>
    <t xml:space="preserve">VALOR </t>
  </si>
  <si>
    <t>Inversión Diferida</t>
  </si>
  <si>
    <t>Inversión en Capital de Trabajo</t>
  </si>
  <si>
    <t>Cuadro 22</t>
  </si>
  <si>
    <t>APORTES</t>
  </si>
  <si>
    <t>Aportes de los socios</t>
  </si>
  <si>
    <t>Socios</t>
  </si>
  <si>
    <t>Crédito a solicitar</t>
  </si>
  <si>
    <t>Deuda</t>
  </si>
  <si>
    <t>Amortización De Crédito</t>
  </si>
  <si>
    <t>VALOR A PRESTAR</t>
  </si>
  <si>
    <t>TIEMPO</t>
  </si>
  <si>
    <t>Meses</t>
  </si>
  <si>
    <t>TASA MENSUAL</t>
  </si>
  <si>
    <t>Mensual</t>
  </si>
  <si>
    <t>Efectivo Anual</t>
  </si>
  <si>
    <t>VALOR PAGO</t>
  </si>
  <si>
    <t>CUOTA</t>
  </si>
  <si>
    <t>PAGO</t>
  </si>
  <si>
    <t>INTERESES</t>
  </si>
  <si>
    <t>ABONO A CAPITAL</t>
  </si>
  <si>
    <t>SALDO</t>
  </si>
  <si>
    <t>Resumen del Crédito</t>
  </si>
  <si>
    <t>PAGOS</t>
  </si>
  <si>
    <t>Número de servicios para el cual fueron calculados los costos</t>
  </si>
  <si>
    <t>Costos Fijos</t>
  </si>
  <si>
    <t>COSTOS FIJOS</t>
  </si>
  <si>
    <t>Costos Indirectos Fijos</t>
  </si>
  <si>
    <t xml:space="preserve">    Arriendo</t>
  </si>
  <si>
    <t xml:space="preserve">    Servicios</t>
  </si>
  <si>
    <t xml:space="preserve">    Depreciación</t>
  </si>
  <si>
    <t xml:space="preserve">    Mantenimiento</t>
  </si>
  <si>
    <t xml:space="preserve">    Seguros</t>
  </si>
  <si>
    <t xml:space="preserve">    Otros</t>
  </si>
  <si>
    <t>Gastos de administración y ventas</t>
  </si>
  <si>
    <t xml:space="preserve">Costos Variabes </t>
  </si>
  <si>
    <t>COSTOS VARIABLES</t>
  </si>
  <si>
    <t>Costos Indirectos Variables</t>
  </si>
  <si>
    <t xml:space="preserve">Costos Totales Unitarios </t>
  </si>
  <si>
    <t xml:space="preserve">COSTOS TOTALES UNITARIOS </t>
  </si>
  <si>
    <t>Total Anual de Costos Fijos</t>
  </si>
  <si>
    <t>Cuadro 27</t>
  </si>
  <si>
    <t>Total Anual de Costos Variables</t>
  </si>
  <si>
    <t>Cuadro 28</t>
  </si>
  <si>
    <t>PROYECCIONES A PRECIOS CONSTANTES</t>
  </si>
  <si>
    <t>Año Cero (hoy)</t>
  </si>
  <si>
    <t>Proyección de Unidades a Vender</t>
  </si>
  <si>
    <t>Mes</t>
  </si>
  <si>
    <t>Año</t>
  </si>
  <si>
    <t>Unidades a Vender</t>
  </si>
  <si>
    <t>Incremento anual en Ventas</t>
  </si>
  <si>
    <t>Cálculo del Precio de Venta</t>
  </si>
  <si>
    <t xml:space="preserve">AÑO 1 </t>
  </si>
  <si>
    <t>AÑO 2</t>
  </si>
  <si>
    <t>AÑO 3</t>
  </si>
  <si>
    <t>AÑO 4</t>
  </si>
  <si>
    <t>AÑO 5</t>
  </si>
  <si>
    <t>Costos Totales Unitarios</t>
  </si>
  <si>
    <t>Margen de Utilidad</t>
  </si>
  <si>
    <t>Precio de Venta</t>
  </si>
  <si>
    <t>REDONDEAR O AJUSTAR EL PRECIO DE VENTA</t>
  </si>
  <si>
    <t>Estado de Resultados Proyectado</t>
  </si>
  <si>
    <t>Ingresos Operacionales por ventas</t>
  </si>
  <si>
    <t>TOTAL INGRESOS</t>
  </si>
  <si>
    <t>Costos Indirectos de P. S Fijos</t>
  </si>
  <si>
    <t>Costos Indirectos de P. S Variables</t>
  </si>
  <si>
    <t>COSTOS DE PRESTACION SERVICIO</t>
  </si>
  <si>
    <t>UTILIDAD BRUTA</t>
  </si>
  <si>
    <t>Gastos de Personal</t>
  </si>
  <si>
    <t>Gastos de Personal de Ventas</t>
  </si>
  <si>
    <t>GASTOS DE ADMINISTRACIÓN Y VENTAS</t>
  </si>
  <si>
    <t>UTILIDAD OPERACIONAL</t>
  </si>
  <si>
    <t>Cuadro 26</t>
  </si>
  <si>
    <t xml:space="preserve">Otros Ingresos </t>
  </si>
  <si>
    <t>UTILIDAD ANTES DE IMPUESTO</t>
  </si>
  <si>
    <t>Provisión para Impuestos</t>
  </si>
  <si>
    <t>UTILIDAD NETA</t>
  </si>
  <si>
    <t xml:space="preserve">RESERVAS </t>
  </si>
  <si>
    <t>UTILIDAD DEL EJERCICIO</t>
  </si>
  <si>
    <t>Flujo de Caja Proyectado</t>
  </si>
  <si>
    <t>Ingresos operacionales</t>
  </si>
  <si>
    <t>Recuperación de Cartera</t>
  </si>
  <si>
    <t>Total de Ingresos Operacionales</t>
  </si>
  <si>
    <t>Pagos de Costos</t>
  </si>
  <si>
    <t>Pago de Materia Prima</t>
  </si>
  <si>
    <t>Pago de Mano de Obra Directa</t>
  </si>
  <si>
    <t>Pago Costos Indirectos Fijos</t>
  </si>
  <si>
    <t>Pago Costos Indirectos Variables</t>
  </si>
  <si>
    <t>Total Pagos de Costos Operacionales</t>
  </si>
  <si>
    <t>FLUJO DE CAJA OPERACIONAL BRUTO</t>
  </si>
  <si>
    <t>Pagos de Gastos</t>
  </si>
  <si>
    <t>Pago de Gastos de Administración</t>
  </si>
  <si>
    <t>Amortizaciones</t>
  </si>
  <si>
    <t>Pago de Gastos de Ventas</t>
  </si>
  <si>
    <t>Pago de Impuestos</t>
  </si>
  <si>
    <t>Total Pago de Gastos Operacionales</t>
  </si>
  <si>
    <t>FLUJO DE CAJA OPERACIONAL NETO</t>
  </si>
  <si>
    <t>Inversiones</t>
  </si>
  <si>
    <t>Total de Inversiones</t>
  </si>
  <si>
    <t>FLUJO DE CAJA LIBRE</t>
  </si>
  <si>
    <t>Financiación</t>
  </si>
  <si>
    <t>Aportes de  los socios</t>
  </si>
  <si>
    <t>Crédito Financiero</t>
  </si>
  <si>
    <t>Otras Fuentes (Valor en libros de Activos)</t>
  </si>
  <si>
    <t>Total Ingresos de Financiación</t>
  </si>
  <si>
    <t>Egresos de Financiación</t>
  </si>
  <si>
    <t>Abonos a capital</t>
  </si>
  <si>
    <t>Pago de Intereses</t>
  </si>
  <si>
    <t>Pago de Utilidades</t>
  </si>
  <si>
    <t>Total Egresos de Financiación</t>
  </si>
  <si>
    <t>FLUJO DE CAJA DE FINANCIACIÓN</t>
  </si>
  <si>
    <t>FLUJO NETO DE CAJA</t>
  </si>
  <si>
    <t>Flujo de caja del período</t>
  </si>
  <si>
    <t xml:space="preserve">Saldo anterior de Caja y Bancos </t>
  </si>
  <si>
    <t>SALDO FINAL DE CAJA Y BANCOS</t>
  </si>
  <si>
    <t>Estado de Perdidas y Ganancias</t>
  </si>
  <si>
    <t>Caja y Bancos</t>
  </si>
  <si>
    <t>Total Activo Corriente</t>
  </si>
  <si>
    <t>Terrenos</t>
  </si>
  <si>
    <t>Construcciones</t>
  </si>
  <si>
    <t>Maquinaria y Equipo</t>
  </si>
  <si>
    <t>Muebles y Enseres</t>
  </si>
  <si>
    <t>Equipos de Oficina</t>
  </si>
  <si>
    <t>Depreciación Acumulada</t>
  </si>
  <si>
    <t>Total Activo Fijo Neto</t>
  </si>
  <si>
    <t>Inversión diferida</t>
  </si>
  <si>
    <t>Amorización diferida</t>
  </si>
  <si>
    <t>Activo Diferido Neto</t>
  </si>
  <si>
    <t>ACTIVO TOTAL</t>
  </si>
  <si>
    <t>Obligaciones Financieras</t>
  </si>
  <si>
    <t>Impuestos por pagar</t>
  </si>
  <si>
    <t>Total Pasivo Corriente</t>
  </si>
  <si>
    <t>Obligaciones de Largo Plazo</t>
  </si>
  <si>
    <t>PASIVO TOTAL</t>
  </si>
  <si>
    <t>Aportes Sociales</t>
  </si>
  <si>
    <t>Utilidades Ejercicios Anteriores</t>
  </si>
  <si>
    <t>Utilidades del Presente Ejercicio</t>
  </si>
  <si>
    <t>Reservas (20%  de las utiliades del ejercicio)</t>
  </si>
  <si>
    <t>PATRIMONIO TOTAL</t>
  </si>
  <si>
    <t>TOTAL PASIVO + PATRIMONIO</t>
  </si>
  <si>
    <t>VERIFICACIÓN DE SALDOS</t>
  </si>
  <si>
    <t>La verificación de saldos debe ser igual a cero</t>
  </si>
  <si>
    <t>RAZONES FINANCIERAS</t>
  </si>
  <si>
    <t>RAZÓN CORRIENTE</t>
  </si>
  <si>
    <t>NIVEL DE ENDEUDAMIENTO</t>
  </si>
  <si>
    <t>ROTACIÓN DE ACTIVOS</t>
  </si>
  <si>
    <t>MARGEN BRUTO DE GANANCIA</t>
  </si>
  <si>
    <t>MARGEN NETO DE UTILIDAD</t>
  </si>
  <si>
    <t>Flujo de Caja Libre</t>
  </si>
  <si>
    <t>Cálculo de la Tasa de Descuento o Tasa de Oportunidad</t>
  </si>
  <si>
    <t>DTF</t>
  </si>
  <si>
    <t>Riesgo</t>
  </si>
  <si>
    <t>TO</t>
  </si>
  <si>
    <t>Tasa de Descuento o Tasa de Oportunidad</t>
  </si>
  <si>
    <t>Cálculo del Valor Presente Neto VPN</t>
  </si>
  <si>
    <t>Forma de Cálculo 1</t>
  </si>
  <si>
    <t>FLUJO ESPERADO</t>
  </si>
  <si>
    <t>TASA DE DESCUENTO</t>
  </si>
  <si>
    <t>FACTOR DE DESCUENTO</t>
  </si>
  <si>
    <t>VALOR ACTUAL</t>
  </si>
  <si>
    <t>VALOR PRESENTE NETO</t>
  </si>
  <si>
    <t>Forma de Cálculo 2</t>
  </si>
  <si>
    <t>Año 0</t>
  </si>
  <si>
    <t>Año 1</t>
  </si>
  <si>
    <t xml:space="preserve">PRECIO </t>
  </si>
  <si>
    <t>Año 2</t>
  </si>
  <si>
    <t>año 3</t>
  </si>
  <si>
    <t>Año 4</t>
  </si>
  <si>
    <t>Año 5</t>
  </si>
  <si>
    <t>TASA</t>
  </si>
  <si>
    <t>VPN</t>
  </si>
  <si>
    <t>Cálculo de la Tasa Interna de Retorno TIR</t>
  </si>
  <si>
    <t>TIR</t>
  </si>
  <si>
    <t>Digite el número del año que tiene el último saldo negativo</t>
  </si>
  <si>
    <t>Cálculo de Periodo de Recuperación de la Inversión PRI</t>
  </si>
  <si>
    <t>Divida la casilla del último saldo negativo entre la casilla del valor flujo de caja del siguiente año (recuerde usar paréntesis y signo negativo)</t>
  </si>
  <si>
    <t>Periodo</t>
  </si>
  <si>
    <t>Inversión</t>
  </si>
  <si>
    <t>Flujo Caja Anual</t>
  </si>
  <si>
    <t>Inversión - F.Caja</t>
  </si>
  <si>
    <t>Años</t>
  </si>
  <si>
    <t>Año 3</t>
  </si>
  <si>
    <t>PRI</t>
  </si>
  <si>
    <t>Cálculo Punto de Equilibrio Qu</t>
  </si>
  <si>
    <t>PUNTO DE EQUILIBRIO</t>
  </si>
  <si>
    <t>Precio de venta</t>
  </si>
  <si>
    <t>Costo Variable Unitario</t>
  </si>
  <si>
    <t>Qu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</si>
</sst>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8">
    <numFmt numFmtId="164" formatCode="_ &quot;$&quot;\ * #,##0.00_ ;_ &quot;$&quot;\ * \-#,##0.00_ ;_ &quot;$&quot;\ * &quot;-&quot;??_ ;_ @_ "/>
    <numFmt numFmtId="165" formatCode="_-&quot;$&quot;\ * #,##0.00_-;\-&quot;$&quot;\ * #,##0.00_-;_-&quot;$&quot;\ * &quot;-&quot;??_-;_-@"/>
    <numFmt numFmtId="166" formatCode="_-[$$-240A]\ * #,##0_ ;_-[$$-240A]\ * \-#,##0\ ;_-[$$-240A]\ * &quot;-&quot;_ ;_-@_ "/>
    <numFmt numFmtId="167" formatCode="_(&quot;$&quot;\ * #,##0_);_(&quot;$&quot;\ * \(#,##0\);_(&quot;$&quot;\ * &quot;-&quot;_);_(@_)"/>
    <numFmt numFmtId="168" formatCode="_ &quot;$&quot;\ * #,##0_ ;_ &quot;$&quot;\ * \-#,##0_ ;_ &quot;$&quot;\ * &quot;-&quot;??_ ;_ @_ "/>
    <numFmt numFmtId="169" formatCode="#,##0.0000"/>
    <numFmt numFmtId="170" formatCode="_-[$$-240A]\ * #,##0.00_ ;_-[$$-240A]\ * \-#,##0.00\ ;_-[$$-240A]\ * &quot;-&quot;_ ;_-@_ "/>
    <numFmt numFmtId="171" formatCode="_([$$-240A]\ * #,##0.00_);_([$$-240A]\ * \(#,##0.00\);_([$$-240A]\ * &quot;-&quot;??_);_(@_)"/>
    <numFmt numFmtId="172" formatCode="_-[$$-240A]* #,##0.00_-;\-[$$-240A]* #,##0.00_-;_-[$$-240A]* &quot;-&quot;??_-;_-@"/>
    <numFmt numFmtId="173" formatCode="0.0"/>
    <numFmt numFmtId="174" formatCode="&quot;$&quot;\ #,##0.00_);[Red]\(&quot;$&quot;\ #,##0.00\)"/>
    <numFmt numFmtId="175" formatCode="&quot;$&quot;\ #,##0_);[Red]\(&quot;$&quot;\ #,##0\)"/>
    <numFmt numFmtId="176" formatCode="#,##0.00;[Red]#,##0.00"/>
    <numFmt numFmtId="177" formatCode="_-[$$-240A]\ * #,##0.00_-;\-[$$-240A]\ * #,##0.00_-;_-[$$-240A]\ * &quot;-&quot;??_-;_-@"/>
    <numFmt numFmtId="178" formatCode="&quot;$&quot;\ #,##0.00"/>
    <numFmt numFmtId="179" formatCode="0.000000"/>
    <numFmt numFmtId="180" formatCode="_(&quot;$&quot;\ * #,##0.00_);_(&quot;$&quot;\ * \(#,##0.00\);_(&quot;$&quot;\ * &quot;-&quot;??_);_(@_)"/>
    <numFmt numFmtId="181" formatCode="&quot;$&quot;\ #,##0"/>
  </numFmts>
  <fonts count="20">
    <font>
      <sz val="10.0"/>
      <color rgb="FF000000"/>
      <name val="Arial"/>
      <scheme val="minor"/>
    </font>
    <font>
      <sz val="10.0"/>
      <color theme="1"/>
      <name val="Arial"/>
    </font>
    <font/>
    <font>
      <color theme="1"/>
      <name val="Arial"/>
      <scheme val="minor"/>
    </font>
    <font>
      <b/>
      <sz val="11.0"/>
      <color theme="1"/>
      <name val="Calibri"/>
    </font>
    <font>
      <u/>
      <sz val="10.0"/>
      <color rgb="FF0000FF"/>
      <name val="Arial"/>
    </font>
    <font>
      <b/>
      <sz val="10.0"/>
      <color theme="1"/>
      <name val="Arial"/>
    </font>
    <font>
      <b/>
      <sz val="16.0"/>
      <color theme="1"/>
      <name val="Arial"/>
    </font>
    <font>
      <b/>
      <sz val="10.0"/>
      <color rgb="FFFF0000"/>
      <name val="Arial"/>
    </font>
    <font>
      <sz val="8.0"/>
      <color theme="1"/>
      <name val="Arial"/>
    </font>
    <font>
      <sz val="10.0"/>
      <color rgb="FFFF0000"/>
      <name val="Arial"/>
    </font>
    <font>
      <sz val="10.0"/>
      <color rgb="FF000000"/>
      <name val="Arial"/>
    </font>
    <font>
      <sz val="10.0"/>
      <color theme="1"/>
      <name val="Arial Narrow"/>
    </font>
    <font>
      <b/>
      <sz val="10.0"/>
      <color theme="1"/>
      <name val="Arial Narrow"/>
    </font>
    <font>
      <sz val="10.0"/>
      <color theme="0"/>
      <name val="Arial"/>
    </font>
    <font>
      <sz val="9.0"/>
      <color theme="1"/>
      <name val="Arial"/>
    </font>
    <font>
      <b/>
      <sz val="9.0"/>
      <color theme="1"/>
      <name val="Arial"/>
    </font>
    <font>
      <b/>
      <sz val="12.0"/>
      <color rgb="FFE36C09"/>
      <name val="Arial"/>
    </font>
    <font>
      <b/>
      <sz val="10.0"/>
      <color rgb="FF000000"/>
      <name val="Arial"/>
    </font>
    <font>
      <sz val="11.0"/>
      <color rgb="FF000000"/>
      <name val="Calibri"/>
    </font>
  </fonts>
  <fills count="24">
    <fill>
      <patternFill patternType="none"/>
    </fill>
    <fill>
      <patternFill patternType="lightGray"/>
    </fill>
    <fill>
      <patternFill patternType="solid">
        <fgColor rgb="FFFF99FF"/>
        <bgColor rgb="FFFF99FF"/>
      </patternFill>
    </fill>
    <fill>
      <patternFill patternType="solid">
        <fgColor rgb="FFB8CCE4"/>
        <bgColor rgb="FFB8CCE4"/>
      </patternFill>
    </fill>
    <fill>
      <patternFill patternType="solid">
        <fgColor rgb="FFEAF1DD"/>
        <bgColor rgb="FFEAF1DD"/>
      </patternFill>
    </fill>
    <fill>
      <patternFill patternType="solid">
        <fgColor rgb="FFF2F2F2"/>
        <bgColor rgb="FFF2F2F2"/>
      </patternFill>
    </fill>
    <fill>
      <patternFill patternType="solid">
        <fgColor rgb="FFB2A1C7"/>
        <bgColor rgb="FFB2A1C7"/>
      </patternFill>
    </fill>
    <fill>
      <patternFill patternType="solid">
        <fgColor rgb="FFE5DFEC"/>
        <bgColor rgb="FFE5DFEC"/>
      </patternFill>
    </fill>
    <fill>
      <patternFill patternType="solid">
        <fgColor rgb="FF95B3D7"/>
        <bgColor rgb="FF95B3D7"/>
      </patternFill>
    </fill>
    <fill>
      <patternFill patternType="solid">
        <fgColor rgb="FFCCC0D9"/>
        <bgColor rgb="FFCCC0D9"/>
      </patternFill>
    </fill>
    <fill>
      <patternFill patternType="solid">
        <fgColor rgb="FF92CDDC"/>
        <bgColor rgb="FF92CDDC"/>
      </patternFill>
    </fill>
    <fill>
      <patternFill patternType="solid">
        <fgColor rgb="FFFBD4B4"/>
        <bgColor rgb="FFFBD4B4"/>
      </patternFill>
    </fill>
    <fill>
      <patternFill patternType="solid">
        <fgColor rgb="FFD8D8D8"/>
        <bgColor rgb="FFD8D8D8"/>
      </patternFill>
    </fill>
    <fill>
      <patternFill patternType="solid">
        <fgColor rgb="FFDAEEF3"/>
        <bgColor rgb="FFDAEEF3"/>
      </patternFill>
    </fill>
    <fill>
      <patternFill patternType="solid">
        <fgColor rgb="FFFF9999"/>
        <bgColor rgb="FFFF9999"/>
      </patternFill>
    </fill>
    <fill>
      <patternFill patternType="solid">
        <fgColor rgb="FFFFFF00"/>
        <bgColor rgb="FFFFFF00"/>
      </patternFill>
    </fill>
    <fill>
      <patternFill patternType="solid">
        <fgColor rgb="FFC6D9F0"/>
        <bgColor rgb="FFC6D9F0"/>
      </patternFill>
    </fill>
    <fill>
      <patternFill patternType="solid">
        <fgColor rgb="FFBFBFBF"/>
        <bgColor rgb="FFBFBFBF"/>
      </patternFill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theme="7"/>
        <bgColor theme="7"/>
      </patternFill>
    </fill>
    <fill>
      <patternFill patternType="solid">
        <fgColor rgb="FFB6DDE8"/>
        <bgColor rgb="FFB6DDE8"/>
      </patternFill>
    </fill>
    <fill>
      <patternFill patternType="solid">
        <fgColor rgb="FF5F497A"/>
        <bgColor rgb="FF5F497A"/>
      </patternFill>
    </fill>
    <fill>
      <patternFill patternType="solid">
        <fgColor rgb="FFF2DBDB"/>
        <bgColor rgb="FFF2DBDB"/>
      </patternFill>
    </fill>
  </fills>
  <borders count="57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top/>
      <bottom/>
    </border>
    <border>
      <top/>
      <bottom/>
    </border>
    <border>
      <right/>
      <top/>
      <bottom/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/>
      <top/>
      <bottom style="thin">
        <color rgb="FF000000"/>
      </bottom>
    </border>
    <border>
      <left style="thin">
        <color rgb="FF000000"/>
      </left>
      <top/>
      <bottom/>
    </border>
    <border>
      <left style="thin">
        <color rgb="FF000000"/>
      </left>
      <top/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/>
    </border>
    <border>
      <right/>
      <top style="thin">
        <color rgb="FF000000"/>
      </top>
      <bottom/>
    </border>
    <border>
      <left/>
      <right/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</border>
    <border>
      <left style="thin">
        <color rgb="FF000000"/>
      </left>
      <right/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/>
      <top style="thin">
        <color rgb="FF000000"/>
      </top>
    </border>
    <border>
      <left style="thin">
        <color rgb="FF000000"/>
      </left>
      <bottom/>
    </border>
    <border>
      <right/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bottom/>
    </border>
    <border>
      <left style="thin">
        <color rgb="FF000000"/>
      </left>
      <right style="thin">
        <color rgb="FF000000"/>
      </right>
      <top/>
      <bottom/>
    </border>
    <border>
      <bottom style="thin">
        <color rgb="FF000000"/>
      </bottom>
    </border>
    <border>
      <top style="thin">
        <color rgb="FF000000"/>
      </top>
    </border>
    <border>
      <left style="thin">
        <color rgb="FF000000"/>
      </left>
    </border>
    <border>
      <right style="thin">
        <color rgb="FF000000"/>
      </right>
      <top style="thin">
        <color rgb="FF000000"/>
      </top>
    </border>
    <border>
      <right style="thin">
        <color rgb="FF000000"/>
      </right>
      <bottom style="thin">
        <color rgb="FF000000"/>
      </bottom>
    </border>
    <border>
      <left/>
      <right/>
      <top/>
      <bottom/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bottom/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/>
    </border>
    <border>
      <left/>
      <right/>
      <top style="thin">
        <color rgb="FF000000"/>
      </top>
      <bottom/>
    </border>
    <border>
      <left/>
      <right/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  <bottom/>
    </border>
    <border>
      <left style="thin">
        <color rgb="FF000000"/>
      </left>
      <right/>
      <top/>
      <bottom/>
    </border>
    <border>
      <right style="thin">
        <color rgb="FF000000"/>
      </right>
      <top/>
      <bottom style="thin">
        <color rgb="FF000000"/>
      </bottom>
    </border>
    <border>
      <left/>
      <top/>
    </border>
    <border>
      <top/>
    </border>
    <border>
      <right/>
      <top/>
    </border>
    <border>
      <left/>
    </border>
    <border>
      <right/>
    </border>
    <border>
      <left/>
      <bottom/>
    </border>
  </borders>
  <cellStyleXfs count="1">
    <xf borderId="0" fillId="0" fontId="0" numFmtId="0" applyAlignment="1" applyFont="1"/>
  </cellStyleXfs>
  <cellXfs count="447">
    <xf borderId="0" fillId="0" fontId="0" numFmtId="0" xfId="0" applyAlignment="1" applyFont="1">
      <alignment readingOrder="0" shrinkToFit="0" vertical="bottom" wrapText="0"/>
    </xf>
    <xf borderId="1" fillId="2" fontId="1" numFmtId="164" xfId="0" applyAlignment="1" applyBorder="1" applyFill="1" applyFont="1" applyNumberFormat="1">
      <alignment horizontal="center"/>
    </xf>
    <xf borderId="2" fillId="0" fontId="2" numFmtId="0" xfId="0" applyBorder="1" applyFont="1"/>
    <xf borderId="3" fillId="0" fontId="2" numFmtId="0" xfId="0" applyBorder="1" applyFont="1"/>
    <xf borderId="4" fillId="3" fontId="1" numFmtId="0" xfId="0" applyAlignment="1" applyBorder="1" applyFill="1" applyFont="1">
      <alignment horizontal="center"/>
    </xf>
    <xf borderId="1" fillId="3" fontId="1" numFmtId="0" xfId="0" applyAlignment="1" applyBorder="1" applyFont="1">
      <alignment horizontal="center"/>
    </xf>
    <xf borderId="4" fillId="3" fontId="1" numFmtId="164" xfId="0" applyAlignment="1" applyBorder="1" applyFont="1" applyNumberFormat="1">
      <alignment horizontal="center"/>
    </xf>
    <xf borderId="4" fillId="4" fontId="1" numFmtId="0" xfId="0" applyAlignment="1" applyBorder="1" applyFill="1" applyFont="1">
      <alignment horizontal="center"/>
    </xf>
    <xf borderId="1" fillId="4" fontId="1" numFmtId="0" xfId="0" applyAlignment="1" applyBorder="1" applyFont="1">
      <alignment horizontal="center"/>
    </xf>
    <xf borderId="4" fillId="4" fontId="1" numFmtId="164" xfId="0" applyAlignment="1" applyBorder="1" applyFont="1" applyNumberFormat="1">
      <alignment horizontal="center"/>
    </xf>
    <xf borderId="5" fillId="4" fontId="1" numFmtId="0" xfId="0" applyAlignment="1" applyBorder="1" applyFont="1">
      <alignment horizontal="center"/>
    </xf>
    <xf borderId="6" fillId="4" fontId="1" numFmtId="0" xfId="0" applyAlignment="1" applyBorder="1" applyFont="1">
      <alignment horizontal="center"/>
    </xf>
    <xf borderId="7" fillId="4" fontId="1" numFmtId="164" xfId="0" applyAlignment="1" applyBorder="1" applyFont="1" applyNumberFormat="1">
      <alignment horizontal="center" vertical="center"/>
    </xf>
    <xf borderId="8" fillId="0" fontId="2" numFmtId="0" xfId="0" applyBorder="1" applyFont="1"/>
    <xf borderId="1" fillId="5" fontId="1" numFmtId="0" xfId="0" applyAlignment="1" applyBorder="1" applyFill="1" applyFont="1">
      <alignment horizontal="center"/>
    </xf>
    <xf borderId="0" fillId="0" fontId="3" numFmtId="0" xfId="0" applyFont="1"/>
    <xf borderId="9" fillId="6" fontId="1" numFmtId="0" xfId="0" applyAlignment="1" applyBorder="1" applyFill="1" applyFont="1">
      <alignment horizontal="center"/>
    </xf>
    <xf borderId="10" fillId="0" fontId="2" numFmtId="0" xfId="0" applyBorder="1" applyFont="1"/>
    <xf borderId="11" fillId="0" fontId="2" numFmtId="0" xfId="0" applyBorder="1" applyFont="1"/>
    <xf borderId="12" fillId="6" fontId="1" numFmtId="0" xfId="0" applyAlignment="1" applyBorder="1" applyFont="1">
      <alignment horizontal="center"/>
    </xf>
    <xf borderId="13" fillId="0" fontId="2" numFmtId="0" xfId="0" applyBorder="1" applyFont="1"/>
    <xf borderId="14" fillId="0" fontId="2" numFmtId="0" xfId="0" applyBorder="1" applyFont="1"/>
    <xf borderId="1" fillId="2" fontId="1" numFmtId="0" xfId="0" applyAlignment="1" applyBorder="1" applyFont="1">
      <alignment horizontal="center"/>
    </xf>
    <xf borderId="15" fillId="2" fontId="1" numFmtId="0" xfId="0" applyAlignment="1" applyBorder="1" applyFont="1">
      <alignment horizontal="center"/>
    </xf>
    <xf borderId="0" fillId="0" fontId="1" numFmtId="0" xfId="0" applyAlignment="1" applyFont="1">
      <alignment horizontal="center"/>
    </xf>
    <xf borderId="4" fillId="5" fontId="1" numFmtId="0" xfId="0" applyAlignment="1" applyBorder="1" applyFont="1">
      <alignment horizontal="center"/>
    </xf>
    <xf borderId="4" fillId="5" fontId="1" numFmtId="164" xfId="0" applyAlignment="1" applyBorder="1" applyFont="1" applyNumberFormat="1">
      <alignment horizontal="center"/>
    </xf>
    <xf borderId="5" fillId="5" fontId="1" numFmtId="0" xfId="0" applyAlignment="1" applyBorder="1" applyFont="1">
      <alignment horizontal="center"/>
    </xf>
    <xf borderId="6" fillId="5" fontId="1" numFmtId="0" xfId="0" applyAlignment="1" applyBorder="1" applyFont="1">
      <alignment horizontal="center"/>
    </xf>
    <xf borderId="16" fillId="2" fontId="1" numFmtId="0" xfId="0" applyAlignment="1" applyBorder="1" applyFont="1">
      <alignment horizontal="center"/>
    </xf>
    <xf borderId="4" fillId="2" fontId="4" numFmtId="0" xfId="0" applyAlignment="1" applyBorder="1" applyFont="1">
      <alignment horizontal="center"/>
    </xf>
    <xf borderId="4" fillId="6" fontId="4" numFmtId="0" xfId="0" applyAlignment="1" applyBorder="1" applyFont="1">
      <alignment horizontal="center"/>
    </xf>
    <xf borderId="4" fillId="7" fontId="1" numFmtId="0" xfId="0" applyBorder="1" applyFill="1" applyFont="1"/>
    <xf borderId="4" fillId="0" fontId="1" numFmtId="0" xfId="0" applyBorder="1" applyFont="1"/>
    <xf borderId="4" fillId="0" fontId="1" numFmtId="165" xfId="0" applyBorder="1" applyFont="1" applyNumberFormat="1"/>
    <xf borderId="4" fillId="0" fontId="1" numFmtId="164" xfId="0" applyBorder="1" applyFont="1" applyNumberFormat="1"/>
    <xf borderId="4" fillId="6" fontId="1" numFmtId="165" xfId="0" applyBorder="1" applyFont="1" applyNumberFormat="1"/>
    <xf borderId="4" fillId="7" fontId="1" numFmtId="0" xfId="0" applyAlignment="1" applyBorder="1" applyFont="1">
      <alignment horizontal="left" shrinkToFit="0" wrapText="1"/>
    </xf>
    <xf borderId="4" fillId="6" fontId="4" numFmtId="0" xfId="0" applyBorder="1" applyFont="1"/>
    <xf borderId="0" fillId="0" fontId="1" numFmtId="165" xfId="0" applyFont="1" applyNumberFormat="1"/>
    <xf borderId="0" fillId="0" fontId="1" numFmtId="0" xfId="0" applyAlignment="1" applyFont="1">
      <alignment horizontal="center" shrinkToFit="0" vertical="center" wrapText="1"/>
    </xf>
    <xf borderId="0" fillId="0" fontId="1" numFmtId="164" xfId="0" applyFont="1" applyNumberFormat="1"/>
    <xf borderId="0" fillId="0" fontId="5" numFmtId="0" xfId="0" applyFont="1"/>
    <xf borderId="0" fillId="0" fontId="1" numFmtId="0" xfId="0" applyFont="1"/>
    <xf borderId="0" fillId="0" fontId="6" numFmtId="0" xfId="0" applyFont="1"/>
    <xf borderId="1" fillId="7" fontId="6" numFmtId="0" xfId="0" applyAlignment="1" applyBorder="1" applyFont="1">
      <alignment horizontal="center"/>
    </xf>
    <xf borderId="4" fillId="7" fontId="6" numFmtId="0" xfId="0" applyAlignment="1" applyBorder="1" applyFont="1">
      <alignment horizontal="center"/>
    </xf>
    <xf borderId="1" fillId="0" fontId="1" numFmtId="0" xfId="0" applyAlignment="1" applyBorder="1" applyFont="1">
      <alignment horizontal="left"/>
    </xf>
    <xf borderId="4" fillId="0" fontId="1" numFmtId="166" xfId="0" applyBorder="1" applyFont="1" applyNumberFormat="1"/>
    <xf borderId="0" fillId="0" fontId="7" numFmtId="0" xfId="0" applyFont="1"/>
    <xf borderId="1" fillId="6" fontId="6" numFmtId="0" xfId="0" applyAlignment="1" applyBorder="1" applyFont="1">
      <alignment horizontal="center"/>
    </xf>
    <xf borderId="4" fillId="6" fontId="6" numFmtId="166" xfId="0" applyBorder="1" applyFont="1" applyNumberFormat="1"/>
    <xf borderId="4" fillId="7" fontId="6" numFmtId="0" xfId="0" applyAlignment="1" applyBorder="1" applyFont="1">
      <alignment horizontal="center" shrinkToFit="0" vertical="top" wrapText="1"/>
    </xf>
    <xf borderId="5" fillId="7" fontId="6" numFmtId="0" xfId="0" applyAlignment="1" applyBorder="1" applyFont="1">
      <alignment horizontal="center" shrinkToFit="0" vertical="center" wrapText="1"/>
    </xf>
    <xf borderId="4" fillId="7" fontId="6" numFmtId="0" xfId="0" applyAlignment="1" applyBorder="1" applyFont="1">
      <alignment horizontal="center" shrinkToFit="0" vertical="center" wrapText="1"/>
    </xf>
    <xf borderId="4" fillId="0" fontId="1" numFmtId="0" xfId="0" applyAlignment="1" applyBorder="1" applyFont="1">
      <alignment shrinkToFit="0" vertical="top" wrapText="1"/>
    </xf>
    <xf borderId="1" fillId="0" fontId="1" numFmtId="0" xfId="0" applyAlignment="1" applyBorder="1" applyFont="1">
      <alignment horizontal="center"/>
    </xf>
    <xf borderId="4" fillId="0" fontId="1" numFmtId="167" xfId="0" applyAlignment="1" applyBorder="1" applyFont="1" applyNumberFormat="1">
      <alignment vertical="center"/>
    </xf>
    <xf borderId="4" fillId="0" fontId="1" numFmtId="0" xfId="0" applyAlignment="1" applyBorder="1" applyFont="1">
      <alignment horizontal="left" shrinkToFit="0" vertical="top" wrapText="1"/>
    </xf>
    <xf borderId="1" fillId="0" fontId="1" numFmtId="0" xfId="0" applyAlignment="1" applyBorder="1" applyFont="1">
      <alignment horizontal="center" shrinkToFit="0" vertical="top" wrapText="1"/>
    </xf>
    <xf borderId="4" fillId="0" fontId="1" numFmtId="167" xfId="0" applyBorder="1" applyFont="1" applyNumberFormat="1"/>
    <xf borderId="4" fillId="6" fontId="6" numFmtId="0" xfId="0" applyAlignment="1" applyBorder="1" applyFont="1">
      <alignment horizontal="center" shrinkToFit="0" vertical="top" wrapText="1"/>
    </xf>
    <xf borderId="5" fillId="6" fontId="6" numFmtId="0" xfId="0" applyAlignment="1" applyBorder="1" applyFont="1">
      <alignment horizontal="center"/>
    </xf>
    <xf borderId="4" fillId="6" fontId="6" numFmtId="167" xfId="0" applyBorder="1" applyFont="1" applyNumberFormat="1"/>
    <xf borderId="4" fillId="0" fontId="1" numFmtId="0" xfId="0" applyAlignment="1" applyBorder="1" applyFont="1">
      <alignment shrinkToFit="0" wrapText="1"/>
    </xf>
    <xf borderId="1" fillId="0" fontId="1" numFmtId="0" xfId="0" applyAlignment="1" applyBorder="1" applyFont="1">
      <alignment horizontal="center" shrinkToFit="0" wrapText="1"/>
    </xf>
    <xf borderId="5" fillId="6" fontId="6" numFmtId="0" xfId="0" applyAlignment="1" applyBorder="1" applyFont="1">
      <alignment horizontal="center" shrinkToFit="0" wrapText="1"/>
    </xf>
    <xf borderId="0" fillId="0" fontId="1" numFmtId="166" xfId="0" applyFont="1" applyNumberFormat="1"/>
    <xf borderId="5" fillId="7" fontId="6" numFmtId="0" xfId="0" applyAlignment="1" applyBorder="1" applyFont="1">
      <alignment horizontal="center" shrinkToFit="0" vertical="top" wrapText="1"/>
    </xf>
    <xf borderId="4" fillId="0" fontId="1" numFmtId="0" xfId="0" applyAlignment="1" applyBorder="1" applyFont="1">
      <alignment horizontal="left" shrinkToFit="0" wrapText="1"/>
    </xf>
    <xf borderId="5" fillId="6" fontId="6" numFmtId="0" xfId="0" applyAlignment="1" applyBorder="1" applyFont="1">
      <alignment horizontal="center" shrinkToFit="0" vertical="top" wrapText="1"/>
    </xf>
    <xf borderId="4" fillId="6" fontId="6" numFmtId="167" xfId="0" applyAlignment="1" applyBorder="1" applyFont="1" applyNumberFormat="1">
      <alignment horizontal="right" shrinkToFit="0" vertical="top" wrapText="1"/>
    </xf>
    <xf borderId="0" fillId="0" fontId="6" numFmtId="0" xfId="0" applyAlignment="1" applyFont="1">
      <alignment horizontal="center" shrinkToFit="0" vertical="top" wrapText="1"/>
    </xf>
    <xf borderId="0" fillId="0" fontId="6" numFmtId="168" xfId="0" applyAlignment="1" applyFont="1" applyNumberFormat="1">
      <alignment horizontal="right" shrinkToFit="0" vertical="top" wrapText="1"/>
    </xf>
    <xf borderId="0" fillId="0" fontId="6" numFmtId="0" xfId="0" applyAlignment="1" applyFont="1">
      <alignment horizontal="left" shrinkToFit="0" vertical="top" wrapText="1"/>
    </xf>
    <xf borderId="1" fillId="7" fontId="6" numFmtId="0" xfId="0" applyAlignment="1" applyBorder="1" applyFont="1">
      <alignment horizontal="center" shrinkToFit="0" vertical="top" wrapText="1"/>
    </xf>
    <xf borderId="17" fillId="0" fontId="2" numFmtId="0" xfId="0" applyBorder="1" applyFont="1"/>
    <xf borderId="4" fillId="7" fontId="6" numFmtId="168" xfId="0" applyAlignment="1" applyBorder="1" applyFont="1" applyNumberFormat="1">
      <alignment horizontal="center" shrinkToFit="0" vertical="top" wrapText="1"/>
    </xf>
    <xf borderId="1" fillId="0" fontId="1" numFmtId="0" xfId="0" applyAlignment="1" applyBorder="1" applyFont="1">
      <alignment horizontal="left" shrinkToFit="0" vertical="top" wrapText="1"/>
    </xf>
    <xf borderId="2" fillId="0" fontId="1" numFmtId="0" xfId="0" applyAlignment="1" applyBorder="1" applyFont="1">
      <alignment horizontal="left" shrinkToFit="0" vertical="top" wrapText="1"/>
    </xf>
    <xf borderId="4" fillId="0" fontId="1" numFmtId="167" xfId="0" applyAlignment="1" applyBorder="1" applyFont="1" applyNumberFormat="1">
      <alignment horizontal="right" shrinkToFit="0" vertical="top" wrapText="1"/>
    </xf>
    <xf borderId="1" fillId="6" fontId="6" numFmtId="0" xfId="0" applyAlignment="1" applyBorder="1" applyFont="1">
      <alignment horizontal="center" shrinkToFit="0" vertical="top" wrapText="1"/>
    </xf>
    <xf borderId="18" fillId="7" fontId="6" numFmtId="0" xfId="0" applyAlignment="1" applyBorder="1" applyFont="1">
      <alignment horizontal="center" shrinkToFit="0" vertical="top" wrapText="1"/>
    </xf>
    <xf borderId="19" fillId="0" fontId="2" numFmtId="0" xfId="0" applyBorder="1" applyFont="1"/>
    <xf borderId="2" fillId="0" fontId="1" numFmtId="0" xfId="0" applyBorder="1" applyFont="1"/>
    <xf borderId="0" fillId="0" fontId="8" numFmtId="0" xfId="0" applyFont="1"/>
    <xf borderId="0" fillId="0" fontId="1" numFmtId="167" xfId="0" applyFont="1" applyNumberFormat="1"/>
    <xf borderId="5" fillId="8" fontId="6" numFmtId="0" xfId="0" applyBorder="1" applyFill="1" applyFont="1"/>
    <xf borderId="20" fillId="8" fontId="6" numFmtId="0" xfId="0" applyBorder="1" applyFont="1"/>
    <xf borderId="4" fillId="8" fontId="6" numFmtId="167" xfId="0" applyBorder="1" applyFont="1" applyNumberFormat="1"/>
    <xf borderId="7" fillId="7" fontId="6" numFmtId="0" xfId="0" applyAlignment="1" applyBorder="1" applyFont="1">
      <alignment horizontal="center" vertical="center"/>
    </xf>
    <xf borderId="18" fillId="9" fontId="6" numFmtId="0" xfId="0" applyAlignment="1" applyBorder="1" applyFill="1" applyFont="1">
      <alignment horizontal="center"/>
    </xf>
    <xf borderId="21" fillId="0" fontId="2" numFmtId="0" xfId="0" applyBorder="1" applyFont="1"/>
    <xf borderId="5" fillId="7" fontId="6" numFmtId="0" xfId="0" applyAlignment="1" applyBorder="1" applyFont="1">
      <alignment horizontal="center"/>
    </xf>
    <xf borderId="4" fillId="7" fontId="6" numFmtId="0" xfId="0" applyBorder="1" applyFont="1"/>
    <xf borderId="1" fillId="0" fontId="1" numFmtId="10" xfId="0" applyAlignment="1" applyBorder="1" applyFont="1" applyNumberFormat="1">
      <alignment horizontal="center"/>
    </xf>
    <xf borderId="4" fillId="0" fontId="1" numFmtId="10" xfId="0" applyAlignment="1" applyBorder="1" applyFont="1" applyNumberFormat="1">
      <alignment horizontal="right"/>
    </xf>
    <xf borderId="22" fillId="7" fontId="6" numFmtId="0" xfId="0" applyAlignment="1" applyBorder="1" applyFont="1">
      <alignment horizontal="center" vertical="center"/>
    </xf>
    <xf borderId="1" fillId="9" fontId="6" numFmtId="0" xfId="0" applyAlignment="1" applyBorder="1" applyFont="1">
      <alignment horizontal="center"/>
    </xf>
    <xf borderId="23" fillId="0" fontId="2" numFmtId="0" xfId="0" applyBorder="1" applyFont="1"/>
    <xf borderId="1" fillId="0" fontId="1" numFmtId="167" xfId="0" applyAlignment="1" applyBorder="1" applyFont="1" applyNumberFormat="1">
      <alignment horizontal="center" shrinkToFit="0" vertical="top" wrapText="1"/>
    </xf>
    <xf borderId="0" fillId="0" fontId="6" numFmtId="0" xfId="0" applyAlignment="1" applyFont="1">
      <alignment horizontal="left"/>
    </xf>
    <xf borderId="4" fillId="10" fontId="1" numFmtId="166" xfId="0" applyBorder="1" applyFill="1" applyFont="1" applyNumberFormat="1"/>
    <xf borderId="1" fillId="0" fontId="1" numFmtId="0" xfId="0" applyAlignment="1" applyBorder="1" applyFont="1">
      <alignment horizontal="left" shrinkToFit="0" wrapText="1"/>
    </xf>
    <xf borderId="4" fillId="0" fontId="1" numFmtId="10" xfId="0" applyAlignment="1" applyBorder="1" applyFont="1" applyNumberFormat="1">
      <alignment horizontal="center" shrinkToFit="0" wrapText="1"/>
    </xf>
    <xf borderId="4" fillId="11" fontId="1" numFmtId="166" xfId="0" applyBorder="1" applyFill="1" applyFont="1" applyNumberFormat="1"/>
    <xf borderId="5" fillId="6" fontId="6" numFmtId="0" xfId="0" applyAlignment="1" applyBorder="1" applyFont="1">
      <alignment shrinkToFit="0" wrapText="1"/>
    </xf>
    <xf borderId="20" fillId="6" fontId="6" numFmtId="0" xfId="0" applyAlignment="1" applyBorder="1" applyFont="1">
      <alignment shrinkToFit="0" wrapText="1"/>
    </xf>
    <xf borderId="4" fillId="6" fontId="6" numFmtId="10" xfId="0" applyAlignment="1" applyBorder="1" applyFont="1" applyNumberFormat="1">
      <alignment horizontal="center" shrinkToFit="0" wrapText="1"/>
    </xf>
    <xf borderId="0" fillId="0" fontId="1" numFmtId="10" xfId="0" applyFont="1" applyNumberFormat="1"/>
    <xf borderId="0" fillId="0" fontId="6" numFmtId="0" xfId="0" applyAlignment="1" applyFont="1">
      <alignment horizontal="left" shrinkToFit="0" wrapText="1"/>
    </xf>
    <xf borderId="7" fillId="7" fontId="6" numFmtId="0" xfId="0" applyAlignment="1" applyBorder="1" applyFont="1">
      <alignment horizontal="center" shrinkToFit="0" vertical="center" wrapText="1"/>
    </xf>
    <xf borderId="22" fillId="7" fontId="6" numFmtId="0" xfId="0" applyAlignment="1" applyBorder="1" applyFont="1">
      <alignment horizontal="center" shrinkToFit="0" vertical="center" wrapText="1"/>
    </xf>
    <xf borderId="22" fillId="7" fontId="6" numFmtId="0" xfId="0" applyAlignment="1" applyBorder="1" applyFont="1">
      <alignment horizontal="center" shrinkToFit="0" wrapText="1"/>
    </xf>
    <xf borderId="7" fillId="7" fontId="6" numFmtId="0" xfId="0" applyAlignment="1" applyBorder="1" applyFont="1">
      <alignment horizontal="center" shrinkToFit="0" wrapText="1"/>
    </xf>
    <xf borderId="1" fillId="7" fontId="6" numFmtId="0" xfId="0" applyAlignment="1" applyBorder="1" applyFont="1">
      <alignment horizontal="center" shrinkToFit="0" wrapText="1"/>
    </xf>
    <xf borderId="4" fillId="7" fontId="6" numFmtId="0" xfId="0" applyAlignment="1" applyBorder="1" applyFont="1">
      <alignment horizontal="center" shrinkToFit="0" wrapText="1"/>
    </xf>
    <xf borderId="4" fillId="6" fontId="6" numFmtId="0" xfId="0" applyAlignment="1" applyBorder="1" applyFont="1">
      <alignment horizontal="center"/>
    </xf>
    <xf borderId="4" fillId="6" fontId="6" numFmtId="0" xfId="0" applyBorder="1" applyFont="1"/>
    <xf borderId="24" fillId="7" fontId="6" numFmtId="0" xfId="0" applyAlignment="1" applyBorder="1" applyFont="1">
      <alignment horizontal="center" shrinkToFit="0" vertical="center" wrapText="1"/>
    </xf>
    <xf borderId="25" fillId="0" fontId="2" numFmtId="0" xfId="0" applyBorder="1" applyFont="1"/>
    <xf borderId="26" fillId="0" fontId="2" numFmtId="0" xfId="0" applyBorder="1" applyFont="1"/>
    <xf borderId="27" fillId="0" fontId="2" numFmtId="0" xfId="0" applyBorder="1" applyFont="1"/>
    <xf borderId="2" fillId="0" fontId="1" numFmtId="0" xfId="0" applyAlignment="1" applyBorder="1" applyFont="1">
      <alignment horizontal="center" shrinkToFit="0" wrapText="1"/>
    </xf>
    <xf borderId="4" fillId="0" fontId="1" numFmtId="3" xfId="0" applyAlignment="1" applyBorder="1" applyFont="1" applyNumberFormat="1">
      <alignment horizontal="center"/>
    </xf>
    <xf borderId="4" fillId="12" fontId="1" numFmtId="9" xfId="0" applyAlignment="1" applyBorder="1" applyFill="1" applyFont="1" applyNumberFormat="1">
      <alignment horizontal="center"/>
    </xf>
    <xf borderId="4" fillId="13" fontId="1" numFmtId="9" xfId="0" applyAlignment="1" applyBorder="1" applyFill="1" applyFont="1" applyNumberFormat="1">
      <alignment horizontal="center"/>
    </xf>
    <xf borderId="0" fillId="0" fontId="1" numFmtId="0" xfId="0" applyAlignment="1" applyFont="1">
      <alignment shrinkToFit="0" vertical="center" wrapText="1"/>
    </xf>
    <xf borderId="28" fillId="7" fontId="6" numFmtId="0" xfId="0" applyAlignment="1" applyBorder="1" applyFont="1">
      <alignment horizontal="center"/>
    </xf>
    <xf borderId="29" fillId="0" fontId="2" numFmtId="0" xfId="0" applyBorder="1" applyFont="1"/>
    <xf borderId="30" fillId="7" fontId="6" numFmtId="0" xfId="0" applyAlignment="1" applyBorder="1" applyFont="1">
      <alignment horizontal="center"/>
    </xf>
    <xf borderId="4" fillId="12" fontId="1" numFmtId="0" xfId="0" applyBorder="1" applyFont="1"/>
    <xf borderId="4" fillId="13" fontId="1" numFmtId="0" xfId="0" applyBorder="1" applyFont="1"/>
    <xf borderId="4" fillId="0" fontId="1" numFmtId="9" xfId="0" applyAlignment="1" applyBorder="1" applyFont="1" applyNumberFormat="1">
      <alignment horizontal="center" shrinkToFit="0" wrapText="1"/>
    </xf>
    <xf borderId="4" fillId="0" fontId="1" numFmtId="1" xfId="0" applyAlignment="1" applyBorder="1" applyFont="1" applyNumberFormat="1">
      <alignment horizontal="center" shrinkToFit="0" wrapText="1"/>
    </xf>
    <xf borderId="3" fillId="0" fontId="1" numFmtId="169" xfId="0" applyAlignment="1" applyBorder="1" applyFont="1" applyNumberFormat="1">
      <alignment horizontal="center" vertical="center"/>
    </xf>
    <xf borderId="4" fillId="0" fontId="1" numFmtId="170" xfId="0" applyBorder="1" applyFont="1" applyNumberFormat="1"/>
    <xf borderId="4" fillId="0" fontId="1" numFmtId="171" xfId="0" applyBorder="1" applyFont="1" applyNumberFormat="1"/>
    <xf borderId="1" fillId="0" fontId="9" numFmtId="0" xfId="0" applyAlignment="1" applyBorder="1" applyFont="1">
      <alignment horizontal="left" shrinkToFit="0" wrapText="1"/>
    </xf>
    <xf borderId="4" fillId="6" fontId="6" numFmtId="170" xfId="0" applyBorder="1" applyFont="1" applyNumberFormat="1"/>
    <xf borderId="4" fillId="6" fontId="6" numFmtId="171" xfId="0" applyBorder="1" applyFont="1" applyNumberFormat="1"/>
    <xf borderId="0" fillId="0" fontId="1" numFmtId="0" xfId="0" applyAlignment="1" applyFont="1">
      <alignment horizontal="left" shrinkToFit="0" wrapText="1"/>
    </xf>
    <xf borderId="0" fillId="0" fontId="1" numFmtId="171" xfId="0" applyFont="1" applyNumberFormat="1"/>
    <xf borderId="4" fillId="2" fontId="6" numFmtId="0" xfId="0" applyAlignment="1" applyBorder="1" applyFont="1">
      <alignment horizontal="left" shrinkToFit="0" wrapText="1"/>
    </xf>
    <xf borderId="4" fillId="2" fontId="6" numFmtId="3" xfId="0" applyAlignment="1" applyBorder="1" applyFont="1" applyNumberFormat="1">
      <alignment horizontal="center"/>
    </xf>
    <xf borderId="0" fillId="0" fontId="8" numFmtId="1" xfId="0" applyFont="1" applyNumberFormat="1"/>
    <xf borderId="0" fillId="0" fontId="1" numFmtId="172" xfId="0" applyFont="1" applyNumberFormat="1"/>
    <xf borderId="4" fillId="14" fontId="6" numFmtId="0" xfId="0" applyAlignment="1" applyBorder="1" applyFill="1" applyFont="1">
      <alignment horizontal="left" shrinkToFit="0" wrapText="1"/>
    </xf>
    <xf borderId="4" fillId="14" fontId="6" numFmtId="3" xfId="0" applyAlignment="1" applyBorder="1" applyFont="1" applyNumberFormat="1">
      <alignment horizontal="center"/>
    </xf>
    <xf borderId="0" fillId="0" fontId="6" numFmtId="3" xfId="0" applyAlignment="1" applyFont="1" applyNumberFormat="1">
      <alignment horizontal="center"/>
    </xf>
    <xf borderId="0" fillId="0" fontId="1" numFmtId="3" xfId="0" applyFont="1" applyNumberFormat="1"/>
    <xf borderId="0" fillId="0" fontId="1" numFmtId="173" xfId="0" applyFont="1" applyNumberFormat="1"/>
    <xf borderId="31" fillId="0" fontId="6" numFmtId="0" xfId="0" applyAlignment="1" applyBorder="1" applyFont="1">
      <alignment horizontal="left" shrinkToFit="0" wrapText="1"/>
    </xf>
    <xf borderId="31" fillId="0" fontId="2" numFmtId="0" xfId="0" applyBorder="1" applyFont="1"/>
    <xf borderId="2" fillId="0" fontId="1" numFmtId="9" xfId="0" applyAlignment="1" applyBorder="1" applyFont="1" applyNumberFormat="1">
      <alignment horizontal="center" shrinkToFit="0" wrapText="1"/>
    </xf>
    <xf borderId="24" fillId="0" fontId="1" numFmtId="0" xfId="0" applyAlignment="1" applyBorder="1" applyFont="1">
      <alignment horizontal="left" shrinkToFit="0" wrapText="1"/>
    </xf>
    <xf borderId="32" fillId="0" fontId="1" numFmtId="9" xfId="0" applyAlignment="1" applyBorder="1" applyFont="1" applyNumberFormat="1">
      <alignment horizontal="center" shrinkToFit="0" wrapText="1"/>
    </xf>
    <xf borderId="33" fillId="0" fontId="1" numFmtId="0" xfId="0" applyAlignment="1" applyBorder="1" applyFont="1">
      <alignment horizontal="left" shrinkToFit="0" wrapText="1"/>
    </xf>
    <xf borderId="31" fillId="0" fontId="1" numFmtId="0" xfId="0" applyAlignment="1" applyBorder="1" applyFont="1">
      <alignment horizontal="center" shrinkToFit="0" wrapText="1"/>
    </xf>
    <xf borderId="0" fillId="0" fontId="10" numFmtId="0" xfId="0" applyFont="1"/>
    <xf borderId="0" fillId="0" fontId="1" numFmtId="9" xfId="0" applyAlignment="1" applyFont="1" applyNumberFormat="1">
      <alignment horizontal="center" shrinkToFit="0" wrapText="1"/>
    </xf>
    <xf borderId="0" fillId="0" fontId="6" numFmtId="0" xfId="0" applyAlignment="1" applyFont="1">
      <alignment horizontal="center"/>
    </xf>
    <xf borderId="0" fillId="0" fontId="6" numFmtId="166" xfId="0" applyFont="1" applyNumberFormat="1"/>
    <xf borderId="5" fillId="6" fontId="1" numFmtId="0" xfId="0" applyAlignment="1" applyBorder="1" applyFont="1">
      <alignment horizontal="center" shrinkToFit="0" wrapText="1"/>
    </xf>
    <xf borderId="3" fillId="0" fontId="1" numFmtId="166" xfId="0" applyBorder="1" applyFont="1" applyNumberFormat="1"/>
    <xf borderId="34" fillId="0" fontId="1" numFmtId="166" xfId="0" applyBorder="1" applyFont="1" applyNumberFormat="1"/>
    <xf borderId="0" fillId="0" fontId="1" numFmtId="0" xfId="0" applyAlignment="1" applyFont="1">
      <alignment horizontal="center" shrinkToFit="0" wrapText="1"/>
    </xf>
    <xf borderId="35" fillId="0" fontId="1" numFmtId="166" xfId="0" applyBorder="1" applyFont="1" applyNumberFormat="1"/>
    <xf borderId="0" fillId="0" fontId="11" numFmtId="0" xfId="0" applyAlignment="1" applyFont="1">
      <alignment horizontal="left"/>
    </xf>
    <xf borderId="0" fillId="0" fontId="11" numFmtId="3" xfId="0" applyAlignment="1" applyFont="1" applyNumberFormat="1">
      <alignment horizontal="right"/>
    </xf>
    <xf borderId="36" fillId="15" fontId="1" numFmtId="0" xfId="0" applyBorder="1" applyFill="1" applyFont="1"/>
    <xf borderId="37" fillId="15" fontId="1" numFmtId="0" xfId="0" applyAlignment="1" applyBorder="1" applyFont="1">
      <alignment horizontal="center"/>
    </xf>
    <xf borderId="5" fillId="15" fontId="6" numFmtId="0" xfId="0" applyBorder="1" applyFont="1"/>
    <xf borderId="20" fillId="15" fontId="1" numFmtId="0" xfId="0" applyBorder="1" applyFont="1"/>
    <xf borderId="6" fillId="15" fontId="1" numFmtId="0" xfId="0" applyBorder="1" applyFont="1"/>
    <xf borderId="5" fillId="2" fontId="6" numFmtId="0" xfId="0" applyAlignment="1" applyBorder="1" applyFont="1">
      <alignment horizontal="left" shrinkToFit="0" wrapText="1"/>
    </xf>
    <xf borderId="4" fillId="2" fontId="1" numFmtId="166" xfId="0" applyBorder="1" applyFont="1" applyNumberFormat="1"/>
    <xf borderId="5" fillId="16" fontId="1" numFmtId="0" xfId="0" applyAlignment="1" applyBorder="1" applyFill="1" applyFont="1">
      <alignment horizontal="left" shrinkToFit="0" wrapText="1"/>
    </xf>
    <xf borderId="4" fillId="16" fontId="1" numFmtId="166" xfId="0" applyBorder="1" applyFont="1" applyNumberFormat="1"/>
    <xf borderId="4" fillId="8" fontId="1" numFmtId="10" xfId="0" applyBorder="1" applyFont="1" applyNumberFormat="1"/>
    <xf borderId="4" fillId="8" fontId="6" numFmtId="0" xfId="0" applyBorder="1" applyFont="1"/>
    <xf borderId="5" fillId="6" fontId="1" numFmtId="0" xfId="0" applyAlignment="1" applyBorder="1" applyFont="1">
      <alignment horizontal="left" shrinkToFit="0" wrapText="1"/>
    </xf>
    <xf borderId="4" fillId="2" fontId="1" numFmtId="10" xfId="0" applyBorder="1" applyFont="1" applyNumberFormat="1"/>
    <xf borderId="4" fillId="2" fontId="6" numFmtId="0" xfId="0" applyBorder="1" applyFont="1"/>
    <xf borderId="0" fillId="0" fontId="1" numFmtId="2" xfId="0" applyFont="1" applyNumberFormat="1"/>
    <xf borderId="0" fillId="0" fontId="6" numFmtId="3" xfId="0" applyAlignment="1" applyFont="1" applyNumberFormat="1">
      <alignment horizontal="left"/>
    </xf>
    <xf borderId="1" fillId="2" fontId="6" numFmtId="0" xfId="0" applyAlignment="1" applyBorder="1" applyFont="1">
      <alignment horizontal="left"/>
    </xf>
    <xf borderId="6" fillId="2" fontId="1" numFmtId="166" xfId="0" applyBorder="1" applyFont="1" applyNumberFormat="1"/>
    <xf borderId="1" fillId="17" fontId="6" numFmtId="0" xfId="0" applyAlignment="1" applyBorder="1" applyFill="1" applyFont="1">
      <alignment horizontal="left"/>
    </xf>
    <xf borderId="6" fillId="17" fontId="1" numFmtId="2" xfId="0" applyBorder="1" applyFont="1" applyNumberFormat="1"/>
    <xf borderId="6" fillId="2" fontId="1" numFmtId="10" xfId="0" applyBorder="1" applyFont="1" applyNumberFormat="1"/>
    <xf borderId="4" fillId="0" fontId="1" numFmtId="10" xfId="0" applyBorder="1" applyFont="1" applyNumberFormat="1"/>
    <xf borderId="6" fillId="17" fontId="6" numFmtId="174" xfId="0" applyBorder="1" applyFont="1" applyNumberFormat="1"/>
    <xf borderId="4" fillId="0" fontId="6" numFmtId="0" xfId="0" applyAlignment="1" applyBorder="1" applyFont="1">
      <alignment horizontal="center"/>
    </xf>
    <xf borderId="4" fillId="0" fontId="1" numFmtId="0" xfId="0" applyAlignment="1" applyBorder="1" applyFont="1">
      <alignment horizontal="center"/>
    </xf>
    <xf borderId="4" fillId="9" fontId="1" numFmtId="170" xfId="0" applyBorder="1" applyFont="1" applyNumberFormat="1"/>
    <xf borderId="4" fillId="0" fontId="1" numFmtId="174" xfId="0" applyBorder="1" applyFont="1" applyNumberFormat="1"/>
    <xf borderId="4" fillId="0" fontId="1" numFmtId="175" xfId="0" applyBorder="1" applyFont="1" applyNumberFormat="1"/>
    <xf borderId="4" fillId="7" fontId="6" numFmtId="174" xfId="0" applyBorder="1" applyFont="1" applyNumberFormat="1"/>
    <xf borderId="4" fillId="7" fontId="1" numFmtId="170" xfId="0" applyBorder="1" applyFont="1" applyNumberFormat="1"/>
    <xf borderId="0" fillId="0" fontId="1" numFmtId="176" xfId="0" applyFont="1" applyNumberFormat="1"/>
    <xf borderId="0" fillId="0" fontId="12" numFmtId="0" xfId="0" applyFont="1"/>
    <xf borderId="4" fillId="6" fontId="6" numFmtId="3" xfId="0" applyAlignment="1" applyBorder="1" applyFont="1" applyNumberFormat="1">
      <alignment horizontal="center"/>
    </xf>
    <xf borderId="0" fillId="0" fontId="13" numFmtId="3" xfId="0" applyAlignment="1" applyFont="1" applyNumberFormat="1">
      <alignment horizontal="left"/>
    </xf>
    <xf borderId="24" fillId="6" fontId="6" numFmtId="0" xfId="0" applyAlignment="1" applyBorder="1" applyFont="1">
      <alignment horizontal="center" shrinkToFit="0" vertical="center" wrapText="1"/>
    </xf>
    <xf borderId="32" fillId="0" fontId="2" numFmtId="0" xfId="0" applyBorder="1" applyFont="1"/>
    <xf borderId="7" fillId="6" fontId="6" numFmtId="0" xfId="0" applyAlignment="1" applyBorder="1" applyFont="1">
      <alignment horizontal="center" shrinkToFit="0" vertical="center" wrapText="1"/>
    </xf>
    <xf borderId="38" fillId="0" fontId="2" numFmtId="0" xfId="0" applyBorder="1" applyFont="1"/>
    <xf borderId="0" fillId="0" fontId="14" numFmtId="9" xfId="0" applyFont="1" applyNumberFormat="1"/>
    <xf borderId="32" fillId="0" fontId="1" numFmtId="0" xfId="0" applyAlignment="1" applyBorder="1" applyFont="1">
      <alignment horizontal="left" shrinkToFit="0" wrapText="1"/>
    </xf>
    <xf borderId="32" fillId="0" fontId="9" numFmtId="0" xfId="0" applyAlignment="1" applyBorder="1" applyFont="1">
      <alignment horizontal="center" shrinkToFit="0" wrapText="1"/>
    </xf>
    <xf borderId="28" fillId="7" fontId="1" numFmtId="166" xfId="0" applyBorder="1" applyFont="1" applyNumberFormat="1"/>
    <xf borderId="2" fillId="0" fontId="1" numFmtId="0" xfId="0" applyAlignment="1" applyBorder="1" applyFont="1">
      <alignment horizontal="left" shrinkToFit="0" wrapText="1"/>
    </xf>
    <xf borderId="2" fillId="0" fontId="9" numFmtId="0" xfId="0" applyAlignment="1" applyBorder="1" applyFont="1">
      <alignment horizontal="center" shrinkToFit="0" wrapText="1"/>
    </xf>
    <xf borderId="4" fillId="7" fontId="1" numFmtId="166" xfId="0" applyBorder="1" applyFont="1" applyNumberFormat="1"/>
    <xf borderId="20" fillId="7" fontId="1" numFmtId="170" xfId="0" applyBorder="1" applyFont="1" applyNumberFormat="1"/>
    <xf borderId="30" fillId="7" fontId="1" numFmtId="166" xfId="0" applyBorder="1" applyFont="1" applyNumberFormat="1"/>
    <xf borderId="39" fillId="0" fontId="1" numFmtId="0" xfId="0" applyAlignment="1" applyBorder="1" applyFont="1">
      <alignment horizontal="left" shrinkToFit="0" wrapText="1"/>
    </xf>
    <xf borderId="31" fillId="0" fontId="1" numFmtId="170" xfId="0" applyBorder="1" applyFont="1" applyNumberFormat="1"/>
    <xf borderId="40" fillId="7" fontId="1" numFmtId="166" xfId="0" applyBorder="1" applyFont="1" applyNumberFormat="1"/>
    <xf borderId="31" fillId="0" fontId="1" numFmtId="0" xfId="0" applyAlignment="1" applyBorder="1" applyFont="1">
      <alignment horizontal="left" shrinkToFit="0" wrapText="1"/>
    </xf>
    <xf borderId="16" fillId="7" fontId="6" numFmtId="0" xfId="0" applyAlignment="1" applyBorder="1" applyFont="1">
      <alignment horizontal="center"/>
    </xf>
    <xf borderId="40" fillId="7" fontId="6" numFmtId="166" xfId="0" applyBorder="1" applyFont="1" applyNumberFormat="1"/>
    <xf borderId="22" fillId="6" fontId="6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shrinkToFit="0" wrapText="1"/>
    </xf>
    <xf borderId="36" fillId="7" fontId="1" numFmtId="170" xfId="0" applyBorder="1" applyFont="1" applyNumberFormat="1"/>
    <xf borderId="4" fillId="7" fontId="6" numFmtId="166" xfId="0" applyBorder="1" applyFont="1" applyNumberFormat="1"/>
    <xf borderId="4" fillId="13" fontId="1" numFmtId="166" xfId="0" applyBorder="1" applyFont="1" applyNumberFormat="1"/>
    <xf borderId="4" fillId="7" fontId="6" numFmtId="177" xfId="0" applyBorder="1" applyFont="1" applyNumberFormat="1"/>
    <xf borderId="0" fillId="0" fontId="15" numFmtId="0" xfId="0" applyFont="1"/>
    <xf borderId="36" fillId="12" fontId="6" numFmtId="0" xfId="0" applyBorder="1" applyFont="1"/>
    <xf borderId="4" fillId="0" fontId="6" numFmtId="0" xfId="0" applyBorder="1" applyFont="1"/>
    <xf borderId="4" fillId="0" fontId="6" numFmtId="3" xfId="0" applyBorder="1" applyFont="1" applyNumberFormat="1"/>
    <xf borderId="0" fillId="0" fontId="1" numFmtId="3" xfId="0" applyAlignment="1" applyFont="1" applyNumberFormat="1">
      <alignment horizontal="center"/>
    </xf>
    <xf borderId="24" fillId="18" fontId="6" numFmtId="0" xfId="0" applyAlignment="1" applyBorder="1" applyFill="1" applyFont="1">
      <alignment horizontal="center" shrinkToFit="0" vertical="center" wrapText="1"/>
    </xf>
    <xf borderId="34" fillId="0" fontId="2" numFmtId="0" xfId="0" applyBorder="1" applyFont="1"/>
    <xf borderId="28" fillId="18" fontId="6" numFmtId="0" xfId="0" applyAlignment="1" applyBorder="1" applyFont="1">
      <alignment horizontal="center"/>
    </xf>
    <xf borderId="39" fillId="0" fontId="2" numFmtId="0" xfId="0" applyBorder="1" applyFont="1"/>
    <xf borderId="35" fillId="0" fontId="2" numFmtId="0" xfId="0" applyBorder="1" applyFont="1"/>
    <xf borderId="40" fillId="18" fontId="6" numFmtId="3" xfId="0" applyAlignment="1" applyBorder="1" applyFont="1" applyNumberFormat="1">
      <alignment horizontal="center"/>
    </xf>
    <xf borderId="4" fillId="12" fontId="6" numFmtId="3" xfId="0" applyAlignment="1" applyBorder="1" applyFont="1" applyNumberFormat="1">
      <alignment horizontal="center"/>
    </xf>
    <xf borderId="1" fillId="0" fontId="6" numFmtId="0" xfId="0" applyAlignment="1" applyBorder="1" applyFont="1">
      <alignment horizontal="left"/>
    </xf>
    <xf borderId="4" fillId="0" fontId="1" numFmtId="10" xfId="0" applyAlignment="1" applyBorder="1" applyFont="1" applyNumberFormat="1">
      <alignment horizontal="center"/>
    </xf>
    <xf borderId="31" fillId="0" fontId="1" numFmtId="0" xfId="0" applyAlignment="1" applyBorder="1" applyFont="1">
      <alignment horizontal="center"/>
    </xf>
    <xf borderId="1" fillId="12" fontId="1" numFmtId="170" xfId="0" applyAlignment="1" applyBorder="1" applyFont="1" applyNumberFormat="1">
      <alignment horizontal="center"/>
    </xf>
    <xf borderId="1" fillId="0" fontId="6" numFmtId="9" xfId="0" applyAlignment="1" applyBorder="1" applyFont="1" applyNumberFormat="1">
      <alignment horizontal="center"/>
    </xf>
    <xf borderId="4" fillId="0" fontId="6" numFmtId="9" xfId="0" applyAlignment="1" applyBorder="1" applyFont="1" applyNumberFormat="1">
      <alignment horizontal="center"/>
    </xf>
    <xf borderId="1" fillId="12" fontId="6" numFmtId="166" xfId="0" applyBorder="1" applyFont="1" applyNumberFormat="1"/>
    <xf borderId="5" fillId="12" fontId="6" numFmtId="166" xfId="0" applyBorder="1" applyFont="1" applyNumberFormat="1"/>
    <xf borderId="15" fillId="12" fontId="6" numFmtId="0" xfId="0" applyAlignment="1" applyBorder="1" applyFont="1">
      <alignment horizontal="center"/>
    </xf>
    <xf borderId="0" fillId="0" fontId="8" numFmtId="9" xfId="0" applyFont="1" applyNumberFormat="1"/>
    <xf borderId="36" fillId="19" fontId="6" numFmtId="0" xfId="0" applyBorder="1" applyFill="1" applyFont="1"/>
    <xf borderId="36" fillId="19" fontId="1" numFmtId="0" xfId="0" applyBorder="1" applyFont="1"/>
    <xf borderId="28" fillId="17" fontId="6" numFmtId="0" xfId="0" applyAlignment="1" applyBorder="1" applyFont="1">
      <alignment horizontal="center"/>
    </xf>
    <xf borderId="30" fillId="17" fontId="6" numFmtId="3" xfId="0" applyAlignment="1" applyBorder="1" applyFont="1" applyNumberFormat="1">
      <alignment horizontal="center"/>
    </xf>
    <xf borderId="1" fillId="19" fontId="1" numFmtId="0" xfId="0" applyAlignment="1" applyBorder="1" applyFont="1">
      <alignment horizontal="left"/>
    </xf>
    <xf borderId="4" fillId="17" fontId="6" numFmtId="166" xfId="0" applyBorder="1" applyFont="1" applyNumberFormat="1"/>
    <xf borderId="41" fillId="19" fontId="1" numFmtId="0" xfId="0" applyAlignment="1" applyBorder="1" applyFont="1">
      <alignment horizontal="left" shrinkToFit="0" wrapText="1"/>
    </xf>
    <xf borderId="42" fillId="19" fontId="1" numFmtId="9" xfId="0" applyAlignment="1" applyBorder="1" applyFont="1" applyNumberFormat="1">
      <alignment horizontal="center"/>
    </xf>
    <xf borderId="42" fillId="19" fontId="1" numFmtId="3" xfId="0" applyAlignment="1" applyBorder="1" applyFont="1" applyNumberFormat="1">
      <alignment horizontal="center"/>
    </xf>
    <xf borderId="5" fillId="19" fontId="1" numFmtId="0" xfId="0" applyAlignment="1" applyBorder="1" applyFont="1">
      <alignment horizontal="left" shrinkToFit="0" wrapText="1"/>
    </xf>
    <xf borderId="20" fillId="19" fontId="1" numFmtId="3" xfId="0" applyAlignment="1" applyBorder="1" applyFont="1" applyNumberFormat="1">
      <alignment horizontal="center"/>
    </xf>
    <xf borderId="5" fillId="17" fontId="6" numFmtId="0" xfId="0" applyBorder="1" applyFont="1"/>
    <xf borderId="20" fillId="17" fontId="1" numFmtId="0" xfId="0" applyAlignment="1" applyBorder="1" applyFont="1">
      <alignment horizontal="center"/>
    </xf>
    <xf borderId="6" fillId="17" fontId="6" numFmtId="0" xfId="0" applyAlignment="1" applyBorder="1" applyFont="1">
      <alignment horizontal="left"/>
    </xf>
    <xf borderId="6" fillId="17" fontId="6" numFmtId="166" xfId="0" applyBorder="1" applyFont="1" applyNumberFormat="1"/>
    <xf borderId="20" fillId="17" fontId="1" numFmtId="0" xfId="0" applyBorder="1" applyFont="1"/>
    <xf borderId="20" fillId="19" fontId="1" numFmtId="9" xfId="0" applyAlignment="1" applyBorder="1" applyFont="1" applyNumberFormat="1">
      <alignment horizontal="center"/>
    </xf>
    <xf borderId="6" fillId="19" fontId="1" numFmtId="3" xfId="0" applyAlignment="1" applyBorder="1" applyFont="1" applyNumberFormat="1">
      <alignment horizontal="center"/>
    </xf>
    <xf borderId="2" fillId="0" fontId="1" numFmtId="9" xfId="0" applyAlignment="1" applyBorder="1" applyFont="1" applyNumberFormat="1">
      <alignment horizontal="center"/>
    </xf>
    <xf borderId="3" fillId="0" fontId="1" numFmtId="3" xfId="0" applyAlignment="1" applyBorder="1" applyFont="1" applyNumberFormat="1">
      <alignment horizontal="center"/>
    </xf>
    <xf borderId="5" fillId="17" fontId="6" numFmtId="0" xfId="0" applyAlignment="1" applyBorder="1" applyFont="1">
      <alignment horizontal="left" shrinkToFit="0" wrapText="1"/>
    </xf>
    <xf borderId="6" fillId="17" fontId="1" numFmtId="0" xfId="0" applyBorder="1" applyFont="1"/>
    <xf borderId="5" fillId="19" fontId="1" numFmtId="0" xfId="0" applyBorder="1" applyFont="1"/>
    <xf borderId="42" fillId="19" fontId="1" numFmtId="0" xfId="0" applyAlignment="1" applyBorder="1" applyFont="1">
      <alignment horizontal="center"/>
    </xf>
    <xf borderId="20" fillId="19" fontId="1" numFmtId="0" xfId="0" applyAlignment="1" applyBorder="1" applyFont="1">
      <alignment horizontal="center"/>
    </xf>
    <xf borderId="20" fillId="19" fontId="1" numFmtId="3" xfId="0" applyBorder="1" applyFont="1" applyNumberFormat="1"/>
    <xf borderId="43" fillId="19" fontId="1" numFmtId="0" xfId="0" applyAlignment="1" applyBorder="1" applyFont="1">
      <alignment horizontal="center"/>
    </xf>
    <xf borderId="36" fillId="19" fontId="1" numFmtId="3" xfId="0" applyBorder="1" applyFont="1" applyNumberFormat="1"/>
    <xf borderId="36" fillId="12" fontId="1" numFmtId="0" xfId="0" applyBorder="1" applyFont="1"/>
    <xf borderId="20" fillId="19" fontId="1" numFmtId="9" xfId="0" applyBorder="1" applyFont="1" applyNumberFormat="1"/>
    <xf borderId="6" fillId="19" fontId="1" numFmtId="0" xfId="0" applyBorder="1" applyFont="1"/>
    <xf borderId="20" fillId="17" fontId="6" numFmtId="0" xfId="0" applyBorder="1" applyFont="1"/>
    <xf borderId="6" fillId="17" fontId="6" numFmtId="0" xfId="0" applyBorder="1" applyFont="1"/>
    <xf borderId="36" fillId="5" fontId="1" numFmtId="0" xfId="0" applyBorder="1" applyFont="1"/>
    <xf borderId="43" fillId="19" fontId="1" numFmtId="9" xfId="0" applyBorder="1" applyFont="1" applyNumberFormat="1"/>
    <xf borderId="43" fillId="19" fontId="1" numFmtId="0" xfId="0" applyBorder="1" applyFont="1"/>
    <xf borderId="40" fillId="17" fontId="6" numFmtId="3" xfId="0" applyAlignment="1" applyBorder="1" applyFont="1" applyNumberFormat="1">
      <alignment horizontal="center"/>
    </xf>
    <xf borderId="1" fillId="19" fontId="6" numFmtId="0" xfId="0" applyAlignment="1" applyBorder="1" applyFont="1">
      <alignment horizontal="left"/>
    </xf>
    <xf borderId="4" fillId="19" fontId="6" numFmtId="0" xfId="0" applyAlignment="1" applyBorder="1" applyFont="1">
      <alignment horizontal="left"/>
    </xf>
    <xf borderId="0" fillId="0" fontId="12" numFmtId="166" xfId="0" applyFont="1" applyNumberFormat="1"/>
    <xf borderId="4" fillId="17" fontId="6" numFmtId="0" xfId="0" applyAlignment="1" applyBorder="1" applyFont="1">
      <alignment horizontal="left"/>
    </xf>
    <xf borderId="34" fillId="0" fontId="1" numFmtId="0" xfId="0" applyBorder="1" applyFont="1"/>
    <xf borderId="35" fillId="0" fontId="1" numFmtId="0" xfId="0" applyBorder="1" applyFont="1"/>
    <xf borderId="41" fillId="19" fontId="1" numFmtId="0" xfId="0" applyBorder="1" applyFont="1"/>
    <xf borderId="42" fillId="19" fontId="15" numFmtId="0" xfId="0" applyAlignment="1" applyBorder="1" applyFont="1">
      <alignment horizontal="center"/>
    </xf>
    <xf borderId="44" fillId="19" fontId="15" numFmtId="3" xfId="0" applyAlignment="1" applyBorder="1" applyFont="1" applyNumberFormat="1">
      <alignment horizontal="center"/>
    </xf>
    <xf borderId="32" fillId="0" fontId="15" numFmtId="3" xfId="0" applyAlignment="1" applyBorder="1" applyFont="1" applyNumberFormat="1">
      <alignment horizontal="center"/>
    </xf>
    <xf borderId="20" fillId="19" fontId="15" numFmtId="0" xfId="0" applyAlignment="1" applyBorder="1" applyFont="1">
      <alignment horizontal="center"/>
    </xf>
    <xf borderId="45" fillId="19" fontId="1" numFmtId="0" xfId="0" applyBorder="1" applyFont="1"/>
    <xf borderId="43" fillId="19" fontId="15" numFmtId="0" xfId="0" applyAlignment="1" applyBorder="1" applyFont="1">
      <alignment horizontal="center"/>
    </xf>
    <xf borderId="6" fillId="19" fontId="15" numFmtId="3" xfId="0" applyAlignment="1" applyBorder="1" applyFont="1" applyNumberFormat="1">
      <alignment horizontal="center"/>
    </xf>
    <xf borderId="5" fillId="17" fontId="16" numFmtId="0" xfId="0" applyBorder="1" applyFont="1"/>
    <xf borderId="20" fillId="17" fontId="16" numFmtId="0" xfId="0" applyBorder="1" applyFont="1"/>
    <xf borderId="6" fillId="17" fontId="16" numFmtId="0" xfId="0" applyBorder="1" applyFont="1"/>
    <xf borderId="3" fillId="0" fontId="15" numFmtId="3" xfId="0" applyAlignment="1" applyBorder="1" applyFont="1" applyNumberFormat="1">
      <alignment horizontal="center"/>
    </xf>
    <xf borderId="6" fillId="17" fontId="16" numFmtId="3" xfId="0" applyAlignment="1" applyBorder="1" applyFont="1" applyNumberFormat="1">
      <alignment horizontal="center"/>
    </xf>
    <xf borderId="1" fillId="17" fontId="16" numFmtId="0" xfId="0" applyAlignment="1" applyBorder="1" applyFont="1">
      <alignment horizontal="left"/>
    </xf>
    <xf borderId="4" fillId="17" fontId="1" numFmtId="166" xfId="0" applyBorder="1" applyFont="1" applyNumberFormat="1"/>
    <xf borderId="0" fillId="0" fontId="15" numFmtId="0" xfId="0" applyAlignment="1" applyFont="1">
      <alignment horizontal="center"/>
    </xf>
    <xf borderId="0" fillId="0" fontId="15" numFmtId="3" xfId="0" applyAlignment="1" applyFont="1" applyNumberFormat="1">
      <alignment horizontal="center"/>
    </xf>
    <xf borderId="20" fillId="17" fontId="16" numFmtId="0" xfId="0" applyAlignment="1" applyBorder="1" applyFont="1">
      <alignment horizontal="center"/>
    </xf>
    <xf borderId="20" fillId="17" fontId="16" numFmtId="3" xfId="0" applyAlignment="1" applyBorder="1" applyFont="1" applyNumberFormat="1">
      <alignment horizontal="center"/>
    </xf>
    <xf borderId="20" fillId="19" fontId="15" numFmtId="3" xfId="0" applyAlignment="1" applyBorder="1" applyFont="1" applyNumberFormat="1">
      <alignment horizontal="center"/>
    </xf>
    <xf borderId="20" fillId="19" fontId="1" numFmtId="0" xfId="0" applyBorder="1" applyFont="1"/>
    <xf borderId="46" fillId="19" fontId="1" numFmtId="0" xfId="0" applyBorder="1" applyFont="1"/>
    <xf borderId="30" fillId="18" fontId="6" numFmtId="3" xfId="0" applyAlignment="1" applyBorder="1" applyFont="1" applyNumberFormat="1">
      <alignment horizontal="center"/>
    </xf>
    <xf borderId="1" fillId="0" fontId="1" numFmtId="0" xfId="0" applyBorder="1" applyFont="1"/>
    <xf borderId="2" fillId="0" fontId="1" numFmtId="0" xfId="0" applyAlignment="1" applyBorder="1" applyFont="1">
      <alignment horizontal="center"/>
    </xf>
    <xf borderId="20" fillId="17" fontId="6" numFmtId="0" xfId="0" applyAlignment="1" applyBorder="1" applyFont="1">
      <alignment horizontal="center"/>
    </xf>
    <xf borderId="4" fillId="17" fontId="6" numFmtId="167" xfId="0" applyBorder="1" applyFont="1" applyNumberFormat="1"/>
    <xf borderId="45" fillId="17" fontId="6" numFmtId="0" xfId="0" applyBorder="1" applyFont="1"/>
    <xf borderId="36" fillId="17" fontId="6" numFmtId="0" xfId="0" applyAlignment="1" applyBorder="1" applyFont="1">
      <alignment horizontal="center"/>
    </xf>
    <xf borderId="1" fillId="0" fontId="6" numFmtId="0" xfId="0" applyBorder="1" applyFont="1"/>
    <xf borderId="2" fillId="0" fontId="6" numFmtId="0" xfId="0" applyBorder="1" applyFont="1"/>
    <xf borderId="3" fillId="0" fontId="6" numFmtId="0" xfId="0" applyBorder="1" applyFont="1"/>
    <xf borderId="2" fillId="0" fontId="1" numFmtId="3" xfId="0" applyAlignment="1" applyBorder="1" applyFont="1" applyNumberFormat="1">
      <alignment horizontal="center"/>
    </xf>
    <xf borderId="24" fillId="0" fontId="1" numFmtId="0" xfId="0" applyBorder="1" applyFont="1"/>
    <xf borderId="32" fillId="0" fontId="1" numFmtId="0" xfId="0" applyBorder="1" applyFont="1"/>
    <xf borderId="32" fillId="0" fontId="1" numFmtId="3" xfId="0" applyAlignment="1" applyBorder="1" applyFont="1" applyNumberFormat="1">
      <alignment horizontal="center"/>
    </xf>
    <xf borderId="39" fillId="0" fontId="1" numFmtId="0" xfId="0" applyBorder="1" applyFont="1"/>
    <xf borderId="31" fillId="0" fontId="1" numFmtId="0" xfId="0" applyBorder="1" applyFont="1"/>
    <xf borderId="46" fillId="17" fontId="6" numFmtId="166" xfId="0" applyBorder="1" applyFont="1" applyNumberFormat="1"/>
    <xf borderId="40" fillId="17" fontId="6" numFmtId="166" xfId="0" applyBorder="1" applyFont="1" applyNumberFormat="1"/>
    <xf borderId="4" fillId="17" fontId="6" numFmtId="168" xfId="0" applyBorder="1" applyFont="1" applyNumberFormat="1"/>
    <xf borderId="0" fillId="0" fontId="17" numFmtId="166" xfId="0" applyFont="1" applyNumberFormat="1"/>
    <xf borderId="41" fillId="18" fontId="6" numFmtId="0" xfId="0" applyAlignment="1" applyBorder="1" applyFont="1">
      <alignment horizontal="center"/>
    </xf>
    <xf borderId="42" fillId="18" fontId="6" numFmtId="0" xfId="0" applyAlignment="1" applyBorder="1" applyFont="1">
      <alignment horizontal="center"/>
    </xf>
    <xf borderId="44" fillId="18" fontId="6" numFmtId="0" xfId="0" applyAlignment="1" applyBorder="1" applyFont="1">
      <alignment horizontal="center"/>
    </xf>
    <xf borderId="45" fillId="18" fontId="6" numFmtId="3" xfId="0" applyAlignment="1" applyBorder="1" applyFont="1" applyNumberFormat="1">
      <alignment horizontal="center"/>
    </xf>
    <xf borderId="43" fillId="18" fontId="6" numFmtId="3" xfId="0" applyAlignment="1" applyBorder="1" applyFont="1" applyNumberFormat="1">
      <alignment horizontal="center"/>
    </xf>
    <xf borderId="46" fillId="18" fontId="6" numFmtId="3" xfId="0" applyAlignment="1" applyBorder="1" applyFont="1" applyNumberFormat="1">
      <alignment horizontal="center"/>
    </xf>
    <xf borderId="40" fillId="12" fontId="1" numFmtId="2" xfId="0" applyAlignment="1" applyBorder="1" applyFont="1" applyNumberFormat="1">
      <alignment horizontal="center"/>
    </xf>
    <xf borderId="36" fillId="19" fontId="1" numFmtId="2" xfId="0" applyAlignment="1" applyBorder="1" applyFont="1" applyNumberFormat="1">
      <alignment horizontal="center"/>
    </xf>
    <xf borderId="0" fillId="0" fontId="1" numFmtId="2" xfId="0" applyAlignment="1" applyFont="1" applyNumberFormat="1">
      <alignment horizontal="center"/>
    </xf>
    <xf borderId="41" fillId="18" fontId="6" numFmtId="2" xfId="0" applyAlignment="1" applyBorder="1" applyFont="1" applyNumberFormat="1">
      <alignment horizontal="center"/>
    </xf>
    <xf borderId="28" fillId="18" fontId="6" numFmtId="2" xfId="0" applyAlignment="1" applyBorder="1" applyFont="1" applyNumberFormat="1">
      <alignment horizontal="center"/>
    </xf>
    <xf borderId="42" fillId="18" fontId="6" numFmtId="2" xfId="0" applyAlignment="1" applyBorder="1" applyFont="1" applyNumberFormat="1">
      <alignment horizontal="center"/>
    </xf>
    <xf borderId="44" fillId="18" fontId="6" numFmtId="2" xfId="0" applyAlignment="1" applyBorder="1" applyFont="1" applyNumberFormat="1">
      <alignment horizontal="center"/>
    </xf>
    <xf borderId="45" fillId="18" fontId="6" numFmtId="1" xfId="0" applyAlignment="1" applyBorder="1" applyFont="1" applyNumberFormat="1">
      <alignment horizontal="center"/>
    </xf>
    <xf borderId="40" fillId="18" fontId="6" numFmtId="1" xfId="0" applyAlignment="1" applyBorder="1" applyFont="1" applyNumberFormat="1">
      <alignment horizontal="center"/>
    </xf>
    <xf borderId="43" fillId="18" fontId="6" numFmtId="1" xfId="0" applyAlignment="1" applyBorder="1" applyFont="1" applyNumberFormat="1">
      <alignment horizontal="center"/>
    </xf>
    <xf borderId="46" fillId="18" fontId="6" numFmtId="1" xfId="0" applyAlignment="1" applyBorder="1" applyFont="1" applyNumberFormat="1">
      <alignment horizontal="center"/>
    </xf>
    <xf borderId="40" fillId="12" fontId="1" numFmtId="166" xfId="0" applyBorder="1" applyFont="1" applyNumberFormat="1"/>
    <xf borderId="36" fillId="19" fontId="1" numFmtId="166" xfId="0" applyBorder="1" applyFont="1" applyNumberFormat="1"/>
    <xf borderId="41" fillId="18" fontId="6" numFmtId="1" xfId="0" applyAlignment="1" applyBorder="1" applyFont="1" applyNumberFormat="1">
      <alignment horizontal="center"/>
    </xf>
    <xf borderId="28" fillId="18" fontId="6" numFmtId="1" xfId="0" applyAlignment="1" applyBorder="1" applyFont="1" applyNumberFormat="1">
      <alignment horizontal="center"/>
    </xf>
    <xf borderId="42" fillId="18" fontId="6" numFmtId="1" xfId="0" applyAlignment="1" applyBorder="1" applyFont="1" applyNumberFormat="1">
      <alignment horizontal="center"/>
    </xf>
    <xf borderId="44" fillId="18" fontId="6" numFmtId="1" xfId="0" applyAlignment="1" applyBorder="1" applyFont="1" applyNumberFormat="1">
      <alignment horizontal="center"/>
    </xf>
    <xf borderId="40" fillId="12" fontId="1" numFmtId="10" xfId="0" applyAlignment="1" applyBorder="1" applyFont="1" applyNumberFormat="1">
      <alignment horizontal="center"/>
    </xf>
    <xf borderId="0" fillId="0" fontId="1" numFmtId="9" xfId="0" applyAlignment="1" applyFont="1" applyNumberFormat="1">
      <alignment horizontal="center"/>
    </xf>
    <xf borderId="36" fillId="19" fontId="1" numFmtId="9" xfId="0" applyAlignment="1" applyBorder="1" applyFont="1" applyNumberFormat="1">
      <alignment horizontal="center"/>
    </xf>
    <xf borderId="45" fillId="12" fontId="1" numFmtId="10" xfId="0" applyAlignment="1" applyBorder="1" applyFont="1" applyNumberFormat="1">
      <alignment horizontal="center"/>
    </xf>
    <xf borderId="0" fillId="0" fontId="1" numFmtId="178" xfId="0" applyFont="1" applyNumberFormat="1"/>
    <xf borderId="28" fillId="6" fontId="6" numFmtId="0" xfId="0" applyAlignment="1" applyBorder="1" applyFont="1">
      <alignment horizontal="center"/>
    </xf>
    <xf borderId="30" fillId="6" fontId="6" numFmtId="3" xfId="0" applyAlignment="1" applyBorder="1" applyFont="1" applyNumberFormat="1">
      <alignment horizontal="center"/>
    </xf>
    <xf borderId="1" fillId="9" fontId="6" numFmtId="0" xfId="0" applyAlignment="1" applyBorder="1" applyFont="1">
      <alignment horizontal="left"/>
    </xf>
    <xf borderId="4" fillId="9" fontId="6" numFmtId="0" xfId="0" applyAlignment="1" applyBorder="1" applyFont="1">
      <alignment horizontal="left"/>
    </xf>
    <xf borderId="4" fillId="9" fontId="6" numFmtId="166" xfId="0" applyBorder="1" applyFont="1" applyNumberFormat="1"/>
    <xf borderId="36" fillId="19" fontId="1" numFmtId="178" xfId="0" applyBorder="1" applyFont="1" applyNumberFormat="1"/>
    <xf borderId="42" fillId="19" fontId="1" numFmtId="178" xfId="0" applyAlignment="1" applyBorder="1" applyFont="1" applyNumberFormat="1">
      <alignment horizontal="center"/>
    </xf>
    <xf borderId="5" fillId="7" fontId="6" numFmtId="0" xfId="0" applyBorder="1" applyFont="1"/>
    <xf borderId="20" fillId="7" fontId="6" numFmtId="0" xfId="0" applyBorder="1" applyFont="1"/>
    <xf borderId="6" fillId="7" fontId="6" numFmtId="178" xfId="0" applyBorder="1" applyFont="1" applyNumberFormat="1"/>
    <xf borderId="6" fillId="7" fontId="6" numFmtId="0" xfId="0" applyBorder="1" applyFont="1"/>
    <xf borderId="47" fillId="19" fontId="1" numFmtId="0" xfId="0" applyBorder="1" applyFont="1"/>
    <xf borderId="5" fillId="9" fontId="6" numFmtId="0" xfId="0" applyBorder="1" applyFont="1"/>
    <xf borderId="20" fillId="9" fontId="6" numFmtId="0" xfId="0" applyBorder="1" applyFont="1"/>
    <xf borderId="6" fillId="9" fontId="6" numFmtId="178" xfId="0" applyBorder="1" applyFont="1" applyNumberFormat="1"/>
    <xf borderId="6" fillId="9" fontId="1" numFmtId="0" xfId="0" applyBorder="1" applyFont="1"/>
    <xf borderId="6" fillId="9" fontId="6" numFmtId="3" xfId="0" applyAlignment="1" applyBorder="1" applyFont="1" applyNumberFormat="1">
      <alignment horizontal="center"/>
    </xf>
    <xf borderId="36" fillId="9" fontId="1" numFmtId="0" xfId="0" applyBorder="1" applyFont="1"/>
    <xf borderId="36" fillId="9" fontId="1" numFmtId="178" xfId="0" applyBorder="1" applyFont="1" applyNumberFormat="1"/>
    <xf borderId="47" fillId="9" fontId="1" numFmtId="0" xfId="0" applyBorder="1" applyFont="1"/>
    <xf borderId="6" fillId="9" fontId="6" numFmtId="0" xfId="0" applyBorder="1" applyFont="1"/>
    <xf borderId="4" fillId="9" fontId="1" numFmtId="166" xfId="0" applyBorder="1" applyFont="1" applyNumberFormat="1"/>
    <xf borderId="36" fillId="9" fontId="1" numFmtId="0" xfId="0" applyAlignment="1" applyBorder="1" applyFont="1">
      <alignment horizontal="center"/>
    </xf>
    <xf borderId="36" fillId="9" fontId="1" numFmtId="178" xfId="0" applyAlignment="1" applyBorder="1" applyFont="1" applyNumberFormat="1">
      <alignment horizontal="center"/>
    </xf>
    <xf borderId="36" fillId="9" fontId="1" numFmtId="166" xfId="0" applyBorder="1" applyFont="1" applyNumberFormat="1"/>
    <xf borderId="20" fillId="9" fontId="6" numFmtId="0" xfId="0" applyAlignment="1" applyBorder="1" applyFont="1">
      <alignment horizontal="center"/>
    </xf>
    <xf borderId="20" fillId="9" fontId="6" numFmtId="178" xfId="0" applyAlignment="1" applyBorder="1" applyFont="1" applyNumberFormat="1">
      <alignment horizontal="center"/>
    </xf>
    <xf borderId="0" fillId="0" fontId="6" numFmtId="178" xfId="0" applyFont="1" applyNumberFormat="1"/>
    <xf borderId="4" fillId="20" fontId="1" numFmtId="0" xfId="0" applyBorder="1" applyFill="1" applyFont="1"/>
    <xf borderId="4" fillId="20" fontId="1" numFmtId="10" xfId="0" applyBorder="1" applyFont="1" applyNumberFormat="1"/>
    <xf borderId="4" fillId="9" fontId="1" numFmtId="0" xfId="0" applyBorder="1" applyFont="1"/>
    <xf borderId="4" fillId="9" fontId="1" numFmtId="9" xfId="0" applyBorder="1" applyFont="1" applyNumberFormat="1"/>
    <xf borderId="4" fillId="7" fontId="18" numFmtId="10" xfId="0" applyAlignment="1" applyBorder="1" applyFont="1" applyNumberFormat="1">
      <alignment vertical="center"/>
    </xf>
    <xf borderId="4" fillId="9" fontId="6" numFmtId="9" xfId="0" applyAlignment="1" applyBorder="1" applyFont="1" applyNumberFormat="1">
      <alignment horizontal="center"/>
    </xf>
    <xf borderId="4" fillId="9" fontId="6" numFmtId="0" xfId="0" applyAlignment="1" applyBorder="1" applyFont="1">
      <alignment horizontal="center"/>
    </xf>
    <xf borderId="48" fillId="0" fontId="2" numFmtId="0" xfId="0" applyBorder="1" applyFont="1"/>
    <xf borderId="5" fillId="19" fontId="1" numFmtId="0" xfId="0" applyAlignment="1" applyBorder="1" applyFont="1">
      <alignment horizontal="center"/>
    </xf>
    <xf borderId="6" fillId="19" fontId="1" numFmtId="178" xfId="0" applyAlignment="1" applyBorder="1" applyFont="1" applyNumberFormat="1">
      <alignment horizontal="center"/>
    </xf>
    <xf borderId="6" fillId="7" fontId="1" numFmtId="166" xfId="0" applyBorder="1" applyFont="1" applyNumberFormat="1"/>
    <xf borderId="4" fillId="7" fontId="1" numFmtId="10" xfId="0" applyAlignment="1" applyBorder="1" applyFont="1" applyNumberFormat="1">
      <alignment horizontal="center"/>
    </xf>
    <xf borderId="4" fillId="7" fontId="1" numFmtId="179" xfId="0" applyAlignment="1" applyBorder="1" applyFont="1" applyNumberFormat="1">
      <alignment horizontal="center"/>
    </xf>
    <xf borderId="45" fillId="19" fontId="1" numFmtId="0" xfId="0" applyAlignment="1" applyBorder="1" applyFont="1">
      <alignment horizontal="center"/>
    </xf>
    <xf borderId="46" fillId="19" fontId="1" numFmtId="178" xfId="0" applyAlignment="1" applyBorder="1" applyFont="1" applyNumberFormat="1">
      <alignment horizontal="center"/>
    </xf>
    <xf borderId="49" fillId="19" fontId="1" numFmtId="0" xfId="0" applyAlignment="1" applyBorder="1" applyFont="1">
      <alignment horizontal="center"/>
    </xf>
    <xf borderId="47" fillId="19" fontId="1" numFmtId="178" xfId="0" applyAlignment="1" applyBorder="1" applyFont="1" applyNumberFormat="1">
      <alignment horizontal="center"/>
    </xf>
    <xf borderId="16" fillId="9" fontId="6" numFmtId="0" xfId="0" applyAlignment="1" applyBorder="1" applyFont="1">
      <alignment horizontal="center"/>
    </xf>
    <xf borderId="50" fillId="0" fontId="2" numFmtId="0" xfId="0" applyBorder="1" applyFont="1"/>
    <xf borderId="1" fillId="0" fontId="6" numFmtId="0" xfId="0" applyAlignment="1" applyBorder="1" applyFont="1">
      <alignment horizontal="center"/>
    </xf>
    <xf borderId="1" fillId="14" fontId="6" numFmtId="0" xfId="0" applyAlignment="1" applyBorder="1" applyFont="1">
      <alignment horizontal="center"/>
    </xf>
    <xf borderId="4" fillId="14" fontId="6" numFmtId="10" xfId="0" applyAlignment="1" applyBorder="1" applyFont="1" applyNumberFormat="1">
      <alignment horizontal="center"/>
    </xf>
    <xf borderId="1" fillId="14" fontId="1" numFmtId="0" xfId="0" applyAlignment="1" applyBorder="1" applyFont="1">
      <alignment horizontal="center"/>
    </xf>
    <xf borderId="4" fillId="9" fontId="6" numFmtId="10" xfId="0" applyAlignment="1" applyBorder="1" applyFont="1" applyNumberFormat="1">
      <alignment horizontal="center"/>
    </xf>
    <xf borderId="36" fillId="21" fontId="4" numFmtId="0" xfId="0" applyBorder="1" applyFill="1" applyFont="1"/>
    <xf borderId="36" fillId="21" fontId="1" numFmtId="0" xfId="0" applyBorder="1" applyFont="1"/>
    <xf borderId="51" fillId="21" fontId="4" numFmtId="0" xfId="0" applyAlignment="1" applyBorder="1" applyFont="1">
      <alignment horizontal="left" shrinkToFit="0" vertical="center" wrapText="1"/>
    </xf>
    <xf borderId="52" fillId="0" fontId="2" numFmtId="0" xfId="0" applyBorder="1" applyFont="1"/>
    <xf borderId="53" fillId="0" fontId="2" numFmtId="0" xfId="0" applyBorder="1" applyFont="1"/>
    <xf borderId="4" fillId="6" fontId="4" numFmtId="180" xfId="0" applyAlignment="1" applyBorder="1" applyFont="1" applyNumberFormat="1">
      <alignment horizontal="center" vertical="center"/>
    </xf>
    <xf borderId="4" fillId="6" fontId="4" numFmtId="180" xfId="0" applyAlignment="1" applyBorder="1" applyFont="1" applyNumberFormat="1">
      <alignment horizontal="center"/>
    </xf>
    <xf borderId="4" fillId="6" fontId="4" numFmtId="178" xfId="0" applyAlignment="1" applyBorder="1" applyFont="1" applyNumberFormat="1">
      <alignment horizontal="center"/>
    </xf>
    <xf borderId="6" fillId="14" fontId="4" numFmtId="180" xfId="0" applyAlignment="1" applyBorder="1" applyFont="1" applyNumberFormat="1">
      <alignment horizontal="center"/>
    </xf>
    <xf borderId="4" fillId="9" fontId="4" numFmtId="180" xfId="0" applyAlignment="1" applyBorder="1" applyFont="1" applyNumberFormat="1">
      <alignment horizontal="center"/>
    </xf>
    <xf borderId="54" fillId="0" fontId="2" numFmtId="0" xfId="0" applyBorder="1" applyFont="1"/>
    <xf borderId="55" fillId="0" fontId="2" numFmtId="0" xfId="0" applyBorder="1" applyFont="1"/>
    <xf borderId="4" fillId="7" fontId="1" numFmtId="180" xfId="0" applyAlignment="1" applyBorder="1" applyFont="1" applyNumberFormat="1">
      <alignment horizontal="center" vertical="center"/>
    </xf>
    <xf borderId="4" fillId="0" fontId="1" numFmtId="181" xfId="0" applyBorder="1" applyFont="1" applyNumberFormat="1"/>
    <xf borderId="4" fillId="0" fontId="1" numFmtId="178" xfId="0" applyBorder="1" applyFont="1" applyNumberFormat="1"/>
    <xf borderId="6" fillId="14" fontId="1" numFmtId="0" xfId="0" applyAlignment="1" applyBorder="1" applyFont="1">
      <alignment horizontal="center"/>
    </xf>
    <xf borderId="4" fillId="9" fontId="1" numFmtId="2" xfId="0" applyAlignment="1" applyBorder="1" applyFont="1" applyNumberFormat="1">
      <alignment horizontal="center"/>
    </xf>
    <xf borderId="4" fillId="0" fontId="19" numFmtId="178" xfId="0" applyAlignment="1" applyBorder="1" applyFont="1" applyNumberFormat="1">
      <alignment vertical="center"/>
    </xf>
    <xf borderId="6" fillId="14" fontId="4" numFmtId="0" xfId="0" applyAlignment="1" applyBorder="1" applyFont="1">
      <alignment horizontal="center"/>
    </xf>
    <xf borderId="4" fillId="9" fontId="4" numFmtId="1" xfId="0" applyAlignment="1" applyBorder="1" applyFont="1" applyNumberFormat="1">
      <alignment horizontal="center"/>
    </xf>
    <xf borderId="56" fillId="0" fontId="2" numFmtId="0" xfId="0" applyBorder="1" applyFont="1"/>
    <xf borderId="0" fillId="0" fontId="1" numFmtId="181" xfId="0" applyFont="1" applyNumberFormat="1"/>
    <xf borderId="4" fillId="14" fontId="6" numFmtId="0" xfId="0" applyAlignment="1" applyBorder="1" applyFont="1">
      <alignment horizontal="center"/>
    </xf>
    <xf borderId="0" fillId="0" fontId="1" numFmtId="180" xfId="0" applyAlignment="1" applyFont="1" applyNumberFormat="1">
      <alignment horizontal="center" vertical="center"/>
    </xf>
    <xf borderId="4" fillId="22" fontId="6" numFmtId="0" xfId="0" applyAlignment="1" applyBorder="1" applyFill="1" applyFont="1">
      <alignment horizontal="center"/>
    </xf>
    <xf borderId="4" fillId="9" fontId="6" numFmtId="1" xfId="0" applyAlignment="1" applyBorder="1" applyFont="1" applyNumberFormat="1">
      <alignment horizontal="center"/>
    </xf>
    <xf borderId="4" fillId="6" fontId="6" numFmtId="178" xfId="0" applyAlignment="1" applyBorder="1" applyFont="1" applyNumberFormat="1">
      <alignment horizontal="center"/>
    </xf>
    <xf borderId="4" fillId="23" fontId="6" numFmtId="0" xfId="0" applyAlignment="1" applyBorder="1" applyFill="1" applyFont="1">
      <alignment horizontal="center"/>
    </xf>
    <xf borderId="4" fillId="23" fontId="6" numFmtId="3" xfId="0" applyAlignment="1" applyBorder="1" applyFont="1" applyNumberFormat="1">
      <alignment horizontal="center"/>
    </xf>
    <xf borderId="0" fillId="0" fontId="1" numFmtId="178" xfId="0" applyAlignment="1" applyFont="1" applyNumberFormat="1">
      <alignment shrinkToFit="0" wrapText="1"/>
    </xf>
    <xf borderId="0" fillId="0" fontId="1" numFmtId="0" xfId="0" applyAlignment="1" applyFont="1">
      <alignment shrinkToFit="0" wrapText="1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857250</xdr:colOff>
      <xdr:row>95</xdr:row>
      <xdr:rowOff>38100</xdr:rowOff>
    </xdr:from>
    <xdr:ext cx="723900" cy="504825"/>
    <xdr:grpSp>
      <xdr:nvGrpSpPr>
        <xdr:cNvPr id="2" name="Shape 2"/>
        <xdr:cNvGrpSpPr/>
      </xdr:nvGrpSpPr>
      <xdr:grpSpPr>
        <a:xfrm>
          <a:off x="4988813" y="3532350"/>
          <a:ext cx="714375" cy="495300"/>
          <a:chOff x="4988813" y="3532350"/>
          <a:chExt cx="714375" cy="495300"/>
        </a:xfrm>
      </xdr:grpSpPr>
      <xdr:cxnSp>
        <xdr:nvCxnSpPr>
          <xdr:cNvPr id="3" name="Shape 3"/>
          <xdr:cNvCxnSpPr/>
        </xdr:nvCxnSpPr>
        <xdr:spPr>
          <a:xfrm flipH="1" rot="10800000">
            <a:off x="4988813" y="3532350"/>
            <a:ext cx="714375" cy="495300"/>
          </a:xfrm>
          <a:prstGeom prst="straightConnector1">
            <a:avLst/>
          </a:prstGeom>
          <a:noFill/>
          <a:ln cap="flat" cmpd="sng" w="9525">
            <a:solidFill>
              <a:schemeClr val="dk1"/>
            </a:solidFill>
            <a:prstDash val="solid"/>
            <a:round/>
            <a:headEnd len="sm" w="sm" type="none"/>
            <a:tailEnd len="med" w="med" type="stealth"/>
          </a:ln>
        </xdr:spPr>
      </xdr:cxnSp>
    </xdr:grpSp>
    <xdr:clientData fLocksWithSheet="0"/>
  </xdr:oneCellAnchor>
  <xdr:oneCellAnchor>
    <xdr:from>
      <xdr:col>8</xdr:col>
      <xdr:colOff>0</xdr:colOff>
      <xdr:row>97</xdr:row>
      <xdr:rowOff>9525</xdr:rowOff>
    </xdr:from>
    <xdr:ext cx="1009650" cy="200025"/>
    <xdr:grpSp>
      <xdr:nvGrpSpPr>
        <xdr:cNvPr id="2" name="Shape 2"/>
        <xdr:cNvGrpSpPr/>
      </xdr:nvGrpSpPr>
      <xdr:grpSpPr>
        <a:xfrm>
          <a:off x="4841175" y="3684750"/>
          <a:ext cx="1009650" cy="190500"/>
          <a:chOff x="4841175" y="3684750"/>
          <a:chExt cx="1009650" cy="190500"/>
        </a:xfrm>
      </xdr:grpSpPr>
      <xdr:cxnSp>
        <xdr:nvCxnSpPr>
          <xdr:cNvPr id="4" name="Shape 4"/>
          <xdr:cNvCxnSpPr/>
        </xdr:nvCxnSpPr>
        <xdr:spPr>
          <a:xfrm flipH="1" rot="10800000">
            <a:off x="4841175" y="3684750"/>
            <a:ext cx="1009650" cy="190500"/>
          </a:xfrm>
          <a:prstGeom prst="straightConnector1">
            <a:avLst/>
          </a:prstGeom>
          <a:noFill/>
          <a:ln cap="flat" cmpd="sng" w="9525">
            <a:solidFill>
              <a:schemeClr val="dk1"/>
            </a:solidFill>
            <a:prstDash val="solid"/>
            <a:round/>
            <a:headEnd len="sm" w="sm" type="none"/>
            <a:tailEnd len="med" w="med" type="stealth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contarerp.com.co/costos-de-contratar-un-trabajador-con-el-salario-minimo-2023/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1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2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6D9F0"/>
    <pageSetUpPr/>
  </sheetPr>
  <sheetViews>
    <sheetView workbookViewId="0"/>
  </sheetViews>
  <sheetFormatPr customHeight="1" defaultColWidth="12.63" defaultRowHeight="15.0"/>
  <cols>
    <col customWidth="1" min="1" max="3" width="10.63"/>
    <col customWidth="1" min="4" max="4" width="24.5"/>
    <col customWidth="1" min="5" max="8" width="10.63"/>
    <col customWidth="1" min="9" max="9" width="15.75"/>
    <col customWidth="1" min="10" max="10" width="10.63"/>
    <col customWidth="1" min="11" max="11" width="14.75"/>
    <col customWidth="1" min="12" max="13" width="10.63"/>
    <col customWidth="1" min="14" max="14" width="17.5"/>
    <col customWidth="1" min="15" max="18" width="10.63"/>
    <col customWidth="1" min="19" max="19" width="18.13"/>
    <col customWidth="1" min="20" max="26" width="10.63"/>
  </cols>
  <sheetData>
    <row r="1" ht="12.0" customHeight="1">
      <c r="A1" s="1" t="s">
        <v>0</v>
      </c>
      <c r="B1" s="2"/>
      <c r="C1" s="2"/>
      <c r="D1" s="3"/>
      <c r="F1" s="1" t="s">
        <v>1</v>
      </c>
      <c r="G1" s="2"/>
      <c r="H1" s="2"/>
      <c r="I1" s="3"/>
      <c r="K1" s="1" t="s">
        <v>2</v>
      </c>
      <c r="L1" s="2"/>
      <c r="M1" s="2"/>
      <c r="N1" s="3"/>
      <c r="P1" s="1" t="s">
        <v>3</v>
      </c>
      <c r="Q1" s="2"/>
      <c r="R1" s="2"/>
      <c r="S1" s="3"/>
    </row>
    <row r="2" ht="12.0" customHeight="1">
      <c r="A2" s="4" t="s">
        <v>4</v>
      </c>
      <c r="B2" s="5" t="s">
        <v>5</v>
      </c>
      <c r="C2" s="3"/>
      <c r="D2" s="6" t="s">
        <v>6</v>
      </c>
      <c r="F2" s="4" t="s">
        <v>4</v>
      </c>
      <c r="G2" s="5" t="s">
        <v>5</v>
      </c>
      <c r="H2" s="3"/>
      <c r="I2" s="6" t="s">
        <v>6</v>
      </c>
      <c r="K2" s="4" t="s">
        <v>4</v>
      </c>
      <c r="L2" s="5" t="s">
        <v>5</v>
      </c>
      <c r="M2" s="3"/>
      <c r="N2" s="6" t="s">
        <v>6</v>
      </c>
      <c r="P2" s="4" t="s">
        <v>4</v>
      </c>
      <c r="Q2" s="5" t="s">
        <v>5</v>
      </c>
      <c r="R2" s="3"/>
      <c r="S2" s="6" t="s">
        <v>6</v>
      </c>
    </row>
    <row r="3" ht="12.0" customHeight="1">
      <c r="A3" s="7">
        <v>1.0</v>
      </c>
      <c r="B3" s="8" t="s">
        <v>7</v>
      </c>
      <c r="C3" s="3"/>
      <c r="D3" s="9">
        <v>9435600.0</v>
      </c>
      <c r="F3" s="7">
        <v>8.0</v>
      </c>
      <c r="G3" s="8" t="s">
        <v>8</v>
      </c>
      <c r="H3" s="3"/>
      <c r="I3" s="9">
        <f>86900*8</f>
        <v>695200</v>
      </c>
      <c r="K3" s="7">
        <v>1.0</v>
      </c>
      <c r="L3" s="8" t="s">
        <v>9</v>
      </c>
      <c r="M3" s="3"/>
      <c r="N3" s="9">
        <v>9945600.0</v>
      </c>
      <c r="P3" s="7">
        <v>2.0</v>
      </c>
      <c r="Q3" s="8" t="s">
        <v>10</v>
      </c>
      <c r="R3" s="3"/>
      <c r="S3" s="9">
        <f>1695900*2</f>
        <v>3391800</v>
      </c>
    </row>
    <row r="4" ht="12.0" customHeight="1">
      <c r="A4" s="7">
        <v>1.0</v>
      </c>
      <c r="B4" s="8" t="s">
        <v>11</v>
      </c>
      <c r="C4" s="3"/>
      <c r="D4" s="9">
        <v>7055600.0</v>
      </c>
      <c r="F4" s="7">
        <v>1.0</v>
      </c>
      <c r="G4" s="8" t="s">
        <v>12</v>
      </c>
      <c r="H4" s="3"/>
      <c r="I4" s="9">
        <v>382600.0</v>
      </c>
      <c r="K4" s="7">
        <v>2.0</v>
      </c>
      <c r="L4" s="10" t="s">
        <v>13</v>
      </c>
      <c r="M4" s="11"/>
      <c r="N4" s="9">
        <f>43900*2</f>
        <v>87800</v>
      </c>
      <c r="P4" s="7">
        <v>2.0</v>
      </c>
      <c r="Q4" s="8" t="s">
        <v>14</v>
      </c>
      <c r="R4" s="3"/>
      <c r="S4" s="9">
        <f>926600*2</f>
        <v>1853200</v>
      </c>
    </row>
    <row r="5" ht="12.0" customHeight="1">
      <c r="A5" s="7">
        <v>1.0</v>
      </c>
      <c r="B5" s="8" t="s">
        <v>15</v>
      </c>
      <c r="C5" s="3"/>
      <c r="D5" s="9">
        <v>6349600.0</v>
      </c>
      <c r="F5" s="7">
        <v>1.0</v>
      </c>
      <c r="G5" s="8" t="s">
        <v>16</v>
      </c>
      <c r="H5" s="3"/>
      <c r="I5" s="9">
        <v>105600.0</v>
      </c>
      <c r="K5" s="7">
        <v>2.0</v>
      </c>
      <c r="L5" s="10" t="s">
        <v>17</v>
      </c>
      <c r="M5" s="11"/>
      <c r="N5" s="9">
        <f>105600*2</f>
        <v>211200</v>
      </c>
      <c r="P5" s="8" t="s">
        <v>18</v>
      </c>
      <c r="Q5" s="2"/>
      <c r="R5" s="3"/>
      <c r="S5" s="9">
        <f>SUM(S3:S4)</f>
        <v>5245000</v>
      </c>
    </row>
    <row r="6" ht="12.0" customHeight="1">
      <c r="A6" s="7">
        <v>1.0</v>
      </c>
      <c r="B6" s="8" t="s">
        <v>19</v>
      </c>
      <c r="C6" s="3"/>
      <c r="D6" s="9">
        <v>6035600.0</v>
      </c>
      <c r="F6" s="7">
        <v>3.0</v>
      </c>
      <c r="G6" s="8" t="s">
        <v>20</v>
      </c>
      <c r="H6" s="3"/>
      <c r="I6" s="9">
        <f>54600*3</f>
        <v>163800</v>
      </c>
      <c r="K6" s="7">
        <v>1.0</v>
      </c>
      <c r="L6" s="10" t="s">
        <v>21</v>
      </c>
      <c r="M6" s="11"/>
      <c r="N6" s="9">
        <v>140000.0</v>
      </c>
    </row>
    <row r="7" ht="12.0" customHeight="1">
      <c r="A7" s="7">
        <v>1.0</v>
      </c>
      <c r="B7" s="8" t="s">
        <v>22</v>
      </c>
      <c r="C7" s="3"/>
      <c r="D7" s="9">
        <v>8925600.0</v>
      </c>
      <c r="F7" s="7">
        <v>4.0</v>
      </c>
      <c r="G7" s="8" t="s">
        <v>23</v>
      </c>
      <c r="H7" s="3"/>
      <c r="I7" s="9">
        <f>25600*4</f>
        <v>102400</v>
      </c>
      <c r="K7" s="7">
        <v>1.0</v>
      </c>
      <c r="L7" s="10" t="s">
        <v>24</v>
      </c>
      <c r="M7" s="11"/>
      <c r="N7" s="9">
        <v>200600.0</v>
      </c>
    </row>
    <row r="8" ht="12.0" customHeight="1">
      <c r="A8" s="7">
        <v>1.0</v>
      </c>
      <c r="B8" s="8" t="s">
        <v>25</v>
      </c>
      <c r="C8" s="3"/>
      <c r="D8" s="12">
        <v>6885600.0</v>
      </c>
      <c r="F8" s="7">
        <v>1.0</v>
      </c>
      <c r="G8" s="8" t="s">
        <v>26</v>
      </c>
      <c r="H8" s="3"/>
      <c r="I8" s="9">
        <v>382600.0</v>
      </c>
      <c r="K8" s="7">
        <v>3.0</v>
      </c>
      <c r="L8" s="10" t="s">
        <v>27</v>
      </c>
      <c r="M8" s="11"/>
      <c r="N8" s="9">
        <f>1179000*2</f>
        <v>2358000</v>
      </c>
    </row>
    <row r="9" ht="12.0" customHeight="1">
      <c r="A9" s="7">
        <v>1.0</v>
      </c>
      <c r="B9" s="8" t="s">
        <v>28</v>
      </c>
      <c r="C9" s="3"/>
      <c r="D9" s="13"/>
      <c r="F9" s="7">
        <v>8.0</v>
      </c>
      <c r="G9" s="8" t="s">
        <v>29</v>
      </c>
      <c r="H9" s="3"/>
      <c r="I9" s="9">
        <f>105600*8</f>
        <v>844800</v>
      </c>
      <c r="K9" s="7">
        <v>2.0</v>
      </c>
      <c r="L9" s="8" t="s">
        <v>30</v>
      </c>
      <c r="M9" s="3"/>
      <c r="N9" s="9">
        <v>457600.0</v>
      </c>
    </row>
    <row r="10" ht="12.0" customHeight="1">
      <c r="A10" s="7">
        <v>1.0</v>
      </c>
      <c r="B10" s="8" t="s">
        <v>31</v>
      </c>
      <c r="C10" s="3"/>
      <c r="D10" s="9">
        <v>2480600.0</v>
      </c>
      <c r="F10" s="7">
        <v>1.0</v>
      </c>
      <c r="G10" s="8" t="s">
        <v>32</v>
      </c>
      <c r="H10" s="3"/>
      <c r="I10" s="9">
        <v>20900.0</v>
      </c>
      <c r="K10" s="14" t="s">
        <v>18</v>
      </c>
      <c r="L10" s="2"/>
      <c r="M10" s="3"/>
      <c r="N10" s="9">
        <f>SUM(N3:N9)</f>
        <v>13400800</v>
      </c>
    </row>
    <row r="11" ht="12.0" customHeight="1">
      <c r="A11" s="7">
        <v>1.0</v>
      </c>
      <c r="B11" s="8" t="s">
        <v>33</v>
      </c>
      <c r="C11" s="3"/>
      <c r="D11" s="9">
        <v>2235600.0</v>
      </c>
      <c r="F11" s="7">
        <v>2.0</v>
      </c>
      <c r="G11" s="8" t="s">
        <v>34</v>
      </c>
      <c r="H11" s="3"/>
      <c r="I11" s="9">
        <f>8600*2</f>
        <v>17200</v>
      </c>
    </row>
    <row r="12" ht="12.0" customHeight="1">
      <c r="A12" s="7">
        <v>2.0</v>
      </c>
      <c r="B12" s="8" t="s">
        <v>35</v>
      </c>
      <c r="C12" s="3"/>
      <c r="D12" s="9">
        <v>17600.0</v>
      </c>
      <c r="F12" s="8" t="s">
        <v>18</v>
      </c>
      <c r="G12" s="2"/>
      <c r="H12" s="3"/>
      <c r="I12" s="9">
        <f>SUM(I3:I11)</f>
        <v>2715100</v>
      </c>
      <c r="N12" s="15" t="s">
        <v>36</v>
      </c>
    </row>
    <row r="13" ht="12.0" customHeight="1">
      <c r="A13" s="8" t="s">
        <v>18</v>
      </c>
      <c r="B13" s="2"/>
      <c r="C13" s="3"/>
      <c r="D13" s="9">
        <f>SUM(D3:D12)+D8</f>
        <v>56307000</v>
      </c>
    </row>
    <row r="14" ht="12.0" customHeight="1"/>
    <row r="15" ht="12.0" customHeight="1"/>
    <row r="16" ht="12.0" customHeight="1"/>
    <row r="17" ht="12.0" customHeight="1"/>
    <row r="18" ht="12.0" customHeight="1"/>
    <row r="19" ht="12.0" customHeight="1">
      <c r="A19" s="16" t="s">
        <v>37</v>
      </c>
      <c r="B19" s="17"/>
      <c r="C19" s="17"/>
      <c r="D19" s="18"/>
      <c r="F19" s="19" t="s">
        <v>37</v>
      </c>
      <c r="G19" s="20"/>
      <c r="H19" s="20"/>
      <c r="I19" s="21"/>
    </row>
    <row r="20" ht="12.0" customHeight="1">
      <c r="A20" s="22" t="s">
        <v>38</v>
      </c>
      <c r="B20" s="2"/>
      <c r="C20" s="2"/>
      <c r="D20" s="3"/>
      <c r="F20" s="22" t="s">
        <v>39</v>
      </c>
      <c r="G20" s="2"/>
      <c r="H20" s="2"/>
      <c r="I20" s="3"/>
    </row>
    <row r="21" ht="12.0" customHeight="1">
      <c r="A21" s="4" t="s">
        <v>4</v>
      </c>
      <c r="B21" s="5" t="s">
        <v>40</v>
      </c>
      <c r="C21" s="3"/>
      <c r="D21" s="6" t="s">
        <v>6</v>
      </c>
      <c r="F21" s="4" t="s">
        <v>4</v>
      </c>
      <c r="G21" s="5" t="s">
        <v>40</v>
      </c>
      <c r="H21" s="3"/>
      <c r="I21" s="6" t="s">
        <v>6</v>
      </c>
    </row>
    <row r="22" ht="12.0" customHeight="1">
      <c r="A22" s="7">
        <v>8.0</v>
      </c>
      <c r="B22" s="8" t="s">
        <v>41</v>
      </c>
      <c r="C22" s="3"/>
      <c r="D22" s="9">
        <f>'ESTRUCTURA SALARIAL '!F2*8</f>
        <v>15044848</v>
      </c>
      <c r="F22" s="7">
        <v>1.0</v>
      </c>
      <c r="G22" s="8" t="s">
        <v>42</v>
      </c>
      <c r="H22" s="3"/>
      <c r="I22" s="9" t="str">
        <f>'ESTRUCTURA SALARIAL '!F5</f>
        <v/>
      </c>
    </row>
    <row r="23" ht="12.0" customHeight="1">
      <c r="A23" s="7">
        <v>1.0</v>
      </c>
      <c r="B23" s="8" t="s">
        <v>43</v>
      </c>
      <c r="C23" s="3"/>
      <c r="D23" s="9">
        <f>'ESTRUCTURA SALARIAL '!F8</f>
        <v>1300606</v>
      </c>
      <c r="F23" s="7">
        <v>1.0</v>
      </c>
      <c r="G23" s="8" t="s">
        <v>44</v>
      </c>
      <c r="H23" s="3"/>
      <c r="I23" s="9">
        <f>'ESTRUCTURA SALARIAL '!F11</f>
        <v>1300606</v>
      </c>
    </row>
    <row r="24" ht="12.0" customHeight="1">
      <c r="A24" s="7">
        <v>2.0</v>
      </c>
      <c r="B24" s="8" t="s">
        <v>45</v>
      </c>
      <c r="C24" s="3"/>
      <c r="D24" s="9">
        <f>'ESTRUCTURA SALARIAL '!F9*2</f>
        <v>2601212</v>
      </c>
      <c r="F24" s="7">
        <v>1.0</v>
      </c>
      <c r="G24" s="8" t="s">
        <v>46</v>
      </c>
      <c r="H24" s="3"/>
      <c r="I24" s="9">
        <f>'ESTRUCTURA SALARIAL '!F12</f>
        <v>1300606</v>
      </c>
    </row>
    <row r="25" ht="12.0" customHeight="1">
      <c r="A25" s="8" t="s">
        <v>18</v>
      </c>
      <c r="B25" s="2"/>
      <c r="C25" s="3"/>
      <c r="D25" s="9">
        <f>SUM(D22:D24)</f>
        <v>18946666</v>
      </c>
      <c r="F25" s="7">
        <v>1.0</v>
      </c>
      <c r="G25" s="8" t="s">
        <v>47</v>
      </c>
      <c r="H25" s="3"/>
      <c r="I25" s="9">
        <f>'ESTRUCTURA SALARIAL '!F2</f>
        <v>1880606</v>
      </c>
    </row>
    <row r="26" ht="12.75" customHeight="1">
      <c r="F26" s="7">
        <v>1.0</v>
      </c>
      <c r="G26" s="8" t="s">
        <v>48</v>
      </c>
      <c r="H26" s="3"/>
      <c r="I26" s="9">
        <f>'ESTRUCTURA SALARIAL '!F10</f>
        <v>1300606</v>
      </c>
    </row>
    <row r="27" ht="12.0" customHeight="1">
      <c r="F27" s="7"/>
      <c r="G27" s="10"/>
      <c r="H27" s="11"/>
      <c r="I27" s="9"/>
    </row>
    <row r="28" ht="12.0" customHeight="1">
      <c r="F28" s="8" t="s">
        <v>18</v>
      </c>
      <c r="G28" s="2"/>
      <c r="H28" s="3"/>
      <c r="I28" s="9">
        <f>SUM(I22:I26)</f>
        <v>5782424</v>
      </c>
    </row>
    <row r="29" ht="12.0" customHeight="1"/>
    <row r="30" ht="12.0" customHeight="1"/>
    <row r="31" ht="12.0" customHeight="1"/>
    <row r="32" ht="12.0" customHeight="1">
      <c r="A32" s="22" t="s">
        <v>49</v>
      </c>
      <c r="B32" s="2"/>
      <c r="C32" s="2"/>
      <c r="D32" s="3"/>
      <c r="F32" s="23" t="s">
        <v>50</v>
      </c>
      <c r="G32" s="17"/>
      <c r="H32" s="17"/>
      <c r="I32" s="18"/>
      <c r="K32" s="24"/>
    </row>
    <row r="33" ht="12.0" customHeight="1">
      <c r="A33" s="4" t="s">
        <v>4</v>
      </c>
      <c r="B33" s="4" t="s">
        <v>40</v>
      </c>
      <c r="C33" s="4"/>
      <c r="D33" s="6" t="s">
        <v>6</v>
      </c>
      <c r="F33" s="4" t="s">
        <v>4</v>
      </c>
      <c r="G33" s="5" t="s">
        <v>40</v>
      </c>
      <c r="H33" s="3"/>
      <c r="I33" s="4" t="s">
        <v>6</v>
      </c>
    </row>
    <row r="34" ht="12.0" customHeight="1">
      <c r="A34" s="25">
        <v>2.0</v>
      </c>
      <c r="B34" s="14" t="s">
        <v>51</v>
      </c>
      <c r="C34" s="3"/>
      <c r="D34" s="26">
        <f>500000*2</f>
        <v>1000000</v>
      </c>
      <c r="F34" s="25">
        <v>1.0</v>
      </c>
      <c r="G34" s="14" t="s">
        <v>52</v>
      </c>
      <c r="H34" s="3"/>
      <c r="I34" s="26">
        <v>1600000.0</v>
      </c>
    </row>
    <row r="35" ht="12.0" customHeight="1">
      <c r="A35" s="25">
        <v>2.0</v>
      </c>
      <c r="B35" s="14" t="s">
        <v>53</v>
      </c>
      <c r="C35" s="3"/>
      <c r="D35" s="26">
        <f>1177000*2</f>
        <v>2354000</v>
      </c>
      <c r="F35" s="25">
        <v>10.0</v>
      </c>
      <c r="G35" s="14" t="s">
        <v>54</v>
      </c>
      <c r="H35" s="3"/>
      <c r="I35" s="26">
        <v>500000.0</v>
      </c>
    </row>
    <row r="36" ht="12.0" customHeight="1">
      <c r="A36" s="25">
        <v>1.0</v>
      </c>
      <c r="B36" s="14" t="s">
        <v>55</v>
      </c>
      <c r="C36" s="3"/>
      <c r="D36" s="26">
        <v>115900.0</v>
      </c>
      <c r="F36" s="25">
        <v>5.0</v>
      </c>
      <c r="G36" s="14" t="s">
        <v>56</v>
      </c>
      <c r="H36" s="3"/>
      <c r="I36" s="26">
        <f>80000*5</f>
        <v>400000</v>
      </c>
    </row>
    <row r="37" ht="12.0" customHeight="1">
      <c r="A37" s="25">
        <v>2.0</v>
      </c>
      <c r="B37" s="14" t="s">
        <v>57</v>
      </c>
      <c r="C37" s="3"/>
      <c r="D37" s="26">
        <f>54900*2</f>
        <v>109800</v>
      </c>
      <c r="F37" s="25">
        <v>1.0</v>
      </c>
      <c r="G37" s="14" t="s">
        <v>58</v>
      </c>
      <c r="H37" s="3"/>
      <c r="I37" s="26">
        <v>250000.0</v>
      </c>
    </row>
    <row r="38" ht="12.0" customHeight="1">
      <c r="A38" s="25">
        <v>1.0</v>
      </c>
      <c r="B38" s="14" t="s">
        <v>59</v>
      </c>
      <c r="C38" s="3"/>
      <c r="D38" s="26">
        <v>67990.0</v>
      </c>
      <c r="F38" s="7">
        <v>20.0</v>
      </c>
      <c r="G38" s="8" t="s">
        <v>60</v>
      </c>
      <c r="H38" s="3"/>
      <c r="I38" s="9">
        <v>120000.0</v>
      </c>
    </row>
    <row r="39" ht="12.0" customHeight="1">
      <c r="A39" s="25">
        <v>1.0</v>
      </c>
      <c r="B39" s="14" t="s">
        <v>61</v>
      </c>
      <c r="C39" s="3"/>
      <c r="D39" s="26">
        <v>149000.0</v>
      </c>
      <c r="F39" s="7">
        <v>10.0</v>
      </c>
      <c r="G39" s="8" t="s">
        <v>62</v>
      </c>
      <c r="H39" s="3"/>
      <c r="I39" s="9">
        <f>50000*10</f>
        <v>500000</v>
      </c>
    </row>
    <row r="40" ht="12.0" customHeight="1">
      <c r="A40" s="25"/>
      <c r="B40" s="27"/>
      <c r="C40" s="28"/>
      <c r="D40" s="26"/>
      <c r="F40" s="7">
        <v>1.0</v>
      </c>
      <c r="G40" s="8" t="s">
        <v>63</v>
      </c>
      <c r="H40" s="3"/>
      <c r="I40" s="9">
        <v>175000.0</v>
      </c>
    </row>
    <row r="41" ht="12.0" customHeight="1">
      <c r="A41" s="14" t="s">
        <v>18</v>
      </c>
      <c r="B41" s="2"/>
      <c r="C41" s="3"/>
      <c r="D41" s="26">
        <f>SUM(D34:D40)</f>
        <v>3796690</v>
      </c>
      <c r="F41" s="7">
        <v>1.0</v>
      </c>
      <c r="G41" s="8" t="s">
        <v>64</v>
      </c>
      <c r="H41" s="3"/>
      <c r="I41" s="9">
        <v>49900.0</v>
      </c>
    </row>
    <row r="42" ht="12.0" customHeight="1">
      <c r="F42" s="7">
        <v>4.0</v>
      </c>
      <c r="G42" s="8" t="s">
        <v>65</v>
      </c>
      <c r="H42" s="3"/>
      <c r="I42" s="9">
        <f>80000*4</f>
        <v>320000</v>
      </c>
    </row>
    <row r="43" ht="12.0" customHeight="1">
      <c r="F43" s="7">
        <v>1.0</v>
      </c>
      <c r="G43" s="8" t="s">
        <v>66</v>
      </c>
      <c r="H43" s="3"/>
      <c r="I43" s="9">
        <v>83000.0</v>
      </c>
    </row>
    <row r="44" ht="12.0" customHeight="1">
      <c r="F44" s="7">
        <v>3.0</v>
      </c>
      <c r="G44" s="8" t="s">
        <v>67</v>
      </c>
      <c r="H44" s="3"/>
      <c r="I44" s="9">
        <f>35000*3</f>
        <v>105000</v>
      </c>
    </row>
    <row r="45" ht="12.0" customHeight="1">
      <c r="F45" s="7">
        <v>1.0</v>
      </c>
      <c r="G45" s="8" t="s">
        <v>68</v>
      </c>
      <c r="H45" s="3"/>
      <c r="I45" s="9">
        <v>40000.0</v>
      </c>
    </row>
    <row r="46" ht="12.0" customHeight="1">
      <c r="F46" s="7">
        <v>1.0</v>
      </c>
      <c r="G46" s="8" t="s">
        <v>69</v>
      </c>
      <c r="H46" s="3"/>
      <c r="I46" s="9">
        <v>320000.0</v>
      </c>
    </row>
    <row r="47" ht="12.0" customHeight="1">
      <c r="F47" s="7">
        <v>1.0</v>
      </c>
      <c r="G47" s="8" t="s">
        <v>70</v>
      </c>
      <c r="H47" s="3"/>
      <c r="I47" s="9">
        <v>90000.0</v>
      </c>
    </row>
    <row r="48" ht="12.0" customHeight="1">
      <c r="F48" s="14" t="s">
        <v>18</v>
      </c>
      <c r="G48" s="2"/>
      <c r="H48" s="3"/>
      <c r="I48" s="26">
        <f>SUM(I34:I47)</f>
        <v>4552900</v>
      </c>
    </row>
    <row r="49" ht="12.0" customHeight="1"/>
    <row r="50" ht="12.0" customHeight="1"/>
    <row r="51" ht="12.0" customHeight="1"/>
    <row r="52" ht="12.0" customHeight="1"/>
    <row r="53" ht="12.0" customHeight="1"/>
    <row r="54" ht="12.0" customHeight="1">
      <c r="A54" s="29" t="s">
        <v>71</v>
      </c>
      <c r="B54" s="20"/>
      <c r="C54" s="20"/>
      <c r="D54" s="21"/>
    </row>
    <row r="55" ht="12.0" customHeight="1">
      <c r="A55" s="4" t="s">
        <v>4</v>
      </c>
      <c r="B55" s="5" t="s">
        <v>40</v>
      </c>
      <c r="C55" s="3"/>
      <c r="D55" s="6" t="s">
        <v>6</v>
      </c>
    </row>
    <row r="56" ht="12.0" customHeight="1">
      <c r="A56" s="25">
        <v>1.0</v>
      </c>
      <c r="B56" s="14" t="s">
        <v>72</v>
      </c>
      <c r="C56" s="3"/>
      <c r="D56" s="26">
        <v>1749000.0</v>
      </c>
    </row>
    <row r="57" ht="12.0" customHeight="1">
      <c r="A57" s="25">
        <v>1.0</v>
      </c>
      <c r="B57" s="14" t="s">
        <v>73</v>
      </c>
      <c r="C57" s="3"/>
      <c r="D57" s="26">
        <v>359000.0</v>
      </c>
    </row>
    <row r="58" ht="12.0" customHeight="1">
      <c r="A58" s="25">
        <v>1.0</v>
      </c>
      <c r="B58" s="14" t="s">
        <v>74</v>
      </c>
      <c r="C58" s="3"/>
      <c r="D58" s="26">
        <v>245000.0</v>
      </c>
    </row>
    <row r="59" ht="12.0" customHeight="1">
      <c r="A59" s="25">
        <v>1.0</v>
      </c>
      <c r="B59" s="14" t="s">
        <v>75</v>
      </c>
      <c r="C59" s="3"/>
      <c r="D59" s="26">
        <v>1000000.0</v>
      </c>
    </row>
    <row r="60" ht="12.0" customHeight="1">
      <c r="A60" s="25">
        <v>1.0</v>
      </c>
      <c r="B60" s="14" t="s">
        <v>76</v>
      </c>
      <c r="C60" s="3"/>
      <c r="D60" s="26">
        <v>2500000.0</v>
      </c>
    </row>
    <row r="61" ht="12.0" customHeight="1">
      <c r="A61" s="25">
        <v>1.0</v>
      </c>
      <c r="B61" s="14" t="s">
        <v>77</v>
      </c>
      <c r="C61" s="3"/>
      <c r="D61" s="26">
        <v>1800000.0</v>
      </c>
    </row>
    <row r="62" ht="12.0" customHeight="1">
      <c r="A62" s="25" t="s">
        <v>18</v>
      </c>
      <c r="B62" s="14"/>
      <c r="C62" s="3"/>
      <c r="D62" s="26">
        <f>SUM(D56:D61)</f>
        <v>7653000</v>
      </c>
    </row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  <row r="101" ht="12.0" customHeight="1"/>
    <row r="102" ht="12.0" customHeight="1"/>
    <row r="103" ht="12.0" customHeight="1"/>
    <row r="104" ht="12.0" customHeight="1"/>
    <row r="105" ht="12.0" customHeight="1"/>
    <row r="106" ht="12.0" customHeight="1"/>
    <row r="107" ht="12.0" customHeight="1"/>
    <row r="108" ht="12.0" customHeight="1"/>
    <row r="109" ht="12.0" customHeight="1"/>
    <row r="110" ht="12.0" customHeight="1"/>
    <row r="111" ht="12.0" customHeight="1"/>
    <row r="112" ht="12.0" customHeight="1"/>
    <row r="113" ht="12.0" customHeight="1"/>
    <row r="114" ht="12.0" customHeight="1"/>
    <row r="115" ht="12.0" customHeight="1"/>
    <row r="116" ht="12.0" customHeight="1"/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</sheetData>
  <mergeCells count="87">
    <mergeCell ref="F19:I19"/>
    <mergeCell ref="F20:I20"/>
    <mergeCell ref="G21:H21"/>
    <mergeCell ref="G22:H22"/>
    <mergeCell ref="G23:H23"/>
    <mergeCell ref="G24:H24"/>
    <mergeCell ref="G25:H25"/>
    <mergeCell ref="A19:D19"/>
    <mergeCell ref="A20:D20"/>
    <mergeCell ref="B21:C21"/>
    <mergeCell ref="B22:C22"/>
    <mergeCell ref="B23:C23"/>
    <mergeCell ref="B24:C24"/>
    <mergeCell ref="A25:C25"/>
    <mergeCell ref="G36:H36"/>
    <mergeCell ref="G37:H37"/>
    <mergeCell ref="G38:H38"/>
    <mergeCell ref="G39:H39"/>
    <mergeCell ref="G40:H40"/>
    <mergeCell ref="G41:H41"/>
    <mergeCell ref="G42:H42"/>
    <mergeCell ref="B55:C55"/>
    <mergeCell ref="B56:C56"/>
    <mergeCell ref="B57:C57"/>
    <mergeCell ref="B58:C58"/>
    <mergeCell ref="B59:C59"/>
    <mergeCell ref="B60:C60"/>
    <mergeCell ref="B61:C61"/>
    <mergeCell ref="B62:C62"/>
    <mergeCell ref="G43:H43"/>
    <mergeCell ref="G44:H44"/>
    <mergeCell ref="G45:H45"/>
    <mergeCell ref="G46:H46"/>
    <mergeCell ref="G47:H47"/>
    <mergeCell ref="F48:H48"/>
    <mergeCell ref="A54:D54"/>
    <mergeCell ref="A1:D1"/>
    <mergeCell ref="F1:I1"/>
    <mergeCell ref="K1:N1"/>
    <mergeCell ref="P1:S1"/>
    <mergeCell ref="G2:H2"/>
    <mergeCell ref="L2:M2"/>
    <mergeCell ref="Q2:R2"/>
    <mergeCell ref="B2:C2"/>
    <mergeCell ref="B3:C3"/>
    <mergeCell ref="G3:H3"/>
    <mergeCell ref="L3:M3"/>
    <mergeCell ref="Q3:R3"/>
    <mergeCell ref="G4:H4"/>
    <mergeCell ref="Q4:R4"/>
    <mergeCell ref="P5:R5"/>
    <mergeCell ref="B4:C4"/>
    <mergeCell ref="B5:C5"/>
    <mergeCell ref="G5:H5"/>
    <mergeCell ref="B6:C6"/>
    <mergeCell ref="G6:H6"/>
    <mergeCell ref="B7:C7"/>
    <mergeCell ref="G7:H7"/>
    <mergeCell ref="B8:C8"/>
    <mergeCell ref="D8:D9"/>
    <mergeCell ref="B9:C9"/>
    <mergeCell ref="B10:C10"/>
    <mergeCell ref="B11:C11"/>
    <mergeCell ref="B12:C12"/>
    <mergeCell ref="A13:C13"/>
    <mergeCell ref="G8:H8"/>
    <mergeCell ref="G9:H9"/>
    <mergeCell ref="L9:M9"/>
    <mergeCell ref="G10:H10"/>
    <mergeCell ref="K10:M10"/>
    <mergeCell ref="G11:H11"/>
    <mergeCell ref="F12:H12"/>
    <mergeCell ref="A32:D32"/>
    <mergeCell ref="B34:C34"/>
    <mergeCell ref="B35:C35"/>
    <mergeCell ref="B36:C36"/>
    <mergeCell ref="B37:C37"/>
    <mergeCell ref="B38:C38"/>
    <mergeCell ref="B39:C39"/>
    <mergeCell ref="A41:C41"/>
    <mergeCell ref="G26:H26"/>
    <mergeCell ref="F28:H28"/>
    <mergeCell ref="F32:I32"/>
    <mergeCell ref="K32:N32"/>
    <mergeCell ref="G33:H33"/>
    <mergeCell ref="G34:H34"/>
    <mergeCell ref="G35:H35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44.75"/>
    <col customWidth="1" hidden="1" min="2" max="2" width="10.63"/>
    <col customWidth="1" min="3" max="3" width="16.25"/>
    <col customWidth="1" min="4" max="4" width="10.63"/>
    <col customWidth="1" min="5" max="5" width="12.88"/>
    <col customWidth="1" min="6" max="6" width="20.13"/>
    <col customWidth="1" min="7" max="7" width="16.88"/>
    <col customWidth="1" min="8" max="8" width="10.63"/>
    <col customWidth="1" min="9" max="9" width="34.13"/>
    <col customWidth="1" min="10" max="10" width="15.13"/>
    <col customWidth="1" min="11" max="26" width="10.63"/>
  </cols>
  <sheetData>
    <row r="1" ht="12.0" customHeight="1">
      <c r="A1" s="30" t="s">
        <v>78</v>
      </c>
      <c r="B1" s="30"/>
      <c r="C1" s="30" t="s">
        <v>79</v>
      </c>
      <c r="D1" s="30" t="s">
        <v>80</v>
      </c>
      <c r="E1" s="30" t="s">
        <v>81</v>
      </c>
      <c r="F1" s="30" t="s">
        <v>82</v>
      </c>
      <c r="G1" s="31" t="s">
        <v>83</v>
      </c>
      <c r="I1" s="30" t="s">
        <v>84</v>
      </c>
      <c r="J1" s="30" t="s">
        <v>85</v>
      </c>
    </row>
    <row r="2" ht="12.0" customHeight="1">
      <c r="A2" s="32" t="s">
        <v>86</v>
      </c>
      <c r="B2" s="33"/>
      <c r="C2" s="34">
        <f>$A$19*1.5</f>
        <v>1740000</v>
      </c>
      <c r="D2" s="34" t="s">
        <v>87</v>
      </c>
      <c r="E2" s="35">
        <f t="shared" ref="E2:E4" si="1">+$A$20</f>
        <v>140606</v>
      </c>
      <c r="F2" s="34">
        <f t="shared" ref="F2:F4" si="2">+C2+E2</f>
        <v>1880606</v>
      </c>
      <c r="G2" s="36" t="s">
        <v>88</v>
      </c>
      <c r="I2" s="33" t="s">
        <v>89</v>
      </c>
      <c r="J2" s="33">
        <v>2.44</v>
      </c>
    </row>
    <row r="3" ht="12.0" customHeight="1">
      <c r="A3" s="32" t="s">
        <v>90</v>
      </c>
      <c r="B3" s="33"/>
      <c r="C3" s="34">
        <f>+A19</f>
        <v>1160000</v>
      </c>
      <c r="D3" s="34" t="s">
        <v>87</v>
      </c>
      <c r="E3" s="35">
        <f t="shared" si="1"/>
        <v>140606</v>
      </c>
      <c r="F3" s="34">
        <f t="shared" si="2"/>
        <v>1300606</v>
      </c>
      <c r="G3" s="36" t="s">
        <v>88</v>
      </c>
      <c r="I3" s="33" t="s">
        <v>91</v>
      </c>
      <c r="J3" s="33">
        <v>8.5</v>
      </c>
    </row>
    <row r="4" ht="12.0" customHeight="1">
      <c r="A4" s="32" t="s">
        <v>92</v>
      </c>
      <c r="B4" s="33"/>
      <c r="C4" s="34">
        <f>+A19</f>
        <v>1160000</v>
      </c>
      <c r="D4" s="34" t="s">
        <v>87</v>
      </c>
      <c r="E4" s="35">
        <f t="shared" si="1"/>
        <v>140606</v>
      </c>
      <c r="F4" s="34">
        <f t="shared" si="2"/>
        <v>1300606</v>
      </c>
      <c r="G4" s="36" t="s">
        <v>88</v>
      </c>
      <c r="I4" s="33" t="s">
        <v>93</v>
      </c>
      <c r="J4" s="33">
        <v>12.0</v>
      </c>
    </row>
    <row r="5" ht="26.25" customHeight="1">
      <c r="A5" s="37"/>
      <c r="B5" s="33"/>
      <c r="C5" s="34"/>
      <c r="D5" s="34"/>
      <c r="E5" s="35"/>
      <c r="F5" s="34"/>
      <c r="G5" s="36"/>
      <c r="I5" s="38" t="s">
        <v>94</v>
      </c>
      <c r="J5" s="38">
        <f>+SUM(J2:J4)</f>
        <v>22.94</v>
      </c>
    </row>
    <row r="6" ht="12.0" customHeight="1">
      <c r="A6" s="32"/>
      <c r="B6" s="33"/>
      <c r="C6" s="34"/>
      <c r="D6" s="34"/>
      <c r="E6" s="35"/>
      <c r="F6" s="34"/>
      <c r="G6" s="36"/>
      <c r="I6" s="33" t="s">
        <v>95</v>
      </c>
      <c r="J6" s="33">
        <v>8.33</v>
      </c>
    </row>
    <row r="7" ht="12.0" customHeight="1">
      <c r="A7" s="32" t="s">
        <v>96</v>
      </c>
      <c r="B7" s="33"/>
      <c r="C7" s="34">
        <f t="shared" ref="C7:C12" si="3">$A$19</f>
        <v>1160000</v>
      </c>
      <c r="D7" s="34" t="s">
        <v>87</v>
      </c>
      <c r="E7" s="35">
        <f t="shared" ref="E7:E12" si="4">+$A$20</f>
        <v>140606</v>
      </c>
      <c r="F7" s="34">
        <f t="shared" ref="F7:F12" si="5">+C7+E7</f>
        <v>1300606</v>
      </c>
      <c r="G7" s="36" t="s">
        <v>97</v>
      </c>
      <c r="I7" s="33" t="s">
        <v>98</v>
      </c>
      <c r="J7" s="33">
        <v>4.16</v>
      </c>
    </row>
    <row r="8" ht="12.0" customHeight="1">
      <c r="A8" s="32" t="s">
        <v>99</v>
      </c>
      <c r="B8" s="33"/>
      <c r="C8" s="34">
        <f t="shared" si="3"/>
        <v>1160000</v>
      </c>
      <c r="D8" s="34" t="s">
        <v>87</v>
      </c>
      <c r="E8" s="35">
        <f t="shared" si="4"/>
        <v>140606</v>
      </c>
      <c r="F8" s="34">
        <f t="shared" si="5"/>
        <v>1300606</v>
      </c>
      <c r="G8" s="36" t="s">
        <v>97</v>
      </c>
      <c r="I8" s="33" t="s">
        <v>100</v>
      </c>
      <c r="J8" s="33">
        <v>8.33</v>
      </c>
    </row>
    <row r="9" ht="12.0" customHeight="1">
      <c r="A9" s="32" t="s">
        <v>101</v>
      </c>
      <c r="B9" s="33"/>
      <c r="C9" s="34">
        <f t="shared" si="3"/>
        <v>1160000</v>
      </c>
      <c r="D9" s="34" t="s">
        <v>87</v>
      </c>
      <c r="E9" s="35">
        <f t="shared" si="4"/>
        <v>140606</v>
      </c>
      <c r="F9" s="34">
        <f t="shared" si="5"/>
        <v>1300606</v>
      </c>
      <c r="G9" s="36" t="s">
        <v>97</v>
      </c>
      <c r="I9" s="33" t="s">
        <v>102</v>
      </c>
      <c r="J9" s="33">
        <v>1.0</v>
      </c>
    </row>
    <row r="10" ht="12.0" customHeight="1">
      <c r="A10" s="32" t="s">
        <v>103</v>
      </c>
      <c r="B10" s="33"/>
      <c r="C10" s="34">
        <f t="shared" si="3"/>
        <v>1160000</v>
      </c>
      <c r="D10" s="34" t="s">
        <v>87</v>
      </c>
      <c r="E10" s="35">
        <f t="shared" si="4"/>
        <v>140606</v>
      </c>
      <c r="F10" s="34">
        <f t="shared" si="5"/>
        <v>1300606</v>
      </c>
      <c r="G10" s="36" t="s">
        <v>97</v>
      </c>
      <c r="I10" s="38" t="s">
        <v>104</v>
      </c>
      <c r="J10" s="38">
        <f>SUM(J6:J9)</f>
        <v>21.82</v>
      </c>
    </row>
    <row r="11" ht="12.0" customHeight="1">
      <c r="A11" s="32" t="s">
        <v>105</v>
      </c>
      <c r="B11" s="33"/>
      <c r="C11" s="34">
        <f t="shared" si="3"/>
        <v>1160000</v>
      </c>
      <c r="D11" s="34" t="s">
        <v>87</v>
      </c>
      <c r="E11" s="35">
        <f t="shared" si="4"/>
        <v>140606</v>
      </c>
      <c r="F11" s="34">
        <f t="shared" si="5"/>
        <v>1300606</v>
      </c>
      <c r="G11" s="36" t="s">
        <v>97</v>
      </c>
      <c r="I11" s="33" t="s">
        <v>106</v>
      </c>
      <c r="J11" s="33">
        <v>2.0</v>
      </c>
    </row>
    <row r="12" ht="12.0" customHeight="1">
      <c r="A12" s="32" t="s">
        <v>107</v>
      </c>
      <c r="B12" s="33"/>
      <c r="C12" s="34">
        <f t="shared" si="3"/>
        <v>1160000</v>
      </c>
      <c r="D12" s="34" t="s">
        <v>87</v>
      </c>
      <c r="E12" s="35">
        <f t="shared" si="4"/>
        <v>140606</v>
      </c>
      <c r="F12" s="34">
        <f t="shared" si="5"/>
        <v>1300606</v>
      </c>
      <c r="G12" s="36" t="s">
        <v>97</v>
      </c>
      <c r="I12" s="33" t="s">
        <v>108</v>
      </c>
      <c r="J12" s="33">
        <v>3.0</v>
      </c>
    </row>
    <row r="13" ht="12.0" customHeight="1">
      <c r="F13" s="39"/>
      <c r="I13" s="33" t="s">
        <v>109</v>
      </c>
      <c r="J13" s="33">
        <v>4.0</v>
      </c>
    </row>
    <row r="14" ht="12.0" customHeight="1">
      <c r="I14" s="38" t="s">
        <v>110</v>
      </c>
      <c r="J14" s="38">
        <f>SUM(J11:J13)</f>
        <v>9</v>
      </c>
    </row>
    <row r="15" ht="12.0" customHeight="1">
      <c r="A15" s="40" t="s">
        <v>111</v>
      </c>
      <c r="I15" s="33" t="s">
        <v>112</v>
      </c>
      <c r="J15" s="33">
        <v>7.0</v>
      </c>
    </row>
    <row r="16" ht="12.0" customHeight="1"/>
    <row r="17" ht="12.0" customHeight="1">
      <c r="J17" s="15">
        <f>+J5+J10+J14+J15</f>
        <v>60.76</v>
      </c>
    </row>
    <row r="18" ht="12.0" customHeight="1"/>
    <row r="19" ht="12.0" customHeight="1">
      <c r="A19" s="41">
        <v>1160000.0</v>
      </c>
    </row>
    <row r="20" ht="12.0" customHeight="1">
      <c r="A20" s="41">
        <v>140606.0</v>
      </c>
    </row>
    <row r="21" ht="12.0" customHeight="1">
      <c r="A21" s="41">
        <f>A19+A20</f>
        <v>1300606</v>
      </c>
    </row>
    <row r="22" ht="12.0" customHeight="1"/>
    <row r="23" ht="12.0" customHeight="1">
      <c r="A23" s="42" t="s">
        <v>113</v>
      </c>
    </row>
    <row r="24" ht="12.0" customHeight="1"/>
    <row r="25" ht="12.0" customHeight="1"/>
    <row r="26" ht="12.0" customHeight="1"/>
    <row r="27" ht="12.0" customHeight="1"/>
    <row r="28" ht="12.0" customHeight="1"/>
    <row r="29" ht="12.0" customHeight="1"/>
    <row r="30" ht="12.0" customHeight="1"/>
    <row r="31" ht="12.0" customHeight="1"/>
    <row r="32" ht="12.0" customHeight="1"/>
    <row r="33" ht="12.0" customHeight="1"/>
    <row r="34" ht="12.0" customHeight="1"/>
    <row r="35" ht="12.0" customHeight="1"/>
    <row r="36" ht="12.0" customHeight="1"/>
    <row r="37" ht="12.0" customHeight="1"/>
    <row r="38" ht="12.0" customHeight="1"/>
    <row r="39" ht="12.0" customHeight="1"/>
    <row r="40" ht="12.0" customHeight="1"/>
    <row r="41" ht="12.0" customHeight="1"/>
    <row r="42" ht="12.0" customHeight="1"/>
    <row r="43" ht="12.0" customHeight="1"/>
    <row r="44" ht="12.0" customHeight="1"/>
    <row r="45" ht="12.0" customHeight="1"/>
    <row r="46" ht="12.0" customHeight="1"/>
    <row r="47" ht="12.0" customHeight="1"/>
    <row r="48" ht="12.0" customHeight="1"/>
    <row r="49" ht="12.0" customHeight="1"/>
    <row r="50" ht="12.0" customHeight="1"/>
    <row r="51" ht="12.0" customHeight="1"/>
    <row r="52" ht="12.0" customHeight="1"/>
    <row r="53" ht="12.0" customHeight="1"/>
    <row r="54" ht="12.0" customHeight="1"/>
    <row r="55" ht="12.0" customHeight="1"/>
    <row r="56" ht="12.0" customHeight="1"/>
    <row r="57" ht="12.0" customHeight="1"/>
    <row r="58" ht="12.0" customHeight="1"/>
    <row r="59" ht="12.0" customHeight="1"/>
    <row r="60" ht="12.0" customHeight="1"/>
    <row r="61" ht="12.0" customHeight="1"/>
    <row r="62" ht="12.0" customHeight="1"/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  <row r="101" ht="12.0" customHeight="1"/>
    <row r="102" ht="12.0" customHeight="1"/>
    <row r="103" ht="12.0" customHeight="1"/>
    <row r="104" ht="12.0" customHeight="1"/>
    <row r="105" ht="12.0" customHeight="1"/>
    <row r="106" ht="12.0" customHeight="1"/>
    <row r="107" ht="12.0" customHeight="1"/>
    <row r="108" ht="12.0" customHeight="1"/>
    <row r="109" ht="12.0" customHeight="1"/>
    <row r="110" ht="12.0" customHeight="1"/>
    <row r="111" ht="12.0" customHeight="1"/>
    <row r="112" ht="12.0" customHeight="1"/>
    <row r="113" ht="12.0" customHeight="1"/>
    <row r="114" ht="12.0" customHeight="1"/>
    <row r="115" ht="12.0" customHeight="1"/>
    <row r="116" ht="12.0" customHeight="1"/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</sheetData>
  <mergeCells count="1">
    <mergeCell ref="A15:C18"/>
  </mergeCells>
  <hyperlinks>
    <hyperlink r:id="rId1" ref="A23"/>
  </hyperlinks>
  <printOptions/>
  <pageMargins bottom="0.75" footer="0.0" header="0.0" left="0.7" right="0.7" top="0.75"/>
  <pageSetup orientation="landscape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99"/>
    <pageSetUpPr/>
  </sheetPr>
  <sheetViews>
    <sheetView showGridLines="0" workbookViewId="0"/>
  </sheetViews>
  <sheetFormatPr customHeight="1" defaultColWidth="12.63" defaultRowHeight="15.0"/>
  <cols>
    <col customWidth="1" min="1" max="1" width="11.5"/>
    <col customWidth="1" min="2" max="2" width="41.5"/>
    <col customWidth="1" min="3" max="3" width="14.0"/>
    <col customWidth="1" min="4" max="4" width="21.25"/>
    <col customWidth="1" min="5" max="5" width="19.13"/>
    <col customWidth="1" min="6" max="6" width="11.5"/>
    <col customWidth="1" min="7" max="7" width="12.75"/>
    <col customWidth="1" min="8" max="26" width="11.5"/>
  </cols>
  <sheetData>
    <row r="1" ht="12.0" customHeight="1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ht="12.0" customHeight="1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ht="12.0" customHeight="1">
      <c r="A3" s="43"/>
      <c r="B3" s="44" t="s">
        <v>114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</row>
    <row r="4" ht="12.0" customHeight="1">
      <c r="A4" s="43"/>
      <c r="B4" s="45" t="s">
        <v>115</v>
      </c>
      <c r="C4" s="2"/>
      <c r="D4" s="3"/>
      <c r="E4" s="46" t="s">
        <v>116</v>
      </c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</row>
    <row r="5" ht="12.0" customHeight="1">
      <c r="A5" s="44" t="s">
        <v>117</v>
      </c>
      <c r="B5" s="47" t="s">
        <v>118</v>
      </c>
      <c r="C5" s="2"/>
      <c r="D5" s="3"/>
      <c r="E5" s="48">
        <v>0.0</v>
      </c>
      <c r="F5" s="43"/>
      <c r="G5" s="49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</row>
    <row r="6" ht="12.0" customHeight="1">
      <c r="A6" s="43"/>
      <c r="B6" s="50" t="s">
        <v>18</v>
      </c>
      <c r="C6" s="2"/>
      <c r="D6" s="3"/>
      <c r="E6" s="51">
        <f>SUM(E5)</f>
        <v>0</v>
      </c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</row>
    <row r="7" ht="12.0" customHeight="1">
      <c r="A7" s="43"/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</row>
    <row r="8" ht="12.0" customHeight="1">
      <c r="A8" s="43"/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</row>
    <row r="9" ht="12.0" customHeight="1">
      <c r="A9" s="44" t="s">
        <v>119</v>
      </c>
      <c r="B9" s="44" t="s">
        <v>120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</row>
    <row r="10" ht="12.0" customHeight="1">
      <c r="A10" s="43"/>
      <c r="B10" s="45" t="s">
        <v>115</v>
      </c>
      <c r="C10" s="2"/>
      <c r="D10" s="3"/>
      <c r="E10" s="46" t="s">
        <v>116</v>
      </c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</row>
    <row r="11" ht="12.0" customHeight="1">
      <c r="A11" s="43"/>
      <c r="B11" s="47" t="s">
        <v>121</v>
      </c>
      <c r="C11" s="2"/>
      <c r="D11" s="3"/>
      <c r="E11" s="48">
        <v>0.0</v>
      </c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ht="12.0" customHeight="1">
      <c r="A12" s="43"/>
      <c r="B12" s="50" t="s">
        <v>18</v>
      </c>
      <c r="C12" s="2"/>
      <c r="D12" s="3"/>
      <c r="E12" s="51">
        <f>SUM(E11)</f>
        <v>0</v>
      </c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</row>
    <row r="13" ht="12.0" customHeight="1">
      <c r="A13" s="43"/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</row>
    <row r="14" ht="12.0" customHeight="1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</row>
    <row r="15" ht="12.0" customHeight="1">
      <c r="A15" s="44" t="s">
        <v>122</v>
      </c>
      <c r="B15" s="44" t="s">
        <v>123</v>
      </c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</row>
    <row r="16" ht="12.0" customHeight="1">
      <c r="A16" s="43"/>
      <c r="B16" s="52" t="s">
        <v>124</v>
      </c>
      <c r="C16" s="53" t="s">
        <v>4</v>
      </c>
      <c r="D16" s="54" t="s">
        <v>125</v>
      </c>
      <c r="E16" s="54" t="s">
        <v>126</v>
      </c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</row>
    <row r="17" ht="12.0" customHeight="1">
      <c r="A17" s="43"/>
      <c r="B17" s="55" t="s">
        <v>127</v>
      </c>
      <c r="C17" s="56">
        <v>1.0</v>
      </c>
      <c r="D17" s="57">
        <f>'INVERSIONES DESPLEGADO '!N10</f>
        <v>13400800</v>
      </c>
      <c r="E17" s="48">
        <f t="shared" ref="E17:E28" si="1">C17*D17</f>
        <v>13400800</v>
      </c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</row>
    <row r="18" ht="12.0" customHeight="1">
      <c r="A18" s="43"/>
      <c r="B18" s="55" t="s">
        <v>128</v>
      </c>
      <c r="C18" s="56">
        <v>1.0</v>
      </c>
      <c r="D18" s="57">
        <f>'INVERSIONES DESPLEGADO '!D13</f>
        <v>56307000</v>
      </c>
      <c r="E18" s="48">
        <f t="shared" si="1"/>
        <v>56307000</v>
      </c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ht="12.0" customHeight="1">
      <c r="A19" s="43"/>
      <c r="B19" s="55" t="s">
        <v>129</v>
      </c>
      <c r="C19" s="56">
        <v>1.0</v>
      </c>
      <c r="D19" s="57">
        <f>'INVERSIONES DESPLEGADO '!S5</f>
        <v>5245000</v>
      </c>
      <c r="E19" s="48">
        <f t="shared" si="1"/>
        <v>5245000</v>
      </c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</row>
    <row r="20" ht="12.0" customHeight="1">
      <c r="A20" s="43"/>
      <c r="B20" s="55" t="s">
        <v>130</v>
      </c>
      <c r="C20" s="56">
        <v>1.0</v>
      </c>
      <c r="D20" s="57">
        <f>'INVERSIONES DESPLEGADO '!I12</f>
        <v>2715100</v>
      </c>
      <c r="E20" s="48">
        <f t="shared" si="1"/>
        <v>2715100</v>
      </c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</row>
    <row r="21" ht="12.0" customHeight="1">
      <c r="A21" s="43"/>
      <c r="B21" s="55"/>
      <c r="C21" s="56"/>
      <c r="D21" s="57"/>
      <c r="E21" s="48">
        <f t="shared" si="1"/>
        <v>0</v>
      </c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</row>
    <row r="22" ht="12.0" customHeight="1">
      <c r="A22" s="43"/>
      <c r="B22" s="55"/>
      <c r="C22" s="56"/>
      <c r="D22" s="57"/>
      <c r="E22" s="48">
        <f t="shared" si="1"/>
        <v>0</v>
      </c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</row>
    <row r="23" ht="12.0" customHeight="1">
      <c r="A23" s="43"/>
      <c r="B23" s="58"/>
      <c r="C23" s="59"/>
      <c r="D23" s="57"/>
      <c r="E23" s="48">
        <f t="shared" si="1"/>
        <v>0</v>
      </c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</row>
    <row r="24" ht="12.0" customHeight="1">
      <c r="A24" s="43"/>
      <c r="B24" s="55"/>
      <c r="C24" s="56"/>
      <c r="D24" s="57"/>
      <c r="E24" s="48">
        <f t="shared" si="1"/>
        <v>0</v>
      </c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</row>
    <row r="25" ht="12.0" customHeight="1">
      <c r="A25" s="43"/>
      <c r="B25" s="55"/>
      <c r="C25" s="56"/>
      <c r="D25" s="57"/>
      <c r="E25" s="48">
        <f t="shared" si="1"/>
        <v>0</v>
      </c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</row>
    <row r="26" ht="12.0" customHeight="1">
      <c r="A26" s="43"/>
      <c r="B26" s="55"/>
      <c r="C26" s="56"/>
      <c r="D26" s="57"/>
      <c r="E26" s="48">
        <f t="shared" si="1"/>
        <v>0</v>
      </c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</row>
    <row r="27" ht="12.0" customHeight="1">
      <c r="A27" s="43"/>
      <c r="B27" s="55"/>
      <c r="C27" s="56"/>
      <c r="D27" s="57"/>
      <c r="E27" s="48">
        <f t="shared" si="1"/>
        <v>0</v>
      </c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</row>
    <row r="28" ht="12.0" customHeight="1">
      <c r="A28" s="43"/>
      <c r="B28" s="55"/>
      <c r="C28" s="56"/>
      <c r="D28" s="60"/>
      <c r="E28" s="48">
        <f t="shared" si="1"/>
        <v>0</v>
      </c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</row>
    <row r="29" ht="12.0" customHeight="1">
      <c r="A29" s="43"/>
      <c r="B29" s="61" t="s">
        <v>18</v>
      </c>
      <c r="C29" s="62"/>
      <c r="D29" s="63"/>
      <c r="E29" s="51">
        <f>SUM(E17:E28)</f>
        <v>77667900</v>
      </c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</row>
    <row r="30" ht="12.0" customHeight="1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</row>
    <row r="31" ht="12.0" customHeight="1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</row>
    <row r="32" ht="12.0" customHeight="1">
      <c r="A32" s="44" t="s">
        <v>131</v>
      </c>
      <c r="B32" s="44" t="s">
        <v>132</v>
      </c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</row>
    <row r="33" ht="12.0" customHeight="1">
      <c r="A33" s="43"/>
      <c r="B33" s="52" t="s">
        <v>124</v>
      </c>
      <c r="C33" s="53" t="s">
        <v>4</v>
      </c>
      <c r="D33" s="54" t="s">
        <v>125</v>
      </c>
      <c r="E33" s="54" t="s">
        <v>126</v>
      </c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</row>
    <row r="34" ht="12.0" customHeight="1">
      <c r="A34" s="43"/>
      <c r="B34" s="55" t="s">
        <v>133</v>
      </c>
      <c r="C34" s="56">
        <v>1.0</v>
      </c>
      <c r="D34" s="57">
        <f>'INVERSIONES DESPLEGADO '!D41</f>
        <v>3796690</v>
      </c>
      <c r="E34" s="48">
        <f t="shared" ref="E34:E46" si="2">D34*C34</f>
        <v>3796690</v>
      </c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</row>
    <row r="35" ht="12.0" customHeight="1">
      <c r="A35" s="43"/>
      <c r="B35" s="64" t="s">
        <v>134</v>
      </c>
      <c r="C35" s="65">
        <v>1.0</v>
      </c>
      <c r="D35" s="57">
        <f>'INVERSIONES DESPLEGADO '!I48</f>
        <v>4552900</v>
      </c>
      <c r="E35" s="48">
        <f t="shared" si="2"/>
        <v>4552900</v>
      </c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</row>
    <row r="36" ht="12.0" customHeight="1">
      <c r="A36" s="43"/>
      <c r="B36" s="64"/>
      <c r="C36" s="65"/>
      <c r="D36" s="57"/>
      <c r="E36" s="48">
        <f t="shared" si="2"/>
        <v>0</v>
      </c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</row>
    <row r="37" ht="12.0" customHeight="1">
      <c r="A37" s="43"/>
      <c r="B37" s="58"/>
      <c r="C37" s="59"/>
      <c r="D37" s="57"/>
      <c r="E37" s="48">
        <f t="shared" si="2"/>
        <v>0</v>
      </c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ht="12.0" customHeight="1">
      <c r="A38" s="43"/>
      <c r="B38" s="58"/>
      <c r="C38" s="59"/>
      <c r="D38" s="57"/>
      <c r="E38" s="48">
        <f t="shared" si="2"/>
        <v>0</v>
      </c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ht="12.0" customHeight="1">
      <c r="A39" s="43"/>
      <c r="B39" s="58"/>
      <c r="C39" s="59"/>
      <c r="D39" s="57"/>
      <c r="E39" s="48">
        <f t="shared" si="2"/>
        <v>0</v>
      </c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ht="12.0" customHeight="1">
      <c r="A40" s="43"/>
      <c r="B40" s="58"/>
      <c r="C40" s="59"/>
      <c r="D40" s="57"/>
      <c r="E40" s="48">
        <f t="shared" si="2"/>
        <v>0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</row>
    <row r="41" ht="12.0" customHeight="1">
      <c r="A41" s="43"/>
      <c r="B41" s="55"/>
      <c r="C41" s="65"/>
      <c r="D41" s="60"/>
      <c r="E41" s="48">
        <f t="shared" si="2"/>
        <v>0</v>
      </c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</row>
    <row r="42" ht="12.0" customHeight="1">
      <c r="A42" s="43"/>
      <c r="B42" s="55"/>
      <c r="C42" s="65"/>
      <c r="D42" s="60"/>
      <c r="E42" s="48">
        <f t="shared" si="2"/>
        <v>0</v>
      </c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</row>
    <row r="43" ht="13.5" customHeight="1">
      <c r="A43" s="43"/>
      <c r="B43" s="55"/>
      <c r="C43" s="65"/>
      <c r="D43" s="60"/>
      <c r="E43" s="48">
        <f t="shared" si="2"/>
        <v>0</v>
      </c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</row>
    <row r="44" ht="14.25" customHeight="1">
      <c r="A44" s="43"/>
      <c r="B44" s="58"/>
      <c r="C44" s="65"/>
      <c r="D44" s="60"/>
      <c r="E44" s="48">
        <f t="shared" si="2"/>
        <v>0</v>
      </c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</row>
    <row r="45" ht="13.5" customHeight="1">
      <c r="A45" s="43"/>
      <c r="B45" s="33"/>
      <c r="C45" s="65"/>
      <c r="D45" s="60"/>
      <c r="E45" s="48">
        <f t="shared" si="2"/>
        <v>0</v>
      </c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ht="13.5" customHeight="1">
      <c r="A46" s="43"/>
      <c r="B46" s="33"/>
      <c r="C46" s="65"/>
      <c r="D46" s="60"/>
      <c r="E46" s="48">
        <f t="shared" si="2"/>
        <v>0</v>
      </c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</row>
    <row r="47" ht="12.0" customHeight="1">
      <c r="A47" s="43"/>
      <c r="B47" s="61" t="s">
        <v>18</v>
      </c>
      <c r="C47" s="66"/>
      <c r="D47" s="63"/>
      <c r="E47" s="51">
        <f>SUM(E34:E46)</f>
        <v>8349590</v>
      </c>
      <c r="F47" s="67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</row>
    <row r="48" ht="12.0" customHeight="1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ht="12.0" customHeight="1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ht="12.0" customHeight="1">
      <c r="A50" s="44" t="s">
        <v>135</v>
      </c>
      <c r="B50" s="44" t="s">
        <v>136</v>
      </c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</row>
    <row r="51" ht="12.0" customHeight="1">
      <c r="A51" s="43"/>
      <c r="B51" s="52" t="s">
        <v>124</v>
      </c>
      <c r="C51" s="68" t="s">
        <v>4</v>
      </c>
      <c r="D51" s="52" t="s">
        <v>137</v>
      </c>
      <c r="E51" s="52" t="s">
        <v>138</v>
      </c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</row>
    <row r="52" ht="12.0" customHeight="1">
      <c r="A52" s="43"/>
      <c r="B52" s="69" t="s">
        <v>72</v>
      </c>
      <c r="C52" s="59">
        <v>1.0</v>
      </c>
      <c r="D52" s="57">
        <f>+'INVERSIONES DESPLEGADO '!D56</f>
        <v>1749000</v>
      </c>
      <c r="E52" s="48">
        <f t="shared" ref="E52:E60" si="3">D52*C52</f>
        <v>1749000</v>
      </c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</row>
    <row r="53" ht="12.0" customHeight="1">
      <c r="A53" s="43"/>
      <c r="B53" s="58" t="s">
        <v>73</v>
      </c>
      <c r="C53" s="59">
        <v>1.0</v>
      </c>
      <c r="D53" s="57">
        <f>+'INVERSIONES DESPLEGADO '!D57</f>
        <v>359000</v>
      </c>
      <c r="E53" s="48">
        <f t="shared" si="3"/>
        <v>359000</v>
      </c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</row>
    <row r="54" ht="12.0" customHeight="1">
      <c r="A54" s="43"/>
      <c r="B54" s="58" t="s">
        <v>74</v>
      </c>
      <c r="C54" s="59">
        <v>1.0</v>
      </c>
      <c r="D54" s="57">
        <f>+'INVERSIONES DESPLEGADO '!D58</f>
        <v>245000</v>
      </c>
      <c r="E54" s="48">
        <f t="shared" si="3"/>
        <v>245000</v>
      </c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</row>
    <row r="55" ht="12.0" customHeight="1">
      <c r="A55" s="43"/>
      <c r="B55" s="58" t="s">
        <v>75</v>
      </c>
      <c r="C55" s="59">
        <v>1.0</v>
      </c>
      <c r="D55" s="57">
        <f>+'INVERSIONES DESPLEGADO '!D59</f>
        <v>1000000</v>
      </c>
      <c r="E55" s="48">
        <f t="shared" si="3"/>
        <v>1000000</v>
      </c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</row>
    <row r="56" ht="12.0" customHeight="1">
      <c r="A56" s="43"/>
      <c r="B56" s="58"/>
      <c r="C56" s="59"/>
      <c r="D56" s="57"/>
      <c r="E56" s="48">
        <f t="shared" si="3"/>
        <v>0</v>
      </c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</row>
    <row r="57" ht="12.0" customHeight="1">
      <c r="A57" s="43"/>
      <c r="B57" s="58" t="s">
        <v>77</v>
      </c>
      <c r="C57" s="59">
        <v>1.0</v>
      </c>
      <c r="D57" s="57">
        <f>+'INVERSIONES DESPLEGADO '!D61</f>
        <v>1800000</v>
      </c>
      <c r="E57" s="48">
        <f t="shared" si="3"/>
        <v>1800000</v>
      </c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</row>
    <row r="58" ht="12.0" customHeight="1">
      <c r="A58" s="43"/>
      <c r="B58" s="58"/>
      <c r="C58" s="59"/>
      <c r="D58" s="60"/>
      <c r="E58" s="48">
        <f t="shared" si="3"/>
        <v>0</v>
      </c>
      <c r="F58" s="43"/>
      <c r="G58" s="43"/>
      <c r="H58" s="43" t="s">
        <v>36</v>
      </c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</row>
    <row r="59" ht="12.0" customHeight="1">
      <c r="A59" s="43"/>
      <c r="B59" s="55"/>
      <c r="C59" s="59"/>
      <c r="D59" s="60"/>
      <c r="E59" s="48">
        <f t="shared" si="3"/>
        <v>0</v>
      </c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</row>
    <row r="60" ht="12.0" customHeight="1">
      <c r="A60" s="43"/>
      <c r="B60" s="58"/>
      <c r="C60" s="59"/>
      <c r="D60" s="60"/>
      <c r="E60" s="48">
        <f t="shared" si="3"/>
        <v>0</v>
      </c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</row>
    <row r="61" ht="12.0" customHeight="1">
      <c r="A61" s="43"/>
      <c r="B61" s="61" t="s">
        <v>18</v>
      </c>
      <c r="C61" s="70"/>
      <c r="D61" s="63"/>
      <c r="E61" s="51">
        <f>SUM(E52:E60)</f>
        <v>5153000</v>
      </c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</row>
    <row r="62" ht="12.0" customHeight="1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</row>
    <row r="63" ht="12.0" customHeight="1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</row>
    <row r="64" ht="12.0" customHeight="1">
      <c r="A64" s="44" t="s">
        <v>139</v>
      </c>
      <c r="B64" s="44" t="s">
        <v>140</v>
      </c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</row>
    <row r="65" ht="15.0" customHeight="1">
      <c r="A65" s="43"/>
      <c r="B65" s="52" t="s">
        <v>124</v>
      </c>
      <c r="C65" s="68" t="s">
        <v>4</v>
      </c>
      <c r="D65" s="52" t="s">
        <v>137</v>
      </c>
      <c r="E65" s="52" t="s">
        <v>138</v>
      </c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</row>
    <row r="66" ht="12.0" customHeight="1">
      <c r="A66" s="43"/>
      <c r="B66" s="58"/>
      <c r="C66" s="59"/>
      <c r="D66" s="57"/>
      <c r="E66" s="48">
        <f t="shared" ref="E66:E84" si="4">D66*C66</f>
        <v>0</v>
      </c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</row>
    <row r="67" ht="12.0" customHeight="1">
      <c r="A67" s="43"/>
      <c r="B67" s="58"/>
      <c r="C67" s="59"/>
      <c r="D67" s="57"/>
      <c r="E67" s="48">
        <f t="shared" si="4"/>
        <v>0</v>
      </c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</row>
    <row r="68" ht="12.0" customHeight="1">
      <c r="A68" s="43"/>
      <c r="B68" s="58"/>
      <c r="C68" s="59"/>
      <c r="D68" s="57"/>
      <c r="E68" s="48">
        <f t="shared" si="4"/>
        <v>0</v>
      </c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</row>
    <row r="69" ht="12.0" customHeight="1">
      <c r="A69" s="43"/>
      <c r="B69" s="58"/>
      <c r="C69" s="59"/>
      <c r="D69" s="57"/>
      <c r="E69" s="48">
        <f t="shared" si="4"/>
        <v>0</v>
      </c>
      <c r="F69" s="43"/>
      <c r="G69" s="67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</row>
    <row r="70" ht="12.0" customHeight="1">
      <c r="A70" s="43"/>
      <c r="B70" s="58"/>
      <c r="C70" s="59"/>
      <c r="D70" s="57"/>
      <c r="E70" s="48">
        <f t="shared" si="4"/>
        <v>0</v>
      </c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</row>
    <row r="71" ht="12.0" customHeight="1">
      <c r="A71" s="43"/>
      <c r="B71" s="58"/>
      <c r="C71" s="59"/>
      <c r="D71" s="57"/>
      <c r="E71" s="48">
        <f t="shared" si="4"/>
        <v>0</v>
      </c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</row>
    <row r="72" ht="12.0" customHeight="1">
      <c r="A72" s="43"/>
      <c r="B72" s="58"/>
      <c r="C72" s="59"/>
      <c r="D72" s="57"/>
      <c r="E72" s="48">
        <f t="shared" si="4"/>
        <v>0</v>
      </c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</row>
    <row r="73" ht="12.0" customHeight="1">
      <c r="A73" s="43"/>
      <c r="B73" s="58"/>
      <c r="C73" s="59"/>
      <c r="D73" s="57"/>
      <c r="E73" s="48">
        <f t="shared" si="4"/>
        <v>0</v>
      </c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</row>
    <row r="74" ht="12.0" customHeight="1">
      <c r="A74" s="43"/>
      <c r="B74" s="58"/>
      <c r="C74" s="59"/>
      <c r="D74" s="57"/>
      <c r="E74" s="48">
        <f t="shared" si="4"/>
        <v>0</v>
      </c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</row>
    <row r="75" ht="12.0" customHeight="1">
      <c r="A75" s="43"/>
      <c r="B75" s="58"/>
      <c r="C75" s="59"/>
      <c r="D75" s="57"/>
      <c r="E75" s="48">
        <f t="shared" si="4"/>
        <v>0</v>
      </c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</row>
    <row r="76" ht="12.0" customHeight="1">
      <c r="A76" s="43"/>
      <c r="B76" s="58"/>
      <c r="C76" s="59"/>
      <c r="D76" s="57"/>
      <c r="E76" s="48">
        <f t="shared" si="4"/>
        <v>0</v>
      </c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</row>
    <row r="77" ht="12.0" customHeight="1">
      <c r="A77" s="43"/>
      <c r="B77" s="58"/>
      <c r="C77" s="59"/>
      <c r="D77" s="57"/>
      <c r="E77" s="48">
        <f t="shared" si="4"/>
        <v>0</v>
      </c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</row>
    <row r="78" ht="12.0" customHeight="1">
      <c r="A78" s="43"/>
      <c r="B78" s="58"/>
      <c r="C78" s="59"/>
      <c r="D78" s="57"/>
      <c r="E78" s="48">
        <f t="shared" si="4"/>
        <v>0</v>
      </c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</row>
    <row r="79" ht="15.0" customHeight="1">
      <c r="A79" s="43"/>
      <c r="B79" s="58"/>
      <c r="C79" s="59"/>
      <c r="D79" s="57"/>
      <c r="E79" s="48">
        <f t="shared" si="4"/>
        <v>0</v>
      </c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</row>
    <row r="80" ht="15.0" customHeight="1">
      <c r="A80" s="43"/>
      <c r="B80" s="64"/>
      <c r="C80" s="65"/>
      <c r="D80" s="57"/>
      <c r="E80" s="48">
        <f t="shared" si="4"/>
        <v>0</v>
      </c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</row>
    <row r="81" ht="15.0" customHeight="1">
      <c r="A81" s="43"/>
      <c r="B81" s="58"/>
      <c r="C81" s="59"/>
      <c r="D81" s="57"/>
      <c r="E81" s="48">
        <f t="shared" si="4"/>
        <v>0</v>
      </c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</row>
    <row r="82" ht="12.0" customHeight="1">
      <c r="A82" s="43"/>
      <c r="B82" s="58"/>
      <c r="C82" s="59"/>
      <c r="D82" s="60"/>
      <c r="E82" s="48">
        <f t="shared" si="4"/>
        <v>0</v>
      </c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</row>
    <row r="83" ht="12.0" customHeight="1">
      <c r="A83" s="43"/>
      <c r="B83" s="58"/>
      <c r="C83" s="59"/>
      <c r="D83" s="60"/>
      <c r="E83" s="48">
        <f t="shared" si="4"/>
        <v>0</v>
      </c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</row>
    <row r="84" ht="14.25" customHeight="1">
      <c r="A84" s="43"/>
      <c r="B84" s="58"/>
      <c r="C84" s="59"/>
      <c r="D84" s="60"/>
      <c r="E84" s="48">
        <f t="shared" si="4"/>
        <v>0</v>
      </c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</row>
    <row r="85" ht="12.0" customHeight="1">
      <c r="A85" s="43"/>
      <c r="B85" s="61" t="s">
        <v>18</v>
      </c>
      <c r="C85" s="70"/>
      <c r="D85" s="71"/>
      <c r="E85" s="51">
        <f>SUM(E66:E84)</f>
        <v>0</v>
      </c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</row>
    <row r="86" ht="12.0" customHeight="1">
      <c r="A86" s="43"/>
      <c r="B86" s="72"/>
      <c r="C86" s="72"/>
      <c r="D86" s="73"/>
      <c r="E86" s="7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</row>
    <row r="87" ht="12.0" customHeight="1">
      <c r="A87" s="43"/>
      <c r="B87" s="72"/>
      <c r="C87" s="72"/>
      <c r="D87" s="73"/>
      <c r="E87" s="7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</row>
    <row r="88" ht="12.0" customHeight="1">
      <c r="A88" s="44" t="s">
        <v>141</v>
      </c>
      <c r="B88" s="74" t="s">
        <v>142</v>
      </c>
      <c r="C88" s="72"/>
      <c r="D88" s="73"/>
      <c r="E88" s="7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</row>
    <row r="89" ht="12.0" customHeight="1">
      <c r="A89" s="44"/>
      <c r="B89" s="75" t="s">
        <v>124</v>
      </c>
      <c r="C89" s="76"/>
      <c r="D89" s="77" t="s">
        <v>143</v>
      </c>
      <c r="E89" s="7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</row>
    <row r="90" ht="12.0" customHeight="1">
      <c r="A90" s="44"/>
      <c r="B90" s="78" t="s">
        <v>144</v>
      </c>
      <c r="C90" s="79" t="s">
        <v>117</v>
      </c>
      <c r="D90" s="80">
        <f>E5</f>
        <v>0</v>
      </c>
      <c r="E90" s="7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</row>
    <row r="91" ht="12.0" customHeight="1">
      <c r="A91" s="43"/>
      <c r="B91" s="78" t="str">
        <f>B9</f>
        <v>Construcciones </v>
      </c>
      <c r="C91" s="79" t="s">
        <v>119</v>
      </c>
      <c r="D91" s="80">
        <f>E12</f>
        <v>0</v>
      </c>
      <c r="E91" s="7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</row>
    <row r="92" ht="12.0" customHeight="1">
      <c r="A92" s="43"/>
      <c r="B92" s="78" t="str">
        <f>B15</f>
        <v>Maquinaria y Equipos</v>
      </c>
      <c r="C92" s="79" t="s">
        <v>122</v>
      </c>
      <c r="D92" s="80">
        <f>E29</f>
        <v>77667900</v>
      </c>
      <c r="E92" s="7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</row>
    <row r="93" ht="12.0" customHeight="1">
      <c r="A93" s="43"/>
      <c r="B93" s="78" t="s">
        <v>132</v>
      </c>
      <c r="C93" s="79" t="s">
        <v>145</v>
      </c>
      <c r="D93" s="80">
        <f>E47</f>
        <v>8349590</v>
      </c>
      <c r="E93" s="7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</row>
    <row r="94" ht="12.0" customHeight="1">
      <c r="A94" s="43"/>
      <c r="B94" s="78" t="s">
        <v>146</v>
      </c>
      <c r="C94" s="79" t="s">
        <v>147</v>
      </c>
      <c r="D94" s="80">
        <f>E61</f>
        <v>5153000</v>
      </c>
      <c r="E94" s="7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</row>
    <row r="95" ht="12.0" customHeight="1">
      <c r="A95" s="43"/>
      <c r="B95" s="78" t="s">
        <v>148</v>
      </c>
      <c r="C95" s="79" t="s">
        <v>149</v>
      </c>
      <c r="D95" s="80">
        <f>E85</f>
        <v>0</v>
      </c>
      <c r="E95" s="7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</row>
    <row r="96" ht="12.0" customHeight="1">
      <c r="A96" s="43"/>
      <c r="B96" s="81" t="s">
        <v>18</v>
      </c>
      <c r="C96" s="3"/>
      <c r="D96" s="71">
        <f>SUM(D90:D95)</f>
        <v>91170490</v>
      </c>
      <c r="E96" s="7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</row>
    <row r="97" ht="12.0" customHeight="1">
      <c r="A97" s="43"/>
      <c r="B97" s="72"/>
      <c r="C97" s="72"/>
      <c r="D97" s="73"/>
      <c r="E97" s="7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</row>
    <row r="98" ht="12.0" customHeight="1">
      <c r="A98" s="43"/>
      <c r="B98" s="72"/>
      <c r="C98" s="72"/>
      <c r="D98" s="73"/>
      <c r="E98" s="7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</row>
    <row r="99" ht="12.0" customHeight="1">
      <c r="A99" s="43"/>
      <c r="B99" s="43"/>
      <c r="C99" s="43"/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</row>
    <row r="100" ht="12.0" customHeight="1">
      <c r="A100" s="44" t="s">
        <v>150</v>
      </c>
      <c r="B100" s="44" t="s">
        <v>151</v>
      </c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</row>
    <row r="101" ht="12.0" customHeight="1">
      <c r="A101" s="43"/>
      <c r="B101" s="82" t="s">
        <v>124</v>
      </c>
      <c r="C101" s="83"/>
      <c r="D101" s="52" t="s">
        <v>143</v>
      </c>
      <c r="E101" s="43"/>
      <c r="F101" s="43"/>
      <c r="G101" s="43"/>
      <c r="H101" s="43"/>
      <c r="I101" s="43"/>
      <c r="J101" s="43"/>
      <c r="K101" s="43" t="s">
        <v>36</v>
      </c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</row>
    <row r="102" ht="12.0" customHeight="1">
      <c r="A102" s="43"/>
      <c r="B102" s="78" t="s">
        <v>152</v>
      </c>
      <c r="C102" s="84"/>
      <c r="D102" s="80">
        <v>600000.0</v>
      </c>
      <c r="E102" s="43"/>
      <c r="F102" s="85"/>
      <c r="G102" s="85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</row>
    <row r="103" ht="12.75" customHeight="1">
      <c r="A103" s="43"/>
      <c r="B103" s="78" t="s">
        <v>153</v>
      </c>
      <c r="C103" s="2"/>
      <c r="D103" s="80">
        <v>0.0</v>
      </c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</row>
    <row r="104" ht="12.75" customHeight="1">
      <c r="A104" s="43"/>
      <c r="B104" s="78" t="s">
        <v>154</v>
      </c>
      <c r="C104" s="79"/>
      <c r="D104" s="80">
        <v>0.0</v>
      </c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</row>
    <row r="105" ht="12.0" customHeight="1">
      <c r="A105" s="43"/>
      <c r="B105" s="78" t="s">
        <v>155</v>
      </c>
      <c r="C105" s="84"/>
      <c r="D105" s="80">
        <v>53000.0</v>
      </c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</row>
    <row r="106" ht="12.0" customHeight="1">
      <c r="A106" s="43"/>
      <c r="B106" s="78" t="s">
        <v>156</v>
      </c>
      <c r="C106" s="84"/>
      <c r="D106" s="80">
        <v>0.0</v>
      </c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</row>
    <row r="107" ht="12.0" customHeight="1">
      <c r="A107" s="43"/>
      <c r="B107" s="78" t="s">
        <v>157</v>
      </c>
      <c r="C107" s="84"/>
      <c r="D107" s="80">
        <v>2500000.0</v>
      </c>
      <c r="E107" s="43" t="s">
        <v>158</v>
      </c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</row>
    <row r="108" ht="12.0" customHeight="1">
      <c r="A108" s="43"/>
      <c r="B108" s="78" t="s">
        <v>159</v>
      </c>
      <c r="C108" s="84"/>
      <c r="D108" s="80">
        <v>2.0E7</v>
      </c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</row>
    <row r="109" ht="12.0" customHeight="1">
      <c r="A109" s="43"/>
      <c r="B109" s="78" t="s">
        <v>160</v>
      </c>
      <c r="C109" s="84"/>
      <c r="D109" s="80">
        <v>1.5E7</v>
      </c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</row>
    <row r="110" ht="12.0" customHeight="1">
      <c r="A110" s="43"/>
      <c r="B110" s="81" t="s">
        <v>18</v>
      </c>
      <c r="C110" s="76"/>
      <c r="D110" s="71">
        <f>SUM(D102:D109)</f>
        <v>38153000</v>
      </c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</row>
    <row r="111" ht="12.75" customHeight="1">
      <c r="A111" s="43"/>
      <c r="B111" s="43"/>
      <c r="C111" s="43"/>
      <c r="D111" s="86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</row>
    <row r="112" ht="12.0" customHeight="1">
      <c r="A112" s="43"/>
      <c r="B112" s="87" t="s">
        <v>161</v>
      </c>
      <c r="C112" s="88"/>
      <c r="D112" s="89">
        <f>D110/5</f>
        <v>7630600</v>
      </c>
      <c r="E112" s="43"/>
      <c r="F112" s="43"/>
      <c r="G112" s="86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</row>
    <row r="113" ht="12.0" customHeight="1">
      <c r="A113" s="43"/>
      <c r="B113" s="43"/>
      <c r="C113" s="43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</row>
    <row r="114" ht="12.0" customHeight="1">
      <c r="A114" s="43"/>
      <c r="B114" s="43"/>
      <c r="C114" s="43"/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</row>
    <row r="115" ht="12.0" customHeight="1">
      <c r="A115" s="43"/>
      <c r="B115" s="43"/>
      <c r="C115" s="43"/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</row>
    <row r="116" ht="12.0" customHeight="1">
      <c r="A116" s="43"/>
      <c r="B116" s="44" t="s">
        <v>162</v>
      </c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</row>
    <row r="117" ht="12.0" customHeight="1">
      <c r="A117" s="43"/>
      <c r="B117" s="90" t="s">
        <v>163</v>
      </c>
      <c r="C117" s="91" t="s">
        <v>164</v>
      </c>
      <c r="D117" s="92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</row>
    <row r="118" ht="12.0" customHeight="1">
      <c r="A118" s="43"/>
      <c r="B118" s="13"/>
      <c r="C118" s="93" t="s">
        <v>165</v>
      </c>
      <c r="D118" s="94" t="s">
        <v>166</v>
      </c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</row>
    <row r="119" ht="12.0" customHeight="1">
      <c r="A119" s="43"/>
      <c r="B119" s="33" t="s">
        <v>167</v>
      </c>
      <c r="C119" s="95">
        <v>0.0</v>
      </c>
      <c r="D119" s="96">
        <f t="shared" ref="D119:D122" si="5">(1-C119)</f>
        <v>1</v>
      </c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</row>
    <row r="120" ht="13.5" customHeight="1">
      <c r="A120" s="43"/>
      <c r="B120" s="33" t="s">
        <v>168</v>
      </c>
      <c r="C120" s="95">
        <v>0.9</v>
      </c>
      <c r="D120" s="96">
        <f t="shared" si="5"/>
        <v>0.1</v>
      </c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</row>
    <row r="121" ht="12.0" customHeight="1">
      <c r="A121" s="43"/>
      <c r="B121" s="33" t="s">
        <v>169</v>
      </c>
      <c r="C121" s="95">
        <v>0.9</v>
      </c>
      <c r="D121" s="96">
        <f t="shared" si="5"/>
        <v>0.1</v>
      </c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</row>
    <row r="122" ht="15.0" customHeight="1">
      <c r="A122" s="43"/>
      <c r="B122" s="33" t="s">
        <v>170</v>
      </c>
      <c r="C122" s="95">
        <v>0.9</v>
      </c>
      <c r="D122" s="96">
        <f t="shared" si="5"/>
        <v>0.1</v>
      </c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</row>
    <row r="123" ht="13.5" hidden="1" customHeight="1">
      <c r="A123" s="43"/>
      <c r="B123" s="33" t="s">
        <v>167</v>
      </c>
      <c r="C123" s="95">
        <v>1.0</v>
      </c>
      <c r="D123" s="96">
        <v>0.0</v>
      </c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</row>
    <row r="124" ht="15.75" customHeight="1">
      <c r="A124" s="43"/>
      <c r="B124" s="33" t="s">
        <v>171</v>
      </c>
      <c r="C124" s="95">
        <v>0.1</v>
      </c>
      <c r="D124" s="96">
        <f>(1-C124)</f>
        <v>0.9</v>
      </c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</row>
    <row r="125" ht="12.0" customHeight="1">
      <c r="A125" s="43"/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</row>
    <row r="126" ht="12.0" customHeight="1">
      <c r="A126" s="43"/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</row>
    <row r="127" ht="12.0" customHeight="1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</row>
    <row r="128" ht="12.0" customHeight="1">
      <c r="A128" s="44" t="s">
        <v>172</v>
      </c>
      <c r="B128" s="44" t="s">
        <v>173</v>
      </c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</row>
    <row r="129" ht="12.0" customHeight="1">
      <c r="A129" s="43"/>
      <c r="B129" s="90" t="s">
        <v>174</v>
      </c>
      <c r="C129" s="97" t="s">
        <v>143</v>
      </c>
      <c r="D129" s="98" t="s">
        <v>164</v>
      </c>
      <c r="E129" s="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</row>
    <row r="130" ht="12.0" customHeight="1">
      <c r="A130" s="43"/>
      <c r="B130" s="13"/>
      <c r="C130" s="99"/>
      <c r="D130" s="46" t="s">
        <v>165</v>
      </c>
      <c r="E130" s="46" t="s">
        <v>166</v>
      </c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</row>
    <row r="131" ht="12.0" customHeight="1">
      <c r="A131" s="43"/>
      <c r="B131" s="33" t="s">
        <v>167</v>
      </c>
      <c r="C131" s="100">
        <v>5000.0</v>
      </c>
      <c r="D131" s="60">
        <f t="shared" ref="D131:D134" si="6">C131*C119</f>
        <v>0</v>
      </c>
      <c r="E131" s="60">
        <f t="shared" ref="E131:E134" si="7">C131*D119</f>
        <v>5000</v>
      </c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</row>
    <row r="132" ht="12.0" customHeight="1">
      <c r="A132" s="43"/>
      <c r="B132" s="33" t="s">
        <v>168</v>
      </c>
      <c r="C132" s="100">
        <v>9000000.0</v>
      </c>
      <c r="D132" s="60">
        <f t="shared" si="6"/>
        <v>8100000</v>
      </c>
      <c r="E132" s="60">
        <f t="shared" si="7"/>
        <v>900000</v>
      </c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</row>
    <row r="133" ht="12.0" customHeight="1">
      <c r="A133" s="43"/>
      <c r="B133" s="33" t="s">
        <v>175</v>
      </c>
      <c r="C133" s="100">
        <v>100000.0</v>
      </c>
      <c r="D133" s="60">
        <f t="shared" si="6"/>
        <v>90000</v>
      </c>
      <c r="E133" s="60">
        <f t="shared" si="7"/>
        <v>10000</v>
      </c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</row>
    <row r="134" ht="12.0" customHeight="1">
      <c r="A134" s="43"/>
      <c r="B134" s="33" t="s">
        <v>170</v>
      </c>
      <c r="C134" s="100">
        <v>3000000.0</v>
      </c>
      <c r="D134" s="60">
        <f t="shared" si="6"/>
        <v>2700000</v>
      </c>
      <c r="E134" s="60">
        <f t="shared" si="7"/>
        <v>300000</v>
      </c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</row>
    <row r="135" ht="12.0" customHeight="1">
      <c r="A135" s="43"/>
      <c r="B135" s="33" t="s">
        <v>171</v>
      </c>
      <c r="C135" s="100">
        <v>120000.0</v>
      </c>
      <c r="D135" s="60">
        <f>C135*C124</f>
        <v>12000</v>
      </c>
      <c r="E135" s="60">
        <f>D124*C135</f>
        <v>108000</v>
      </c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</row>
    <row r="136" ht="12.0" customHeight="1">
      <c r="A136" s="43"/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</row>
    <row r="137" ht="12.0" customHeight="1">
      <c r="A137" s="43"/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</row>
    <row r="138" ht="12.0" customHeight="1">
      <c r="A138" s="43"/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</row>
    <row r="139" ht="12.0" customHeight="1">
      <c r="A139" s="43"/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</row>
    <row r="140" ht="12.0" customHeight="1">
      <c r="A140" s="43"/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</row>
    <row r="141" ht="12.0" customHeight="1">
      <c r="A141" s="43"/>
      <c r="B141" s="43"/>
      <c r="C141" s="43"/>
      <c r="D141" s="43"/>
      <c r="E141" s="43"/>
      <c r="F141" s="43"/>
      <c r="G141" s="43"/>
      <c r="H141" s="43"/>
      <c r="I141" s="43"/>
      <c r="J141" s="43"/>
      <c r="K141" s="44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</row>
    <row r="142" ht="12.0" customHeight="1">
      <c r="A142" s="43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</row>
    <row r="143" ht="12.0" customHeight="1">
      <c r="A143" s="43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</row>
    <row r="144" ht="12.0" customHeight="1">
      <c r="A144" s="43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</row>
    <row r="145" ht="12.0" customHeight="1">
      <c r="A145" s="43"/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</row>
    <row r="146" ht="12.0" customHeight="1">
      <c r="A146" s="43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</row>
    <row r="147" ht="12.0" customHeight="1">
      <c r="A147" s="43"/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</row>
    <row r="148" ht="12.0" customHeight="1">
      <c r="A148" s="43"/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</row>
    <row r="149" ht="12.0" customHeight="1">
      <c r="A149" s="43"/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</row>
    <row r="150" ht="12.0" customHeight="1">
      <c r="A150" s="43"/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</row>
    <row r="151" ht="12.0" customHeight="1">
      <c r="A151" s="43"/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</row>
    <row r="152" ht="12.0" customHeight="1">
      <c r="A152" s="43"/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</row>
    <row r="153" ht="12.0" customHeight="1">
      <c r="A153" s="43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</row>
    <row r="154" ht="12.0" customHeight="1">
      <c r="A154" s="43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</row>
    <row r="155" ht="12.0" customHeight="1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</row>
    <row r="156" ht="12.0" customHeight="1">
      <c r="A156" s="43"/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</row>
    <row r="157" ht="12.0" customHeight="1">
      <c r="A157" s="43"/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</row>
    <row r="158" ht="12.0" customHeight="1">
      <c r="A158" s="43"/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</row>
    <row r="159" ht="12.0" customHeight="1">
      <c r="A159" s="43"/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</row>
    <row r="160" ht="12.0" customHeight="1">
      <c r="A160" s="43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</row>
    <row r="161" ht="12.0" customHeight="1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</row>
    <row r="162" ht="12.0" customHeight="1">
      <c r="A162" s="43"/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</row>
    <row r="163" ht="12.0" customHeight="1">
      <c r="A163" s="43"/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</row>
    <row r="164" ht="12.0" customHeight="1">
      <c r="A164" s="43"/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</row>
    <row r="165" ht="12.0" customHeight="1">
      <c r="A165" s="43"/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</row>
    <row r="166" ht="12.0" customHeight="1">
      <c r="A166" s="43"/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</row>
    <row r="167" ht="12.0" customHeight="1">
      <c r="A167" s="43"/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</row>
    <row r="168" ht="12.0" customHeight="1">
      <c r="A168" s="43"/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</row>
    <row r="169" ht="12.0" customHeight="1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</row>
    <row r="170" ht="12.0" customHeight="1">
      <c r="A170" s="43"/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</row>
    <row r="171" ht="12.0" customHeight="1">
      <c r="A171" s="43"/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</row>
    <row r="172" ht="12.0" customHeight="1">
      <c r="A172" s="43"/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</row>
    <row r="173" ht="12.0" customHeight="1">
      <c r="A173" s="43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</row>
    <row r="174" ht="12.0" customHeight="1">
      <c r="A174" s="43"/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</row>
    <row r="175" ht="12.0" customHeight="1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</row>
    <row r="176" ht="12.0" customHeight="1">
      <c r="A176" s="43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</row>
    <row r="177" ht="12.0" customHeight="1">
      <c r="A177" s="43"/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</row>
    <row r="178" ht="12.0" customHeight="1">
      <c r="A178" s="43"/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</row>
    <row r="179" ht="12.0" customHeight="1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</row>
    <row r="180" ht="12.0" customHeight="1">
      <c r="A180" s="43"/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</row>
    <row r="181" ht="12.0" customHeight="1">
      <c r="A181" s="43"/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</row>
    <row r="182" ht="12.0" customHeight="1">
      <c r="A182" s="43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</row>
    <row r="183" ht="12.0" customHeight="1">
      <c r="A183" s="43"/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</row>
    <row r="184" ht="12.0" customHeight="1">
      <c r="A184" s="43"/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</row>
    <row r="185" ht="12.0" customHeight="1">
      <c r="A185" s="43"/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</row>
    <row r="186" ht="12.0" customHeight="1">
      <c r="A186" s="43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</row>
    <row r="187" ht="12.0" customHeight="1">
      <c r="A187" s="43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</row>
    <row r="188" ht="12.0" customHeight="1">
      <c r="A188" s="43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</row>
    <row r="189" ht="12.0" customHeight="1">
      <c r="A189" s="43"/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</row>
    <row r="190" ht="12.0" customHeight="1">
      <c r="A190" s="43"/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</row>
    <row r="191" ht="12.0" customHeight="1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</row>
    <row r="192" ht="12.0" customHeight="1">
      <c r="A192" s="43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</row>
    <row r="193" ht="12.0" customHeight="1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</row>
    <row r="194" ht="12.0" customHeight="1">
      <c r="A194" s="43"/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</row>
    <row r="195" ht="12.0" customHeight="1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</row>
    <row r="196" ht="12.0" customHeight="1">
      <c r="A196" s="43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</row>
    <row r="197" ht="12.0" customHeight="1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</row>
    <row r="198" ht="12.0" customHeight="1">
      <c r="A198" s="43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</row>
    <row r="199" ht="12.0" customHeight="1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</row>
    <row r="200" ht="12.0" customHeight="1">
      <c r="A200" s="43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</row>
    <row r="201" ht="12.0" customHeight="1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</row>
    <row r="202" ht="12.0" customHeight="1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</row>
    <row r="203" ht="12.0" customHeight="1">
      <c r="A203" s="43"/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</row>
    <row r="204" ht="12.0" customHeight="1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</row>
    <row r="205" ht="12.0" customHeight="1">
      <c r="A205" s="43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</row>
    <row r="206" ht="12.0" customHeight="1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</row>
    <row r="207" ht="12.0" customHeight="1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</row>
    <row r="208" ht="12.0" customHeight="1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</row>
    <row r="209" ht="12.0" customHeight="1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</row>
    <row r="210" ht="12.0" customHeight="1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</row>
    <row r="211" ht="12.0" customHeight="1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</row>
    <row r="212" ht="12.0" customHeight="1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</row>
    <row r="213" ht="12.0" customHeight="1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</row>
    <row r="214" ht="12.0" customHeight="1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</row>
    <row r="215" ht="12.0" customHeight="1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</row>
    <row r="216" ht="12.0" customHeight="1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</row>
    <row r="217" ht="12.0" customHeight="1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</row>
    <row r="218" ht="12.0" customHeight="1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</row>
    <row r="219" ht="12.0" customHeight="1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</row>
    <row r="220" ht="12.0" customHeight="1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</row>
    <row r="221" ht="12.0" customHeight="1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</row>
    <row r="222" ht="12.0" customHeight="1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</row>
    <row r="223" ht="12.0" customHeight="1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</row>
    <row r="224" ht="12.0" customHeight="1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</row>
    <row r="225" ht="12.0" customHeight="1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</row>
    <row r="226" ht="12.0" customHeight="1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</row>
    <row r="227" ht="12.0" customHeight="1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</row>
    <row r="228" ht="12.0" customHeight="1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</row>
    <row r="229" ht="12.0" customHeight="1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</row>
    <row r="230" ht="12.0" customHeight="1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</row>
    <row r="231" ht="12.0" customHeight="1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</row>
    <row r="232" ht="12.0" customHeight="1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</row>
    <row r="233" ht="12.0" customHeight="1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</row>
    <row r="234" ht="12.0" customHeight="1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</row>
    <row r="235" ht="12.0" customHeight="1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</row>
    <row r="236" ht="12.0" customHeight="1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</row>
    <row r="237" ht="12.0" customHeight="1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</row>
    <row r="238" ht="12.0" customHeight="1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</row>
    <row r="239" ht="12.0" customHeight="1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</row>
    <row r="240" ht="12.0" customHeight="1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</row>
    <row r="241" ht="12.0" customHeight="1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</row>
    <row r="242" ht="12.0" customHeight="1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</row>
    <row r="243" ht="12.0" customHeight="1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</row>
    <row r="244" ht="12.0" customHeight="1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</row>
    <row r="245" ht="12.0" customHeight="1">
      <c r="A245" s="43"/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</row>
    <row r="246" ht="12.0" customHeight="1">
      <c r="A246" s="43"/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</row>
    <row r="247" ht="12.0" customHeight="1">
      <c r="A247" s="43"/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</row>
    <row r="248" ht="12.0" customHeight="1">
      <c r="A248" s="43"/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</row>
    <row r="249" ht="12.0" customHeight="1">
      <c r="A249" s="43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</row>
    <row r="250" ht="12.0" customHeight="1">
      <c r="A250" s="43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</row>
    <row r="251" ht="12.0" customHeight="1">
      <c r="A251" s="43"/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</row>
    <row r="252" ht="12.0" customHeight="1">
      <c r="A252" s="43"/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</row>
    <row r="253" ht="12.0" customHeight="1">
      <c r="A253" s="43"/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</row>
    <row r="254" ht="12.0" customHeight="1">
      <c r="A254" s="43"/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</row>
    <row r="255" ht="12.0" customHeight="1">
      <c r="A255" s="43"/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</row>
    <row r="256" ht="12.0" customHeight="1">
      <c r="A256" s="43"/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</row>
    <row r="257" ht="12.0" customHeight="1">
      <c r="A257" s="43"/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</row>
    <row r="258" ht="12.0" customHeight="1">
      <c r="A258" s="43"/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</row>
    <row r="259" ht="12.0" customHeight="1">
      <c r="A259" s="43"/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</row>
    <row r="260" ht="12.0" customHeight="1">
      <c r="A260" s="43"/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</row>
    <row r="261" ht="12.0" customHeight="1">
      <c r="A261" s="43"/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</row>
    <row r="262" ht="12.0" customHeight="1">
      <c r="A262" s="43"/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</row>
    <row r="263" ht="12.0" customHeight="1">
      <c r="A263" s="43"/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</row>
    <row r="264" ht="12.0" customHeight="1">
      <c r="A264" s="43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</row>
    <row r="265" ht="12.0" customHeight="1">
      <c r="A265" s="43"/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</row>
    <row r="266" ht="12.0" customHeight="1">
      <c r="A266" s="43"/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</row>
    <row r="267" ht="12.0" customHeight="1">
      <c r="A267" s="43"/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</row>
    <row r="268" ht="12.0" customHeight="1">
      <c r="A268" s="43"/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</row>
    <row r="269" ht="12.0" customHeight="1">
      <c r="A269" s="43"/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</row>
    <row r="270" ht="12.0" customHeight="1">
      <c r="A270" s="43"/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</row>
    <row r="271" ht="12.0" customHeight="1">
      <c r="A271" s="43"/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</row>
    <row r="272" ht="12.0" customHeight="1">
      <c r="A272" s="43"/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</row>
    <row r="273" ht="12.0" customHeight="1">
      <c r="A273" s="43"/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</row>
    <row r="274" ht="12.0" customHeight="1">
      <c r="A274" s="43"/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</row>
    <row r="275" ht="12.0" customHeight="1">
      <c r="A275" s="43"/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</row>
    <row r="276" ht="12.0" customHeight="1">
      <c r="A276" s="43"/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</row>
    <row r="277" ht="12.0" customHeight="1">
      <c r="A277" s="43"/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</row>
    <row r="278" ht="12.0" customHeight="1">
      <c r="A278" s="43"/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</row>
    <row r="279" ht="12.0" customHeight="1">
      <c r="A279" s="43"/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</row>
    <row r="280" ht="12.0" customHeight="1">
      <c r="A280" s="43"/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</row>
    <row r="281" ht="12.0" customHeight="1">
      <c r="A281" s="43"/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</row>
    <row r="282" ht="12.0" customHeight="1">
      <c r="A282" s="43"/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</row>
    <row r="283" ht="12.0" customHeight="1">
      <c r="A283" s="43"/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</row>
    <row r="284" ht="12.0" customHeight="1">
      <c r="A284" s="43"/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</row>
    <row r="285" ht="12.0" customHeight="1">
      <c r="A285" s="43"/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</row>
    <row r="286" ht="12.0" customHeight="1">
      <c r="A286" s="43"/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</row>
    <row r="287" ht="12.0" customHeight="1">
      <c r="A287" s="43"/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</row>
    <row r="288" ht="12.0" customHeight="1">
      <c r="A288" s="43"/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</row>
    <row r="289" ht="12.0" customHeight="1">
      <c r="A289" s="43"/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</row>
    <row r="290" ht="12.0" customHeight="1">
      <c r="A290" s="43"/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</row>
    <row r="291" ht="12.0" customHeight="1">
      <c r="A291" s="43"/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</row>
    <row r="292" ht="12.0" customHeight="1">
      <c r="A292" s="43"/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</row>
    <row r="293" ht="12.0" customHeight="1">
      <c r="A293" s="43"/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</row>
    <row r="294" ht="12.0" customHeight="1">
      <c r="A294" s="43"/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</row>
    <row r="295" ht="12.0" customHeight="1">
      <c r="A295" s="43"/>
      <c r="B295" s="43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</row>
    <row r="296" ht="12.0" customHeight="1">
      <c r="A296" s="43"/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</row>
    <row r="297" ht="12.0" customHeight="1">
      <c r="A297" s="43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</row>
    <row r="298" ht="12.0" customHeight="1">
      <c r="A298" s="43"/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</row>
    <row r="299" ht="12.0" customHeight="1">
      <c r="A299" s="43"/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</row>
    <row r="300" ht="12.0" customHeight="1">
      <c r="A300" s="43"/>
      <c r="B300" s="43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</row>
    <row r="301" ht="12.0" customHeight="1">
      <c r="A301" s="43"/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</row>
    <row r="302" ht="12.0" customHeight="1">
      <c r="A302" s="43"/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</row>
    <row r="303" ht="12.0" customHeight="1">
      <c r="A303" s="43"/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</row>
    <row r="304" ht="12.0" customHeight="1">
      <c r="A304" s="43"/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</row>
    <row r="305" ht="12.0" customHeight="1">
      <c r="A305" s="43"/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</row>
    <row r="306" ht="12.0" customHeight="1">
      <c r="A306" s="43"/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</row>
    <row r="307" ht="12.0" customHeight="1">
      <c r="A307" s="43"/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</row>
    <row r="308" ht="12.0" customHeight="1">
      <c r="A308" s="43"/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</row>
    <row r="309" ht="12.0" customHeight="1">
      <c r="A309" s="43"/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</row>
    <row r="310" ht="12.0" customHeight="1">
      <c r="A310" s="43"/>
      <c r="B310" s="43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</row>
    <row r="311" ht="12.0" customHeight="1">
      <c r="A311" s="43"/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</row>
    <row r="312" ht="12.0" customHeight="1">
      <c r="A312" s="43"/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</row>
    <row r="313" ht="12.0" customHeight="1">
      <c r="A313" s="43"/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</row>
    <row r="314" ht="12.0" customHeight="1">
      <c r="A314" s="43"/>
      <c r="B314" s="43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</row>
    <row r="315" ht="12.0" customHeight="1">
      <c r="A315" s="43"/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</row>
    <row r="316" ht="12.0" customHeight="1">
      <c r="A316" s="43"/>
      <c r="B316" s="43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</row>
    <row r="317" ht="12.0" customHeight="1">
      <c r="A317" s="43"/>
      <c r="B317" s="43"/>
      <c r="C317" s="43"/>
      <c r="D317" s="43"/>
      <c r="E317" s="4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</row>
    <row r="318" ht="12.0" customHeight="1">
      <c r="A318" s="43"/>
      <c r="B318" s="43"/>
      <c r="C318" s="43"/>
      <c r="D318" s="43"/>
      <c r="E318" s="4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</row>
    <row r="319" ht="12.0" customHeight="1">
      <c r="A319" s="43"/>
      <c r="B319" s="43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</row>
    <row r="320" ht="12.0" customHeight="1">
      <c r="A320" s="43"/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</row>
    <row r="321" ht="12.0" customHeight="1">
      <c r="A321" s="43"/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</row>
    <row r="322" ht="12.0" customHeight="1">
      <c r="A322" s="43"/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</row>
    <row r="323" ht="12.0" customHeight="1">
      <c r="A323" s="43"/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</row>
    <row r="324" ht="12.0" customHeight="1">
      <c r="A324" s="43"/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</row>
    <row r="325" ht="12.0" customHeight="1">
      <c r="A325" s="43"/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</row>
    <row r="326" ht="12.0" customHeight="1">
      <c r="A326" s="43"/>
      <c r="B326" s="43"/>
      <c r="C326" s="43"/>
      <c r="D326" s="43"/>
      <c r="E326" s="4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</row>
    <row r="327" ht="12.0" customHeight="1">
      <c r="A327" s="43"/>
      <c r="B327" s="43"/>
      <c r="C327" s="43"/>
      <c r="D327" s="43"/>
      <c r="E327" s="4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</row>
    <row r="328" ht="12.0" customHeight="1">
      <c r="A328" s="43"/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</row>
    <row r="329" ht="12.0" customHeight="1">
      <c r="A329" s="43"/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</row>
    <row r="330" ht="12.0" customHeight="1">
      <c r="A330" s="43"/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</row>
    <row r="331" ht="12.0" customHeight="1">
      <c r="A331" s="43"/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</row>
    <row r="332" ht="12.0" customHeight="1">
      <c r="A332" s="43"/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</row>
    <row r="333" ht="12.0" customHeight="1">
      <c r="A333" s="43"/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</row>
    <row r="334" ht="12.0" customHeight="1">
      <c r="A334" s="43"/>
      <c r="B334" s="43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</row>
    <row r="335" ht="12.0" customHeight="1">
      <c r="A335" s="43"/>
      <c r="B335" s="43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</row>
    <row r="336" ht="12.0" customHeight="1">
      <c r="A336" s="43"/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</row>
    <row r="337" ht="12.0" customHeight="1">
      <c r="A337" s="43"/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</row>
    <row r="338" ht="12.0" customHeight="1">
      <c r="A338" s="43"/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</row>
    <row r="339" ht="12.0" customHeight="1">
      <c r="A339" s="43"/>
      <c r="B339" s="43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</row>
    <row r="340" ht="12.0" customHeight="1">
      <c r="A340" s="43"/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</row>
    <row r="341" ht="12.0" customHeight="1">
      <c r="A341" s="43"/>
      <c r="B341" s="43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</row>
    <row r="342" ht="12.0" customHeight="1">
      <c r="A342" s="43"/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</row>
    <row r="343" ht="12.0" customHeight="1">
      <c r="A343" s="43"/>
      <c r="B343" s="43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</row>
    <row r="344" ht="12.0" customHeight="1">
      <c r="A344" s="43"/>
      <c r="B344" s="43"/>
      <c r="C344" s="43"/>
      <c r="D344" s="43"/>
      <c r="E344" s="43"/>
      <c r="F344" s="43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</row>
    <row r="345" ht="12.0" customHeight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</row>
    <row r="346" ht="12.0" customHeight="1">
      <c r="A346" s="43"/>
      <c r="B346" s="43"/>
      <c r="C346" s="43"/>
      <c r="D346" s="43"/>
      <c r="E346" s="4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</row>
    <row r="347" ht="12.0" customHeight="1">
      <c r="A347" s="43"/>
      <c r="B347" s="43"/>
      <c r="C347" s="43"/>
      <c r="D347" s="43"/>
      <c r="E347" s="4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</row>
    <row r="348" ht="12.0" customHeight="1">
      <c r="A348" s="43"/>
      <c r="B348" s="43"/>
      <c r="C348" s="43"/>
      <c r="D348" s="43"/>
      <c r="E348" s="4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</row>
    <row r="349" ht="12.0" customHeight="1">
      <c r="A349" s="43"/>
      <c r="B349" s="43"/>
      <c r="C349" s="43"/>
      <c r="D349" s="43"/>
      <c r="E349" s="4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</row>
    <row r="350" ht="12.0" customHeight="1">
      <c r="A350" s="43"/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</row>
    <row r="351" ht="12.0" customHeight="1">
      <c r="A351" s="43"/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</row>
    <row r="352" ht="12.0" customHeight="1">
      <c r="A352" s="43"/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</row>
    <row r="353" ht="12.0" customHeight="1">
      <c r="A353" s="43"/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</row>
    <row r="354" ht="12.0" customHeight="1">
      <c r="A354" s="43"/>
      <c r="B354" s="43"/>
      <c r="C354" s="43"/>
      <c r="D354" s="43"/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</row>
    <row r="355" ht="12.0" customHeight="1">
      <c r="A355" s="43"/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</row>
    <row r="356" ht="12.0" customHeight="1">
      <c r="A356" s="43"/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</row>
    <row r="357" ht="12.0" customHeight="1">
      <c r="A357" s="43"/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</row>
    <row r="358" ht="12.0" customHeight="1">
      <c r="A358" s="43"/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</row>
    <row r="359" ht="12.0" customHeight="1">
      <c r="A359" s="43"/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</row>
    <row r="360" ht="12.0" customHeight="1">
      <c r="A360" s="43"/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</row>
    <row r="361" ht="12.0" customHeight="1">
      <c r="A361" s="43"/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</row>
    <row r="362" ht="12.0" customHeight="1">
      <c r="A362" s="43"/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</row>
    <row r="363" ht="12.0" customHeight="1">
      <c r="A363" s="43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</row>
    <row r="364" ht="12.0" customHeight="1">
      <c r="A364" s="43"/>
      <c r="B364" s="43"/>
      <c r="C364" s="43"/>
      <c r="D364" s="43"/>
      <c r="E364" s="4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</row>
    <row r="365" ht="12.0" customHeight="1">
      <c r="A365" s="43"/>
      <c r="B365" s="43"/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</row>
    <row r="366" ht="12.0" customHeight="1">
      <c r="A366" s="43"/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</row>
    <row r="367" ht="12.0" customHeight="1">
      <c r="A367" s="43"/>
      <c r="B367" s="43"/>
      <c r="C367" s="43"/>
      <c r="D367" s="43"/>
      <c r="E367" s="4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</row>
    <row r="368" ht="12.0" customHeight="1">
      <c r="A368" s="43"/>
      <c r="B368" s="43"/>
      <c r="C368" s="43"/>
      <c r="D368" s="43"/>
      <c r="E368" s="4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</row>
    <row r="369" ht="12.0" customHeight="1">
      <c r="A369" s="43"/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</row>
    <row r="370" ht="12.0" customHeight="1">
      <c r="A370" s="43"/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</row>
    <row r="371" ht="12.0" customHeight="1">
      <c r="A371" s="43"/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</row>
    <row r="372" ht="12.0" customHeight="1">
      <c r="A372" s="43"/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</row>
    <row r="373" ht="12.0" customHeight="1">
      <c r="A373" s="43"/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</row>
    <row r="374" ht="12.0" customHeight="1">
      <c r="A374" s="43"/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</row>
    <row r="375" ht="12.0" customHeight="1">
      <c r="A375" s="43"/>
      <c r="B375" s="43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</row>
    <row r="376" ht="12.0" customHeight="1">
      <c r="A376" s="43"/>
      <c r="B376" s="43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</row>
    <row r="377" ht="12.0" customHeight="1">
      <c r="A377" s="43"/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</row>
    <row r="378" ht="12.0" customHeight="1">
      <c r="A378" s="43"/>
      <c r="B378" s="43"/>
      <c r="C378" s="43"/>
      <c r="D378" s="43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</row>
    <row r="379" ht="12.0" customHeight="1">
      <c r="A379" s="43"/>
      <c r="B379" s="43"/>
      <c r="C379" s="43"/>
      <c r="D379" s="43"/>
      <c r="E379" s="4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</row>
    <row r="380" ht="12.0" customHeight="1">
      <c r="A380" s="43"/>
      <c r="B380" s="43"/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</row>
    <row r="381" ht="12.0" customHeight="1">
      <c r="A381" s="43"/>
      <c r="B381" s="43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</row>
    <row r="382" ht="12.0" customHeight="1">
      <c r="A382" s="43"/>
      <c r="B382" s="43"/>
      <c r="C382" s="43"/>
      <c r="D382" s="43"/>
      <c r="E382" s="4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</row>
    <row r="383" ht="12.0" customHeight="1">
      <c r="A383" s="43"/>
      <c r="B383" s="43"/>
      <c r="C383" s="43"/>
      <c r="D383" s="43"/>
      <c r="E383" s="4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</row>
    <row r="384" ht="12.0" customHeight="1">
      <c r="A384" s="43"/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</row>
    <row r="385" ht="12.0" customHeight="1">
      <c r="A385" s="43"/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</row>
    <row r="386" ht="12.0" customHeight="1">
      <c r="A386" s="43"/>
      <c r="B386" s="43"/>
      <c r="C386" s="43"/>
      <c r="D386" s="43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</row>
    <row r="387" ht="12.0" customHeight="1">
      <c r="A387" s="43"/>
      <c r="B387" s="43"/>
      <c r="C387" s="43"/>
      <c r="D387" s="43"/>
      <c r="E387" s="4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</row>
    <row r="388" ht="12.0" customHeight="1">
      <c r="A388" s="43"/>
      <c r="B388" s="43"/>
      <c r="C388" s="43"/>
      <c r="D388" s="43"/>
      <c r="E388" s="4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</row>
    <row r="389" ht="12.0" customHeight="1">
      <c r="A389" s="43"/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</row>
    <row r="390" ht="12.0" customHeight="1">
      <c r="A390" s="43"/>
      <c r="B390" s="43"/>
      <c r="C390" s="43"/>
      <c r="D390" s="43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</row>
    <row r="391" ht="12.0" customHeight="1">
      <c r="A391" s="43"/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</row>
    <row r="392" ht="12.0" customHeight="1">
      <c r="A392" s="43"/>
      <c r="B392" s="43"/>
      <c r="C392" s="43"/>
      <c r="D392" s="43"/>
      <c r="E392" s="4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</row>
    <row r="393" ht="12.0" customHeight="1">
      <c r="A393" s="43"/>
      <c r="B393" s="43"/>
      <c r="C393" s="43"/>
      <c r="D393" s="43"/>
      <c r="E393" s="4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</row>
    <row r="394" ht="12.0" customHeight="1">
      <c r="A394" s="43"/>
      <c r="B394" s="43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</row>
    <row r="395" ht="12.0" customHeight="1">
      <c r="A395" s="43"/>
      <c r="B395" s="43"/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</row>
    <row r="396" ht="12.0" customHeight="1">
      <c r="A396" s="43"/>
      <c r="B396" s="43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</row>
    <row r="397" ht="12.0" customHeight="1">
      <c r="A397" s="43"/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</row>
    <row r="398" ht="12.0" customHeight="1">
      <c r="A398" s="43"/>
      <c r="B398" s="43"/>
      <c r="C398" s="43"/>
      <c r="D398" s="43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</row>
    <row r="399" ht="12.0" customHeight="1">
      <c r="A399" s="43"/>
      <c r="B399" s="43"/>
      <c r="C399" s="43"/>
      <c r="D399" s="43"/>
      <c r="E399" s="4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</row>
    <row r="400" ht="12.0" customHeight="1">
      <c r="A400" s="43"/>
      <c r="B400" s="43"/>
      <c r="C400" s="43"/>
      <c r="D400" s="43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</row>
    <row r="401" ht="12.0" customHeight="1">
      <c r="A401" s="43"/>
      <c r="B401" s="43"/>
      <c r="C401" s="43"/>
      <c r="D401" s="43"/>
      <c r="E401" s="4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</row>
    <row r="402" ht="12.0" customHeight="1">
      <c r="A402" s="43"/>
      <c r="B402" s="43"/>
      <c r="C402" s="43"/>
      <c r="D402" s="43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</row>
    <row r="403" ht="12.0" customHeight="1">
      <c r="A403" s="43"/>
      <c r="B403" s="43"/>
      <c r="C403" s="43"/>
      <c r="D403" s="43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</row>
    <row r="404" ht="12.0" customHeight="1">
      <c r="A404" s="43"/>
      <c r="B404" s="43"/>
      <c r="C404" s="43"/>
      <c r="D404" s="43"/>
      <c r="E404" s="43"/>
      <c r="F404" s="43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</row>
    <row r="405" ht="12.0" customHeight="1">
      <c r="A405" s="43"/>
      <c r="B405" s="43"/>
      <c r="C405" s="43"/>
      <c r="D405" s="43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</row>
    <row r="406" ht="12.0" customHeight="1">
      <c r="A406" s="43"/>
      <c r="B406" s="43"/>
      <c r="C406" s="43"/>
      <c r="D406" s="43"/>
      <c r="E406" s="43"/>
      <c r="F406" s="43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</row>
    <row r="407" ht="12.0" customHeight="1">
      <c r="A407" s="43"/>
      <c r="B407" s="43"/>
      <c r="C407" s="43"/>
      <c r="D407" s="43"/>
      <c r="E407" s="43"/>
      <c r="F407" s="43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</row>
    <row r="408" ht="12.0" customHeight="1">
      <c r="A408" s="43"/>
      <c r="B408" s="43"/>
      <c r="C408" s="43"/>
      <c r="D408" s="43"/>
      <c r="E408" s="4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</row>
    <row r="409" ht="12.0" customHeight="1">
      <c r="A409" s="43"/>
      <c r="B409" s="43"/>
      <c r="C409" s="43"/>
      <c r="D409" s="43"/>
      <c r="E409" s="4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</row>
    <row r="410" ht="12.0" customHeight="1">
      <c r="A410" s="43"/>
      <c r="B410" s="43"/>
      <c r="C410" s="43"/>
      <c r="D410" s="43"/>
      <c r="E410" s="4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</row>
    <row r="411" ht="12.0" customHeight="1">
      <c r="A411" s="43"/>
      <c r="B411" s="43"/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</row>
    <row r="412" ht="12.0" customHeight="1">
      <c r="A412" s="43"/>
      <c r="B412" s="43"/>
      <c r="C412" s="43"/>
      <c r="D412" s="43"/>
      <c r="E412" s="4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</row>
    <row r="413" ht="12.0" customHeight="1">
      <c r="A413" s="43"/>
      <c r="B413" s="43"/>
      <c r="C413" s="43"/>
      <c r="D413" s="43"/>
      <c r="E413" s="43"/>
      <c r="F413" s="43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</row>
    <row r="414" ht="12.0" customHeight="1">
      <c r="A414" s="43"/>
      <c r="B414" s="43"/>
      <c r="C414" s="43"/>
      <c r="D414" s="43"/>
      <c r="E414" s="4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</row>
    <row r="415" ht="12.0" customHeight="1">
      <c r="A415" s="43"/>
      <c r="B415" s="43"/>
      <c r="C415" s="43"/>
      <c r="D415" s="43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</row>
    <row r="416" ht="12.0" customHeight="1">
      <c r="A416" s="43"/>
      <c r="B416" s="43"/>
      <c r="C416" s="43"/>
      <c r="D416" s="43"/>
      <c r="E416" s="4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</row>
    <row r="417" ht="12.0" customHeight="1">
      <c r="A417" s="43"/>
      <c r="B417" s="43"/>
      <c r="C417" s="43"/>
      <c r="D417" s="43"/>
      <c r="E417" s="4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</row>
    <row r="418" ht="12.0" customHeight="1">
      <c r="A418" s="43"/>
      <c r="B418" s="43"/>
      <c r="C418" s="43"/>
      <c r="D418" s="43"/>
      <c r="E418" s="4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</row>
    <row r="419" ht="12.0" customHeight="1">
      <c r="A419" s="43"/>
      <c r="B419" s="43"/>
      <c r="C419" s="43"/>
      <c r="D419" s="43"/>
      <c r="E419" s="43"/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</row>
    <row r="420" ht="12.0" customHeight="1">
      <c r="A420" s="43"/>
      <c r="B420" s="43"/>
      <c r="C420" s="43"/>
      <c r="D420" s="43"/>
      <c r="E420" s="4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</row>
    <row r="421" ht="12.0" customHeight="1">
      <c r="A421" s="43"/>
      <c r="B421" s="43"/>
      <c r="C421" s="43"/>
      <c r="D421" s="43"/>
      <c r="E421" s="43"/>
      <c r="F421" s="43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</row>
    <row r="422" ht="12.0" customHeight="1">
      <c r="A422" s="43"/>
      <c r="B422" s="43"/>
      <c r="C422" s="43"/>
      <c r="D422" s="43"/>
      <c r="E422" s="43"/>
      <c r="F422" s="43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</row>
    <row r="423" ht="12.0" customHeight="1">
      <c r="A423" s="43"/>
      <c r="B423" s="43"/>
      <c r="C423" s="43"/>
      <c r="D423" s="43"/>
      <c r="E423" s="43"/>
      <c r="F423" s="43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</row>
    <row r="424" ht="12.0" customHeight="1">
      <c r="A424" s="43"/>
      <c r="B424" s="43"/>
      <c r="C424" s="43"/>
      <c r="D424" s="43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</row>
    <row r="425" ht="12.0" customHeight="1">
      <c r="A425" s="43"/>
      <c r="B425" s="43"/>
      <c r="C425" s="43"/>
      <c r="D425" s="43"/>
      <c r="E425" s="4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</row>
    <row r="426" ht="12.0" customHeight="1">
      <c r="A426" s="43"/>
      <c r="B426" s="43"/>
      <c r="C426" s="43"/>
      <c r="D426" s="43"/>
      <c r="E426" s="4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</row>
    <row r="427" ht="12.0" customHeight="1">
      <c r="A427" s="43"/>
      <c r="B427" s="43"/>
      <c r="C427" s="43"/>
      <c r="D427" s="43"/>
      <c r="E427" s="43"/>
      <c r="F427" s="43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</row>
    <row r="428" ht="12.0" customHeight="1">
      <c r="A428" s="43"/>
      <c r="B428" s="43"/>
      <c r="C428" s="43"/>
      <c r="D428" s="43"/>
      <c r="E428" s="43"/>
      <c r="F428" s="43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</row>
    <row r="429" ht="12.0" customHeight="1">
      <c r="A429" s="43"/>
      <c r="B429" s="43"/>
      <c r="C429" s="43"/>
      <c r="D429" s="43"/>
      <c r="E429" s="43"/>
      <c r="F429" s="43"/>
      <c r="G429" s="43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</row>
    <row r="430" ht="12.0" customHeight="1">
      <c r="A430" s="43"/>
      <c r="B430" s="43"/>
      <c r="C430" s="43"/>
      <c r="D430" s="43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</row>
    <row r="431" ht="12.0" customHeight="1">
      <c r="A431" s="43"/>
      <c r="B431" s="43"/>
      <c r="C431" s="43"/>
      <c r="D431" s="43"/>
      <c r="E431" s="43"/>
      <c r="F431" s="43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</row>
    <row r="432" ht="12.0" customHeight="1">
      <c r="A432" s="43"/>
      <c r="B432" s="43"/>
      <c r="C432" s="43"/>
      <c r="D432" s="43"/>
      <c r="E432" s="4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</row>
    <row r="433" ht="12.0" customHeight="1">
      <c r="A433" s="43"/>
      <c r="B433" s="43"/>
      <c r="C433" s="43"/>
      <c r="D433" s="43"/>
      <c r="E433" s="4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</row>
    <row r="434" ht="12.0" customHeight="1">
      <c r="A434" s="43"/>
      <c r="B434" s="43"/>
      <c r="C434" s="43"/>
      <c r="D434" s="43"/>
      <c r="E434" s="4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</row>
    <row r="435" ht="12.0" customHeight="1">
      <c r="A435" s="43"/>
      <c r="B435" s="43"/>
      <c r="C435" s="43"/>
      <c r="D435" s="43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</row>
    <row r="436" ht="12.0" customHeight="1">
      <c r="A436" s="43"/>
      <c r="B436" s="43"/>
      <c r="C436" s="43"/>
      <c r="D436" s="43"/>
      <c r="E436" s="43"/>
      <c r="F436" s="43"/>
      <c r="G436" s="43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</row>
    <row r="437" ht="12.0" customHeight="1">
      <c r="A437" s="43"/>
      <c r="B437" s="43"/>
      <c r="C437" s="43"/>
      <c r="D437" s="43"/>
      <c r="E437" s="43"/>
      <c r="F437" s="43"/>
      <c r="G437" s="43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</row>
    <row r="438" ht="12.0" customHeight="1">
      <c r="A438" s="43"/>
      <c r="B438" s="43"/>
      <c r="C438" s="43"/>
      <c r="D438" s="43"/>
      <c r="E438" s="43"/>
      <c r="F438" s="43"/>
      <c r="G438" s="43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</row>
    <row r="439" ht="12.0" customHeight="1">
      <c r="A439" s="43"/>
      <c r="B439" s="43"/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</row>
    <row r="440" ht="12.0" customHeight="1">
      <c r="A440" s="43"/>
      <c r="B440" s="43"/>
      <c r="C440" s="43"/>
      <c r="D440" s="43"/>
      <c r="E440" s="43"/>
      <c r="F440" s="43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</row>
    <row r="441" ht="12.0" customHeight="1">
      <c r="A441" s="43"/>
      <c r="B441" s="43"/>
      <c r="C441" s="43"/>
      <c r="D441" s="43"/>
      <c r="E441" s="43"/>
      <c r="F441" s="43"/>
      <c r="G441" s="43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</row>
    <row r="442" ht="12.0" customHeight="1">
      <c r="A442" s="43"/>
      <c r="B442" s="43"/>
      <c r="C442" s="43"/>
      <c r="D442" s="43"/>
      <c r="E442" s="43"/>
      <c r="F442" s="43"/>
      <c r="G442" s="43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</row>
    <row r="443" ht="12.0" customHeight="1">
      <c r="A443" s="43"/>
      <c r="B443" s="43"/>
      <c r="C443" s="43"/>
      <c r="D443" s="43"/>
      <c r="E443" s="43"/>
      <c r="F443" s="43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</row>
    <row r="444" ht="12.0" customHeight="1">
      <c r="A444" s="43"/>
      <c r="B444" s="43"/>
      <c r="C444" s="43"/>
      <c r="D444" s="43"/>
      <c r="E444" s="4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</row>
    <row r="445" ht="12.0" customHeight="1">
      <c r="A445" s="43"/>
      <c r="B445" s="43"/>
      <c r="C445" s="43"/>
      <c r="D445" s="43"/>
      <c r="E445" s="43"/>
      <c r="F445" s="43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</row>
    <row r="446" ht="12.0" customHeight="1">
      <c r="A446" s="43"/>
      <c r="B446" s="43"/>
      <c r="C446" s="43"/>
      <c r="D446" s="43"/>
      <c r="E446" s="4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</row>
    <row r="447" ht="12.0" customHeight="1">
      <c r="A447" s="43"/>
      <c r="B447" s="43"/>
      <c r="C447" s="43"/>
      <c r="D447" s="43"/>
      <c r="E447" s="4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</row>
    <row r="448" ht="12.0" customHeight="1">
      <c r="A448" s="43"/>
      <c r="B448" s="43"/>
      <c r="C448" s="43"/>
      <c r="D448" s="43"/>
      <c r="E448" s="43"/>
      <c r="F448" s="43"/>
      <c r="G448" s="43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</row>
    <row r="449" ht="12.0" customHeight="1">
      <c r="A449" s="43"/>
      <c r="B449" s="43"/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</row>
    <row r="450" ht="12.0" customHeight="1">
      <c r="A450" s="43"/>
      <c r="B450" s="43"/>
      <c r="C450" s="43"/>
      <c r="D450" s="43"/>
      <c r="E450" s="43"/>
      <c r="F450" s="43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</row>
    <row r="451" ht="12.0" customHeight="1">
      <c r="A451" s="43"/>
      <c r="B451" s="43"/>
      <c r="C451" s="43"/>
      <c r="D451" s="43"/>
      <c r="E451" s="43"/>
      <c r="F451" s="43"/>
      <c r="G451" s="43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</row>
    <row r="452" ht="12.0" customHeight="1">
      <c r="A452" s="43"/>
      <c r="B452" s="43"/>
      <c r="C452" s="43"/>
      <c r="D452" s="43"/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</row>
    <row r="453" ht="12.0" customHeight="1">
      <c r="A453" s="43"/>
      <c r="B453" s="43"/>
      <c r="C453" s="43"/>
      <c r="D453" s="43"/>
      <c r="E453" s="43"/>
      <c r="F453" s="43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</row>
    <row r="454" ht="12.0" customHeight="1">
      <c r="A454" s="43"/>
      <c r="B454" s="43"/>
      <c r="C454" s="43"/>
      <c r="D454" s="43"/>
      <c r="E454" s="43"/>
      <c r="F454" s="43"/>
      <c r="G454" s="43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</row>
    <row r="455" ht="12.0" customHeight="1">
      <c r="A455" s="43"/>
      <c r="B455" s="43"/>
      <c r="C455" s="43"/>
      <c r="D455" s="43"/>
      <c r="E455" s="43"/>
      <c r="F455" s="43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</row>
    <row r="456" ht="12.0" customHeight="1">
      <c r="A456" s="43"/>
      <c r="B456" s="43"/>
      <c r="C456" s="43"/>
      <c r="D456" s="43"/>
      <c r="E456" s="43"/>
      <c r="F456" s="43"/>
      <c r="G456" s="43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</row>
    <row r="457" ht="12.0" customHeight="1">
      <c r="A457" s="43"/>
      <c r="B457" s="43"/>
      <c r="C457" s="43"/>
      <c r="D457" s="43"/>
      <c r="E457" s="43"/>
      <c r="F457" s="43"/>
      <c r="G457" s="43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</row>
    <row r="458" ht="12.0" customHeight="1">
      <c r="A458" s="43"/>
      <c r="B458" s="43"/>
      <c r="C458" s="43"/>
      <c r="D458" s="43"/>
      <c r="E458" s="43"/>
      <c r="F458" s="43"/>
      <c r="G458" s="43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</row>
    <row r="459" ht="12.0" customHeight="1">
      <c r="A459" s="43"/>
      <c r="B459" s="43"/>
      <c r="C459" s="43"/>
      <c r="D459" s="43"/>
      <c r="E459" s="4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</row>
    <row r="460" ht="12.0" customHeight="1">
      <c r="A460" s="43"/>
      <c r="B460" s="43"/>
      <c r="C460" s="43"/>
      <c r="D460" s="43"/>
      <c r="E460" s="43"/>
      <c r="F460" s="43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</row>
    <row r="461" ht="12.0" customHeight="1">
      <c r="A461" s="43"/>
      <c r="B461" s="43"/>
      <c r="C461" s="43"/>
      <c r="D461" s="43"/>
      <c r="E461" s="43"/>
      <c r="F461" s="43"/>
      <c r="G461" s="43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</row>
    <row r="462" ht="12.0" customHeight="1">
      <c r="A462" s="43"/>
      <c r="B462" s="43"/>
      <c r="C462" s="43"/>
      <c r="D462" s="43"/>
      <c r="E462" s="43"/>
      <c r="F462" s="43"/>
      <c r="G462" s="43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</row>
    <row r="463" ht="12.0" customHeight="1">
      <c r="A463" s="43"/>
      <c r="B463" s="43"/>
      <c r="C463" s="43"/>
      <c r="D463" s="43"/>
      <c r="E463" s="43"/>
      <c r="F463" s="43"/>
      <c r="G463" s="43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</row>
    <row r="464" ht="12.0" customHeight="1">
      <c r="A464" s="43"/>
      <c r="B464" s="43"/>
      <c r="C464" s="43"/>
      <c r="D464" s="43"/>
      <c r="E464" s="43"/>
      <c r="F464" s="43"/>
      <c r="G464" s="43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</row>
    <row r="465" ht="12.0" customHeight="1">
      <c r="A465" s="43"/>
      <c r="B465" s="43"/>
      <c r="C465" s="43"/>
      <c r="D465" s="43"/>
      <c r="E465" s="43"/>
      <c r="F465" s="43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</row>
    <row r="466" ht="12.0" customHeight="1">
      <c r="A466" s="43"/>
      <c r="B466" s="43"/>
      <c r="C466" s="43"/>
      <c r="D466" s="43"/>
      <c r="E466" s="43"/>
      <c r="F466" s="43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</row>
    <row r="467" ht="12.0" customHeight="1">
      <c r="A467" s="43"/>
      <c r="B467" s="43"/>
      <c r="C467" s="43"/>
      <c r="D467" s="43"/>
      <c r="E467" s="43"/>
      <c r="F467" s="43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</row>
    <row r="468" ht="12.0" customHeight="1">
      <c r="A468" s="43"/>
      <c r="B468" s="43"/>
      <c r="C468" s="43"/>
      <c r="D468" s="43"/>
      <c r="E468" s="4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</row>
    <row r="469" ht="12.0" customHeight="1">
      <c r="A469" s="43"/>
      <c r="B469" s="43"/>
      <c r="C469" s="43"/>
      <c r="D469" s="43"/>
      <c r="E469" s="43"/>
      <c r="F469" s="43"/>
      <c r="G469" s="43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</row>
    <row r="470" ht="12.0" customHeight="1">
      <c r="A470" s="43"/>
      <c r="B470" s="43"/>
      <c r="C470" s="43"/>
      <c r="D470" s="43"/>
      <c r="E470" s="43"/>
      <c r="F470" s="43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</row>
    <row r="471" ht="12.0" customHeight="1">
      <c r="A471" s="43"/>
      <c r="B471" s="43"/>
      <c r="C471" s="43"/>
      <c r="D471" s="43"/>
      <c r="E471" s="43"/>
      <c r="F471" s="43"/>
      <c r="G471" s="43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</row>
    <row r="472" ht="12.0" customHeight="1">
      <c r="A472" s="43"/>
      <c r="B472" s="43"/>
      <c r="C472" s="43"/>
      <c r="D472" s="43"/>
      <c r="E472" s="43"/>
      <c r="F472" s="43"/>
      <c r="G472" s="43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</row>
    <row r="473" ht="12.0" customHeight="1">
      <c r="A473" s="43"/>
      <c r="B473" s="43"/>
      <c r="C473" s="43"/>
      <c r="D473" s="43"/>
      <c r="E473" s="43"/>
      <c r="F473" s="43"/>
      <c r="G473" s="43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</row>
    <row r="474" ht="12.0" customHeight="1">
      <c r="A474" s="43"/>
      <c r="B474" s="43"/>
      <c r="C474" s="43"/>
      <c r="D474" s="43"/>
      <c r="E474" s="43"/>
      <c r="F474" s="43"/>
      <c r="G474" s="43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</row>
    <row r="475" ht="12.0" customHeight="1">
      <c r="A475" s="43"/>
      <c r="B475" s="43"/>
      <c r="C475" s="43"/>
      <c r="D475" s="43"/>
      <c r="E475" s="4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</row>
    <row r="476" ht="12.0" customHeight="1">
      <c r="A476" s="43"/>
      <c r="B476" s="43"/>
      <c r="C476" s="43"/>
      <c r="D476" s="43"/>
      <c r="E476" s="43"/>
      <c r="F476" s="43"/>
      <c r="G476" s="43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</row>
    <row r="477" ht="12.0" customHeight="1">
      <c r="A477" s="43"/>
      <c r="B477" s="43"/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</row>
    <row r="478" ht="12.0" customHeight="1">
      <c r="A478" s="43"/>
      <c r="B478" s="43"/>
      <c r="C478" s="43"/>
      <c r="D478" s="43"/>
      <c r="E478" s="43"/>
      <c r="F478" s="43"/>
      <c r="G478" s="43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</row>
    <row r="479" ht="12.0" customHeight="1">
      <c r="A479" s="43"/>
      <c r="B479" s="43"/>
      <c r="C479" s="43"/>
      <c r="D479" s="43"/>
      <c r="E479" s="43"/>
      <c r="F479" s="43"/>
      <c r="G479" s="43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</row>
    <row r="480" ht="12.0" customHeight="1">
      <c r="A480" s="43"/>
      <c r="B480" s="43"/>
      <c r="C480" s="43"/>
      <c r="D480" s="43"/>
      <c r="E480" s="43"/>
      <c r="F480" s="43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</row>
    <row r="481" ht="12.0" customHeight="1">
      <c r="A481" s="43"/>
      <c r="B481" s="43"/>
      <c r="C481" s="43"/>
      <c r="D481" s="43"/>
      <c r="E481" s="43"/>
      <c r="F481" s="43"/>
      <c r="G481" s="43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</row>
    <row r="482" ht="12.0" customHeight="1">
      <c r="A482" s="43"/>
      <c r="B482" s="43"/>
      <c r="C482" s="43"/>
      <c r="D482" s="43"/>
      <c r="E482" s="43"/>
      <c r="F482" s="43"/>
      <c r="G482" s="43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</row>
    <row r="483" ht="12.0" customHeight="1">
      <c r="A483" s="43"/>
      <c r="B483" s="43"/>
      <c r="C483" s="43"/>
      <c r="D483" s="43"/>
      <c r="E483" s="43"/>
      <c r="F483" s="43"/>
      <c r="G483" s="43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</row>
    <row r="484" ht="12.0" customHeight="1">
      <c r="A484" s="43"/>
      <c r="B484" s="43"/>
      <c r="C484" s="43"/>
      <c r="D484" s="43"/>
      <c r="E484" s="43"/>
      <c r="F484" s="43"/>
      <c r="G484" s="43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</row>
    <row r="485" ht="12.0" customHeight="1">
      <c r="A485" s="43"/>
      <c r="B485" s="43"/>
      <c r="C485" s="43"/>
      <c r="D485" s="43"/>
      <c r="E485" s="43"/>
      <c r="F485" s="43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</row>
    <row r="486" ht="12.0" customHeight="1">
      <c r="A486" s="43"/>
      <c r="B486" s="43"/>
      <c r="C486" s="43"/>
      <c r="D486" s="43"/>
      <c r="E486" s="43"/>
      <c r="F486" s="43"/>
      <c r="G486" s="43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</row>
    <row r="487" ht="12.0" customHeight="1">
      <c r="A487" s="43"/>
      <c r="B487" s="43"/>
      <c r="C487" s="43"/>
      <c r="D487" s="43"/>
      <c r="E487" s="43"/>
      <c r="F487" s="43"/>
      <c r="G487" s="43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</row>
    <row r="488" ht="12.0" customHeight="1">
      <c r="A488" s="43"/>
      <c r="B488" s="43"/>
      <c r="C488" s="43"/>
      <c r="D488" s="43"/>
      <c r="E488" s="43"/>
      <c r="F488" s="43"/>
      <c r="G488" s="43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</row>
    <row r="489" ht="12.0" customHeight="1">
      <c r="A489" s="43"/>
      <c r="B489" s="43"/>
      <c r="C489" s="43"/>
      <c r="D489" s="43"/>
      <c r="E489" s="43"/>
      <c r="F489" s="43"/>
      <c r="G489" s="43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</row>
    <row r="490" ht="12.0" customHeight="1">
      <c r="A490" s="43"/>
      <c r="B490" s="43"/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</row>
    <row r="491" ht="12.0" customHeight="1">
      <c r="A491" s="43"/>
      <c r="B491" s="43"/>
      <c r="C491" s="43"/>
      <c r="D491" s="43"/>
      <c r="E491" s="43"/>
      <c r="F491" s="43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</row>
    <row r="492" ht="12.0" customHeight="1">
      <c r="A492" s="43"/>
      <c r="B492" s="43"/>
      <c r="C492" s="43"/>
      <c r="D492" s="43"/>
      <c r="E492" s="43"/>
      <c r="F492" s="43"/>
      <c r="G492" s="43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</row>
    <row r="493" ht="12.0" customHeight="1">
      <c r="A493" s="43"/>
      <c r="B493" s="43"/>
      <c r="C493" s="43"/>
      <c r="D493" s="43"/>
      <c r="E493" s="4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</row>
    <row r="494" ht="12.0" customHeight="1">
      <c r="A494" s="43"/>
      <c r="B494" s="43"/>
      <c r="C494" s="43"/>
      <c r="D494" s="43"/>
      <c r="E494" s="43"/>
      <c r="F494" s="43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</row>
    <row r="495" ht="12.0" customHeight="1">
      <c r="A495" s="43"/>
      <c r="B495" s="43"/>
      <c r="C495" s="43"/>
      <c r="D495" s="43"/>
      <c r="E495" s="43"/>
      <c r="F495" s="43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</row>
    <row r="496" ht="12.0" customHeight="1">
      <c r="A496" s="43"/>
      <c r="B496" s="43"/>
      <c r="C496" s="43"/>
      <c r="D496" s="43"/>
      <c r="E496" s="43"/>
      <c r="F496" s="43"/>
      <c r="G496" s="43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</row>
    <row r="497" ht="12.0" customHeight="1">
      <c r="A497" s="43"/>
      <c r="B497" s="43"/>
      <c r="C497" s="43"/>
      <c r="D497" s="43"/>
      <c r="E497" s="43"/>
      <c r="F497" s="43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</row>
    <row r="498" ht="12.0" customHeight="1">
      <c r="A498" s="43"/>
      <c r="B498" s="43"/>
      <c r="C498" s="43"/>
      <c r="D498" s="43"/>
      <c r="E498" s="43"/>
      <c r="F498" s="43"/>
      <c r="G498" s="43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</row>
    <row r="499" ht="12.0" customHeight="1">
      <c r="A499" s="43"/>
      <c r="B499" s="43"/>
      <c r="C499" s="43"/>
      <c r="D499" s="43"/>
      <c r="E499" s="43"/>
      <c r="F499" s="43"/>
      <c r="G499" s="43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</row>
    <row r="500" ht="12.0" customHeight="1">
      <c r="A500" s="43"/>
      <c r="B500" s="43"/>
      <c r="C500" s="43"/>
      <c r="D500" s="43"/>
      <c r="E500" s="43"/>
      <c r="F500" s="43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</row>
    <row r="501" ht="12.0" customHeight="1">
      <c r="A501" s="43"/>
      <c r="B501" s="43"/>
      <c r="C501" s="43"/>
      <c r="D501" s="43"/>
      <c r="E501" s="43"/>
      <c r="F501" s="43"/>
      <c r="G501" s="43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</row>
    <row r="502" ht="12.0" customHeight="1">
      <c r="A502" s="43"/>
      <c r="B502" s="43"/>
      <c r="C502" s="43"/>
      <c r="D502" s="43"/>
      <c r="E502" s="4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</row>
    <row r="503" ht="12.0" customHeight="1">
      <c r="A503" s="43"/>
      <c r="B503" s="43"/>
      <c r="C503" s="43"/>
      <c r="D503" s="43"/>
      <c r="E503" s="4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</row>
    <row r="504" ht="12.0" customHeight="1">
      <c r="A504" s="43"/>
      <c r="B504" s="43"/>
      <c r="C504" s="43"/>
      <c r="D504" s="43"/>
      <c r="E504" s="4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</row>
    <row r="505" ht="12.0" customHeight="1">
      <c r="A505" s="43"/>
      <c r="B505" s="43"/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</row>
    <row r="506" ht="12.0" customHeight="1">
      <c r="A506" s="43"/>
      <c r="B506" s="43"/>
      <c r="C506" s="43"/>
      <c r="D506" s="43"/>
      <c r="E506" s="4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</row>
    <row r="507" ht="12.0" customHeight="1">
      <c r="A507" s="43"/>
      <c r="B507" s="43"/>
      <c r="C507" s="43"/>
      <c r="D507" s="43"/>
      <c r="E507" s="43"/>
      <c r="F507" s="43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</row>
    <row r="508" ht="12.0" customHeight="1">
      <c r="A508" s="43"/>
      <c r="B508" s="43"/>
      <c r="C508" s="43"/>
      <c r="D508" s="43"/>
      <c r="E508" s="4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</row>
    <row r="509" ht="12.0" customHeight="1">
      <c r="A509" s="43"/>
      <c r="B509" s="43"/>
      <c r="C509" s="43"/>
      <c r="D509" s="43"/>
      <c r="E509" s="43"/>
      <c r="F509" s="43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</row>
    <row r="510" ht="12.0" customHeight="1">
      <c r="A510" s="43"/>
      <c r="B510" s="43"/>
      <c r="C510" s="43"/>
      <c r="D510" s="43"/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</row>
    <row r="511" ht="12.0" customHeight="1">
      <c r="A511" s="43"/>
      <c r="B511" s="43"/>
      <c r="C511" s="43"/>
      <c r="D511" s="43"/>
      <c r="E511" s="43"/>
      <c r="F511" s="43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</row>
    <row r="512" ht="12.0" customHeight="1">
      <c r="A512" s="43"/>
      <c r="B512" s="43"/>
      <c r="C512" s="43"/>
      <c r="D512" s="43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</row>
    <row r="513" ht="12.0" customHeight="1">
      <c r="A513" s="43"/>
      <c r="B513" s="43"/>
      <c r="C513" s="43"/>
      <c r="D513" s="43"/>
      <c r="E513" s="43"/>
      <c r="F513" s="43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</row>
    <row r="514" ht="12.0" customHeight="1">
      <c r="A514" s="43"/>
      <c r="B514" s="43"/>
      <c r="C514" s="43"/>
      <c r="D514" s="43"/>
      <c r="E514" s="43"/>
      <c r="F514" s="43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</row>
    <row r="515" ht="12.0" customHeight="1">
      <c r="A515" s="43"/>
      <c r="B515" s="43"/>
      <c r="C515" s="43"/>
      <c r="D515" s="43"/>
      <c r="E515" s="4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</row>
    <row r="516" ht="12.0" customHeight="1">
      <c r="A516" s="43"/>
      <c r="B516" s="43"/>
      <c r="C516" s="43"/>
      <c r="D516" s="43"/>
      <c r="E516" s="43"/>
      <c r="F516" s="43"/>
      <c r="G516" s="43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</row>
    <row r="517" ht="12.0" customHeight="1">
      <c r="A517" s="43"/>
      <c r="B517" s="43"/>
      <c r="C517" s="43"/>
      <c r="D517" s="43"/>
      <c r="E517" s="43"/>
      <c r="F517" s="43"/>
      <c r="G517" s="43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</row>
    <row r="518" ht="12.0" customHeight="1">
      <c r="A518" s="43"/>
      <c r="B518" s="43"/>
      <c r="C518" s="43"/>
      <c r="D518" s="43"/>
      <c r="E518" s="43"/>
      <c r="F518" s="43"/>
      <c r="G518" s="43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</row>
    <row r="519" ht="12.0" customHeight="1">
      <c r="A519" s="43"/>
      <c r="B519" s="43"/>
      <c r="C519" s="43"/>
      <c r="D519" s="43"/>
      <c r="E519" s="43"/>
      <c r="F519" s="43"/>
      <c r="G519" s="43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</row>
    <row r="520" ht="12.0" customHeight="1">
      <c r="A520" s="43"/>
      <c r="B520" s="43"/>
      <c r="C520" s="43"/>
      <c r="D520" s="43"/>
      <c r="E520" s="4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</row>
    <row r="521" ht="12.0" customHeight="1">
      <c r="A521" s="43"/>
      <c r="B521" s="43"/>
      <c r="C521" s="43"/>
      <c r="D521" s="43"/>
      <c r="E521" s="43"/>
      <c r="F521" s="43"/>
      <c r="G521" s="43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</row>
    <row r="522" ht="12.0" customHeight="1">
      <c r="A522" s="43"/>
      <c r="B522" s="43"/>
      <c r="C522" s="43"/>
      <c r="D522" s="43"/>
      <c r="E522" s="43"/>
      <c r="F522" s="43"/>
      <c r="G522" s="43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</row>
    <row r="523" ht="12.0" customHeight="1">
      <c r="A523" s="43"/>
      <c r="B523" s="43"/>
      <c r="C523" s="43"/>
      <c r="D523" s="43"/>
      <c r="E523" s="43"/>
      <c r="F523" s="43"/>
      <c r="G523" s="43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</row>
    <row r="524" ht="12.0" customHeight="1">
      <c r="A524" s="43"/>
      <c r="B524" s="43"/>
      <c r="C524" s="43"/>
      <c r="D524" s="43"/>
      <c r="E524" s="4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</row>
    <row r="525" ht="12.0" customHeight="1">
      <c r="A525" s="43"/>
      <c r="B525" s="43"/>
      <c r="C525" s="43"/>
      <c r="D525" s="43"/>
      <c r="E525" s="43"/>
      <c r="F525" s="43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</row>
    <row r="526" ht="12.0" customHeight="1">
      <c r="A526" s="43"/>
      <c r="B526" s="43"/>
      <c r="C526" s="43"/>
      <c r="D526" s="43"/>
      <c r="E526" s="43"/>
      <c r="F526" s="43"/>
      <c r="G526" s="43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</row>
    <row r="527" ht="12.0" customHeight="1">
      <c r="A527" s="43"/>
      <c r="B527" s="43"/>
      <c r="C527" s="43"/>
      <c r="D527" s="43"/>
      <c r="E527" s="43"/>
      <c r="F527" s="43"/>
      <c r="G527" s="43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</row>
    <row r="528" ht="12.0" customHeight="1">
      <c r="A528" s="43"/>
      <c r="B528" s="43"/>
      <c r="C528" s="43"/>
      <c r="D528" s="43"/>
      <c r="E528" s="43"/>
      <c r="F528" s="43"/>
      <c r="G528" s="43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</row>
    <row r="529" ht="12.0" customHeight="1">
      <c r="A529" s="43"/>
      <c r="B529" s="43"/>
      <c r="C529" s="43"/>
      <c r="D529" s="43"/>
      <c r="E529" s="43"/>
      <c r="F529" s="43"/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</row>
    <row r="530" ht="12.0" customHeight="1">
      <c r="A530" s="43"/>
      <c r="B530" s="43"/>
      <c r="C530" s="43"/>
      <c r="D530" s="43"/>
      <c r="E530" s="43"/>
      <c r="F530" s="43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</row>
    <row r="531" ht="12.0" customHeight="1">
      <c r="A531" s="43"/>
      <c r="B531" s="43"/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</row>
    <row r="532" ht="12.0" customHeight="1">
      <c r="A532" s="43"/>
      <c r="B532" s="43"/>
      <c r="C532" s="43"/>
      <c r="D532" s="43"/>
      <c r="E532" s="43"/>
      <c r="F532" s="43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</row>
    <row r="533" ht="12.0" customHeight="1">
      <c r="A533" s="43"/>
      <c r="B533" s="43"/>
      <c r="C533" s="43"/>
      <c r="D533" s="43"/>
      <c r="E533" s="43"/>
      <c r="F533" s="43"/>
      <c r="G533" s="43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</row>
    <row r="534" ht="12.0" customHeight="1">
      <c r="A534" s="43"/>
      <c r="B534" s="43"/>
      <c r="C534" s="43"/>
      <c r="D534" s="43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</row>
    <row r="535" ht="12.0" customHeight="1">
      <c r="A535" s="43"/>
      <c r="B535" s="43"/>
      <c r="C535" s="43"/>
      <c r="D535" s="43"/>
      <c r="E535" s="4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</row>
    <row r="536" ht="12.0" customHeight="1">
      <c r="A536" s="43"/>
      <c r="B536" s="43"/>
      <c r="C536" s="43"/>
      <c r="D536" s="43"/>
      <c r="E536" s="43"/>
      <c r="F536" s="43"/>
      <c r="G536" s="43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</row>
    <row r="537" ht="12.0" customHeight="1">
      <c r="A537" s="43"/>
      <c r="B537" s="43"/>
      <c r="C537" s="43"/>
      <c r="D537" s="43"/>
      <c r="E537" s="43"/>
      <c r="F537" s="43"/>
      <c r="G537" s="43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</row>
    <row r="538" ht="12.0" customHeight="1">
      <c r="A538" s="43"/>
      <c r="B538" s="43"/>
      <c r="C538" s="43"/>
      <c r="D538" s="43"/>
      <c r="E538" s="43"/>
      <c r="F538" s="43"/>
      <c r="G538" s="43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</row>
    <row r="539" ht="12.0" customHeight="1">
      <c r="A539" s="43"/>
      <c r="B539" s="43"/>
      <c r="C539" s="43"/>
      <c r="D539" s="43"/>
      <c r="E539" s="43"/>
      <c r="F539" s="43"/>
      <c r="G539" s="43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</row>
    <row r="540" ht="12.0" customHeight="1">
      <c r="A540" s="43"/>
      <c r="B540" s="43"/>
      <c r="C540" s="43"/>
      <c r="D540" s="43"/>
      <c r="E540" s="4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</row>
    <row r="541" ht="12.0" customHeight="1">
      <c r="A541" s="43"/>
      <c r="B541" s="43"/>
      <c r="C541" s="43"/>
      <c r="D541" s="43"/>
      <c r="E541" s="43"/>
      <c r="F541" s="43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</row>
    <row r="542" ht="12.0" customHeight="1">
      <c r="A542" s="43"/>
      <c r="B542" s="43"/>
      <c r="C542" s="43"/>
      <c r="D542" s="43"/>
      <c r="E542" s="43"/>
      <c r="F542" s="43"/>
      <c r="G542" s="43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</row>
    <row r="543" ht="12.0" customHeight="1">
      <c r="A543" s="43"/>
      <c r="B543" s="43"/>
      <c r="C543" s="43"/>
      <c r="D543" s="43"/>
      <c r="E543" s="43"/>
      <c r="F543" s="43"/>
      <c r="G543" s="43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</row>
    <row r="544" ht="12.0" customHeight="1">
      <c r="A544" s="43"/>
      <c r="B544" s="43"/>
      <c r="C544" s="43"/>
      <c r="D544" s="43"/>
      <c r="E544" s="43"/>
      <c r="F544" s="43"/>
      <c r="G544" s="43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</row>
    <row r="545" ht="12.0" customHeight="1">
      <c r="A545" s="43"/>
      <c r="B545" s="43"/>
      <c r="C545" s="43"/>
      <c r="D545" s="43"/>
      <c r="E545" s="43"/>
      <c r="F545" s="43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</row>
    <row r="546" ht="12.0" customHeigh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</row>
    <row r="547" ht="12.0" customHeight="1">
      <c r="A547" s="43"/>
      <c r="B547" s="43"/>
      <c r="C547" s="43"/>
      <c r="D547" s="43"/>
      <c r="E547" s="43"/>
      <c r="F547" s="43"/>
      <c r="G547" s="43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</row>
    <row r="548" ht="12.0" customHeight="1">
      <c r="A548" s="43"/>
      <c r="B548" s="43"/>
      <c r="C548" s="43"/>
      <c r="D548" s="43"/>
      <c r="E548" s="43"/>
      <c r="F548" s="43"/>
      <c r="G548" s="43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</row>
    <row r="549" ht="12.0" customHeight="1">
      <c r="A549" s="43"/>
      <c r="B549" s="43"/>
      <c r="C549" s="43"/>
      <c r="D549" s="43"/>
      <c r="E549" s="43"/>
      <c r="F549" s="43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</row>
    <row r="550" ht="12.0" customHeight="1">
      <c r="A550" s="43"/>
      <c r="B550" s="43"/>
      <c r="C550" s="43"/>
      <c r="D550" s="43"/>
      <c r="E550" s="43"/>
      <c r="F550" s="43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</row>
    <row r="551" ht="12.0" customHeight="1">
      <c r="A551" s="43"/>
      <c r="B551" s="43"/>
      <c r="C551" s="43"/>
      <c r="D551" s="43"/>
      <c r="E551" s="43"/>
      <c r="F551" s="43"/>
      <c r="G551" s="43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</row>
    <row r="552" ht="12.0" customHeight="1">
      <c r="A552" s="43"/>
      <c r="B552" s="43"/>
      <c r="C552" s="43"/>
      <c r="D552" s="43"/>
      <c r="E552" s="43"/>
      <c r="F552" s="43"/>
      <c r="G552" s="43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</row>
    <row r="553" ht="12.0" customHeight="1">
      <c r="A553" s="43"/>
      <c r="B553" s="43"/>
      <c r="C553" s="43"/>
      <c r="D553" s="43"/>
      <c r="E553" s="43"/>
      <c r="F553" s="43"/>
      <c r="G553" s="43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</row>
    <row r="554" ht="12.0" customHeight="1">
      <c r="A554" s="43"/>
      <c r="B554" s="43"/>
      <c r="C554" s="43"/>
      <c r="D554" s="43"/>
      <c r="E554" s="43"/>
      <c r="F554" s="43"/>
      <c r="G554" s="43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</row>
    <row r="555" ht="12.0" customHeight="1">
      <c r="A555" s="43"/>
      <c r="B555" s="43"/>
      <c r="C555" s="43"/>
      <c r="D555" s="43"/>
      <c r="E555" s="43"/>
      <c r="F555" s="43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</row>
    <row r="556" ht="12.0" customHeight="1">
      <c r="A556" s="43"/>
      <c r="B556" s="43"/>
      <c r="C556" s="43"/>
      <c r="D556" s="43"/>
      <c r="E556" s="4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</row>
    <row r="557" ht="12.0" customHeight="1">
      <c r="A557" s="43"/>
      <c r="B557" s="43"/>
      <c r="C557" s="43"/>
      <c r="D557" s="43"/>
      <c r="E557" s="43"/>
      <c r="F557" s="43"/>
      <c r="G557" s="43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</row>
    <row r="558" ht="12.0" customHeight="1">
      <c r="A558" s="43"/>
      <c r="B558" s="43"/>
      <c r="C558" s="43"/>
      <c r="D558" s="43"/>
      <c r="E558" s="43"/>
      <c r="F558" s="43"/>
      <c r="G558" s="43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</row>
    <row r="559" ht="12.0" customHeight="1">
      <c r="A559" s="43"/>
      <c r="B559" s="43"/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</row>
    <row r="560" ht="12.0" customHeight="1">
      <c r="A560" s="43"/>
      <c r="B560" s="43"/>
      <c r="C560" s="43"/>
      <c r="D560" s="43"/>
      <c r="E560" s="4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</row>
    <row r="561" ht="12.0" customHeight="1">
      <c r="A561" s="43"/>
      <c r="B561" s="43"/>
      <c r="C561" s="43"/>
      <c r="D561" s="43"/>
      <c r="E561" s="43"/>
      <c r="F561" s="43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</row>
    <row r="562" ht="12.0" customHeight="1">
      <c r="A562" s="43"/>
      <c r="B562" s="43"/>
      <c r="C562" s="43"/>
      <c r="D562" s="43"/>
      <c r="E562" s="43"/>
      <c r="F562" s="43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</row>
    <row r="563" ht="12.0" customHeight="1">
      <c r="A563" s="43"/>
      <c r="B563" s="43"/>
      <c r="C563" s="43"/>
      <c r="D563" s="43"/>
      <c r="E563" s="43"/>
      <c r="F563" s="43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</row>
    <row r="564" ht="12.0" customHeight="1">
      <c r="A564" s="43"/>
      <c r="B564" s="43"/>
      <c r="C564" s="43"/>
      <c r="D564" s="43"/>
      <c r="E564" s="43"/>
      <c r="F564" s="43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</row>
    <row r="565" ht="12.0" customHeight="1">
      <c r="A565" s="43"/>
      <c r="B565" s="43"/>
      <c r="C565" s="43"/>
      <c r="D565" s="43"/>
      <c r="E565" s="4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</row>
    <row r="566" ht="12.0" customHeight="1">
      <c r="A566" s="43"/>
      <c r="B566" s="43"/>
      <c r="C566" s="43"/>
      <c r="D566" s="43"/>
      <c r="E566" s="43"/>
      <c r="F566" s="43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</row>
    <row r="567" ht="12.0" customHeight="1">
      <c r="A567" s="43"/>
      <c r="B567" s="43"/>
      <c r="C567" s="43"/>
      <c r="D567" s="43"/>
      <c r="E567" s="43"/>
      <c r="F567" s="43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</row>
    <row r="568" ht="12.0" customHeight="1">
      <c r="A568" s="43"/>
      <c r="B568" s="43"/>
      <c r="C568" s="43"/>
      <c r="D568" s="43"/>
      <c r="E568" s="43"/>
      <c r="F568" s="43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</row>
    <row r="569" ht="12.0" customHeight="1">
      <c r="A569" s="43"/>
      <c r="B569" s="43"/>
      <c r="C569" s="43"/>
      <c r="D569" s="43"/>
      <c r="E569" s="43"/>
      <c r="F569" s="43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</row>
    <row r="570" ht="12.0" customHeight="1">
      <c r="A570" s="43"/>
      <c r="B570" s="43"/>
      <c r="C570" s="43"/>
      <c r="D570" s="43"/>
      <c r="E570" s="4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</row>
    <row r="571" ht="12.0" customHeight="1">
      <c r="A571" s="43"/>
      <c r="B571" s="43"/>
      <c r="C571" s="43"/>
      <c r="D571" s="43"/>
      <c r="E571" s="43"/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</row>
    <row r="572" ht="12.0" customHeight="1">
      <c r="A572" s="43"/>
      <c r="B572" s="43"/>
      <c r="C572" s="43"/>
      <c r="D572" s="43"/>
      <c r="E572" s="43"/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</row>
    <row r="573" ht="12.0" customHeight="1">
      <c r="A573" s="43"/>
      <c r="B573" s="43"/>
      <c r="C573" s="43"/>
      <c r="D573" s="43"/>
      <c r="E573" s="43"/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</row>
    <row r="574" ht="12.0" customHeight="1">
      <c r="A574" s="43"/>
      <c r="B574" s="43"/>
      <c r="C574" s="43"/>
      <c r="D574" s="43"/>
      <c r="E574" s="43"/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</row>
    <row r="575" ht="12.0" customHeight="1">
      <c r="A575" s="43"/>
      <c r="B575" s="43"/>
      <c r="C575" s="43"/>
      <c r="D575" s="43"/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</row>
    <row r="576" ht="12.0" customHeight="1">
      <c r="A576" s="43"/>
      <c r="B576" s="43"/>
      <c r="C576" s="43"/>
      <c r="D576" s="43"/>
      <c r="E576" s="43"/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</row>
    <row r="577" ht="12.0" customHeight="1">
      <c r="A577" s="43"/>
      <c r="B577" s="43"/>
      <c r="C577" s="43"/>
      <c r="D577" s="43"/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</row>
    <row r="578" ht="12.0" customHeight="1">
      <c r="A578" s="43"/>
      <c r="B578" s="43"/>
      <c r="C578" s="43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</row>
    <row r="579" ht="12.0" customHeight="1">
      <c r="A579" s="43"/>
      <c r="B579" s="43"/>
      <c r="C579" s="43"/>
      <c r="D579" s="43"/>
      <c r="E579" s="4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</row>
    <row r="580" ht="12.0" customHeight="1">
      <c r="A580" s="43"/>
      <c r="B580" s="43"/>
      <c r="C580" s="43"/>
      <c r="D580" s="43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</row>
    <row r="581" ht="12.0" customHeight="1">
      <c r="A581" s="43"/>
      <c r="B581" s="43"/>
      <c r="C581" s="43"/>
      <c r="D581" s="43"/>
      <c r="E581" s="4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</row>
    <row r="582" ht="12.0" customHeight="1">
      <c r="A582" s="43"/>
      <c r="B582" s="43"/>
      <c r="C582" s="43"/>
      <c r="D582" s="43"/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</row>
    <row r="583" ht="12.0" customHeight="1">
      <c r="A583" s="43"/>
      <c r="B583" s="43"/>
      <c r="C583" s="43"/>
      <c r="D583" s="43"/>
      <c r="E583" s="4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</row>
    <row r="584" ht="12.0" customHeight="1">
      <c r="A584" s="43"/>
      <c r="B584" s="43"/>
      <c r="C584" s="43"/>
      <c r="D584" s="43"/>
      <c r="E584" s="4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</row>
    <row r="585" ht="12.0" customHeight="1">
      <c r="A585" s="43"/>
      <c r="B585" s="43"/>
      <c r="C585" s="43"/>
      <c r="D585" s="43"/>
      <c r="E585" s="4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</row>
    <row r="586" ht="12.0" customHeight="1">
      <c r="A586" s="43"/>
      <c r="B586" s="43"/>
      <c r="C586" s="43"/>
      <c r="D586" s="43"/>
      <c r="E586" s="43"/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</row>
    <row r="587" ht="12.0" customHeight="1">
      <c r="A587" s="43"/>
      <c r="B587" s="43"/>
      <c r="C587" s="43"/>
      <c r="D587" s="43"/>
      <c r="E587" s="43"/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</row>
    <row r="588" ht="12.0" customHeight="1">
      <c r="A588" s="43"/>
      <c r="B588" s="43"/>
      <c r="C588" s="43"/>
      <c r="D588" s="43"/>
      <c r="E588" s="43"/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</row>
    <row r="589" ht="12.0" customHeight="1">
      <c r="A589" s="43"/>
      <c r="B589" s="43"/>
      <c r="C589" s="43"/>
      <c r="D589" s="43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</row>
    <row r="590" ht="12.0" customHeight="1">
      <c r="A590" s="43"/>
      <c r="B590" s="43"/>
      <c r="C590" s="43"/>
      <c r="D590" s="43"/>
      <c r="E590" s="4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</row>
    <row r="591" ht="12.0" customHeight="1">
      <c r="A591" s="43"/>
      <c r="B591" s="43"/>
      <c r="C591" s="43"/>
      <c r="D591" s="43"/>
      <c r="E591" s="43"/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</row>
    <row r="592" ht="12.0" customHeight="1">
      <c r="A592" s="43"/>
      <c r="B592" s="43"/>
      <c r="C592" s="43"/>
      <c r="D592" s="43"/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</row>
    <row r="593" ht="12.0" customHeight="1">
      <c r="A593" s="43"/>
      <c r="B593" s="43"/>
      <c r="C593" s="43"/>
      <c r="D593" s="43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</row>
    <row r="594" ht="12.0" customHeight="1">
      <c r="A594" s="43"/>
      <c r="B594" s="43"/>
      <c r="C594" s="43"/>
      <c r="D594" s="43"/>
      <c r="E594" s="4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</row>
    <row r="595" ht="12.0" customHeight="1">
      <c r="A595" s="43"/>
      <c r="B595" s="43"/>
      <c r="C595" s="43"/>
      <c r="D595" s="43"/>
      <c r="E595" s="43"/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</row>
    <row r="596" ht="12.0" customHeight="1">
      <c r="A596" s="43"/>
      <c r="B596" s="43"/>
      <c r="C596" s="43"/>
      <c r="D596" s="43"/>
      <c r="E596" s="43"/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</row>
    <row r="597" ht="12.0" customHeight="1">
      <c r="A597" s="43"/>
      <c r="B597" s="43"/>
      <c r="C597" s="43"/>
      <c r="D597" s="43"/>
      <c r="E597" s="43"/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</row>
    <row r="598" ht="12.0" customHeight="1">
      <c r="A598" s="43"/>
      <c r="B598" s="43"/>
      <c r="C598" s="43"/>
      <c r="D598" s="43"/>
      <c r="E598" s="43"/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</row>
    <row r="599" ht="12.0" customHeight="1">
      <c r="A599" s="43"/>
      <c r="B599" s="43"/>
      <c r="C599" s="43"/>
      <c r="D599" s="43"/>
      <c r="E599" s="43"/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</row>
    <row r="600" ht="12.0" customHeight="1">
      <c r="A600" s="43"/>
      <c r="B600" s="43"/>
      <c r="C600" s="43"/>
      <c r="D600" s="43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</row>
    <row r="601" ht="12.0" customHeight="1">
      <c r="A601" s="43"/>
      <c r="B601" s="43"/>
      <c r="C601" s="43"/>
      <c r="D601" s="43"/>
      <c r="E601" s="43"/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</row>
    <row r="602" ht="12.0" customHeight="1">
      <c r="A602" s="43"/>
      <c r="B602" s="43"/>
      <c r="C602" s="43"/>
      <c r="D602" s="43"/>
      <c r="E602" s="43"/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</row>
    <row r="603" ht="12.0" customHeight="1">
      <c r="A603" s="43"/>
      <c r="B603" s="43"/>
      <c r="C603" s="43"/>
      <c r="D603" s="43"/>
      <c r="E603" s="43"/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</row>
    <row r="604" ht="12.0" customHeight="1">
      <c r="A604" s="43"/>
      <c r="B604" s="43"/>
      <c r="C604" s="43"/>
      <c r="D604" s="43"/>
      <c r="E604" s="43"/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</row>
    <row r="605" ht="12.0" customHeight="1">
      <c r="A605" s="43"/>
      <c r="B605" s="43"/>
      <c r="C605" s="43"/>
      <c r="D605" s="43"/>
      <c r="E605" s="43"/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</row>
    <row r="606" ht="12.0" customHeight="1">
      <c r="A606" s="43"/>
      <c r="B606" s="43"/>
      <c r="C606" s="43"/>
      <c r="D606" s="43"/>
      <c r="E606" s="43"/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</row>
    <row r="607" ht="12.0" customHeight="1">
      <c r="A607" s="43"/>
      <c r="B607" s="43"/>
      <c r="C607" s="43"/>
      <c r="D607" s="43"/>
      <c r="E607" s="43"/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</row>
    <row r="608" ht="12.0" customHeight="1">
      <c r="A608" s="43"/>
      <c r="B608" s="43"/>
      <c r="C608" s="43"/>
      <c r="D608" s="43"/>
      <c r="E608" s="43"/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</row>
    <row r="609" ht="12.0" customHeight="1">
      <c r="A609" s="43"/>
      <c r="B609" s="43"/>
      <c r="C609" s="43"/>
      <c r="D609" s="43"/>
      <c r="E609" s="43"/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</row>
    <row r="610" ht="12.0" customHeight="1">
      <c r="A610" s="43"/>
      <c r="B610" s="43"/>
      <c r="C610" s="43"/>
      <c r="D610" s="43"/>
      <c r="E610" s="43"/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</row>
    <row r="611" ht="12.0" customHeight="1">
      <c r="A611" s="43"/>
      <c r="B611" s="43"/>
      <c r="C611" s="43"/>
      <c r="D611" s="43"/>
      <c r="E611" s="43"/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</row>
    <row r="612" ht="12.0" customHeight="1">
      <c r="A612" s="43"/>
      <c r="B612" s="43"/>
      <c r="C612" s="43"/>
      <c r="D612" s="43"/>
      <c r="E612" s="43"/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</row>
    <row r="613" ht="12.0" customHeight="1">
      <c r="A613" s="43"/>
      <c r="B613" s="43"/>
      <c r="C613" s="43"/>
      <c r="D613" s="43"/>
      <c r="E613" s="43"/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</row>
    <row r="614" ht="12.0" customHeight="1">
      <c r="A614" s="43"/>
      <c r="B614" s="43"/>
      <c r="C614" s="43"/>
      <c r="D614" s="43"/>
      <c r="E614" s="43"/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</row>
    <row r="615" ht="12.0" customHeight="1">
      <c r="A615" s="43"/>
      <c r="B615" s="43"/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</row>
    <row r="616" ht="12.0" customHeight="1">
      <c r="A616" s="43"/>
      <c r="B616" s="43"/>
      <c r="C616" s="43"/>
      <c r="D616" s="43"/>
      <c r="E616" s="43"/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</row>
    <row r="617" ht="12.0" customHeight="1">
      <c r="A617" s="43"/>
      <c r="B617" s="43"/>
      <c r="C617" s="43"/>
      <c r="D617" s="43"/>
      <c r="E617" s="43"/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</row>
    <row r="618" ht="12.0" customHeight="1">
      <c r="A618" s="43"/>
      <c r="B618" s="43"/>
      <c r="C618" s="43"/>
      <c r="D618" s="43"/>
      <c r="E618" s="43"/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</row>
    <row r="619" ht="12.0" customHeight="1">
      <c r="A619" s="43"/>
      <c r="B619" s="43"/>
      <c r="C619" s="43"/>
      <c r="D619" s="43"/>
      <c r="E619" s="43"/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</row>
    <row r="620" ht="12.0" customHeight="1">
      <c r="A620" s="43"/>
      <c r="B620" s="43"/>
      <c r="C620" s="43"/>
      <c r="D620" s="43"/>
      <c r="E620" s="43"/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</row>
    <row r="621" ht="12.0" customHeight="1">
      <c r="A621" s="43"/>
      <c r="B621" s="43"/>
      <c r="C621" s="43"/>
      <c r="D621" s="43"/>
      <c r="E621" s="4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</row>
    <row r="622" ht="12.0" customHeight="1">
      <c r="A622" s="43"/>
      <c r="B622" s="43"/>
      <c r="C622" s="43"/>
      <c r="D622" s="43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</row>
    <row r="623" ht="12.0" customHeight="1">
      <c r="A623" s="43"/>
      <c r="B623" s="43"/>
      <c r="C623" s="43"/>
      <c r="D623" s="43"/>
      <c r="E623" s="43"/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</row>
    <row r="624" ht="12.0" customHeight="1">
      <c r="A624" s="43"/>
      <c r="B624" s="43"/>
      <c r="C624" s="43"/>
      <c r="D624" s="43"/>
      <c r="E624" s="43"/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</row>
    <row r="625" ht="12.0" customHeight="1">
      <c r="A625" s="43"/>
      <c r="B625" s="43"/>
      <c r="C625" s="43"/>
      <c r="D625" s="43"/>
      <c r="E625" s="43"/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</row>
    <row r="626" ht="12.0" customHeight="1">
      <c r="A626" s="43"/>
      <c r="B626" s="43"/>
      <c r="C626" s="43"/>
      <c r="D626" s="43"/>
      <c r="E626" s="43"/>
      <c r="F626" s="43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</row>
    <row r="627" ht="12.0" customHeight="1">
      <c r="A627" s="43"/>
      <c r="B627" s="43"/>
      <c r="C627" s="43"/>
      <c r="D627" s="43"/>
      <c r="E627" s="43"/>
      <c r="F627" s="43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</row>
    <row r="628" ht="12.0" customHeight="1">
      <c r="A628" s="43"/>
      <c r="B628" s="43"/>
      <c r="C628" s="43"/>
      <c r="D628" s="43"/>
      <c r="E628" s="43"/>
      <c r="F628" s="43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</row>
    <row r="629" ht="12.0" customHeight="1">
      <c r="A629" s="43"/>
      <c r="B629" s="43"/>
      <c r="C629" s="43"/>
      <c r="D629" s="43"/>
      <c r="E629" s="43"/>
      <c r="F629" s="43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</row>
    <row r="630" ht="12.0" customHeight="1">
      <c r="A630" s="43"/>
      <c r="B630" s="43"/>
      <c r="C630" s="43"/>
      <c r="D630" s="43"/>
      <c r="E630" s="43"/>
      <c r="F630" s="43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</row>
    <row r="631" ht="12.0" customHeight="1">
      <c r="A631" s="43"/>
      <c r="B631" s="43"/>
      <c r="C631" s="43"/>
      <c r="D631" s="43"/>
      <c r="E631" s="43"/>
      <c r="F631" s="43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</row>
    <row r="632" ht="12.0" customHeight="1">
      <c r="A632" s="43"/>
      <c r="B632" s="43"/>
      <c r="C632" s="43"/>
      <c r="D632" s="43"/>
      <c r="E632" s="43"/>
      <c r="F632" s="43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</row>
    <row r="633" ht="12.0" customHeight="1">
      <c r="A633" s="43"/>
      <c r="B633" s="43"/>
      <c r="C633" s="43"/>
      <c r="D633" s="43"/>
      <c r="E633" s="43"/>
      <c r="F633" s="43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</row>
    <row r="634" ht="12.0" customHeight="1">
      <c r="A634" s="43"/>
      <c r="B634" s="43"/>
      <c r="C634" s="43"/>
      <c r="D634" s="43"/>
      <c r="E634" s="43"/>
      <c r="F634" s="43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</row>
    <row r="635" ht="12.0" customHeight="1">
      <c r="A635" s="43"/>
      <c r="B635" s="43"/>
      <c r="C635" s="43"/>
      <c r="D635" s="43"/>
      <c r="E635" s="43"/>
      <c r="F635" s="43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</row>
    <row r="636" ht="12.0" customHeight="1">
      <c r="A636" s="43"/>
      <c r="B636" s="43"/>
      <c r="C636" s="43"/>
      <c r="D636" s="43"/>
      <c r="E636" s="43"/>
      <c r="F636" s="43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</row>
    <row r="637" ht="12.0" customHeight="1">
      <c r="A637" s="43"/>
      <c r="B637" s="43"/>
      <c r="C637" s="43"/>
      <c r="D637" s="43"/>
      <c r="E637" s="43"/>
      <c r="F637" s="43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</row>
    <row r="638" ht="12.0" customHeight="1">
      <c r="A638" s="43"/>
      <c r="B638" s="43"/>
      <c r="C638" s="43"/>
      <c r="D638" s="43"/>
      <c r="E638" s="43"/>
      <c r="F638" s="43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</row>
    <row r="639" ht="12.0" customHeight="1">
      <c r="A639" s="43"/>
      <c r="B639" s="43"/>
      <c r="C639" s="43"/>
      <c r="D639" s="43"/>
      <c r="E639" s="43"/>
      <c r="F639" s="43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</row>
    <row r="640" ht="12.0" customHeight="1">
      <c r="A640" s="43"/>
      <c r="B640" s="43"/>
      <c r="C640" s="43"/>
      <c r="D640" s="43"/>
      <c r="E640" s="43"/>
      <c r="F640" s="43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</row>
    <row r="641" ht="12.0" customHeight="1">
      <c r="A641" s="43"/>
      <c r="B641" s="43"/>
      <c r="C641" s="43"/>
      <c r="D641" s="43"/>
      <c r="E641" s="43"/>
      <c r="F641" s="43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</row>
    <row r="642" ht="12.0" customHeight="1">
      <c r="A642" s="43"/>
      <c r="B642" s="43"/>
      <c r="C642" s="43"/>
      <c r="D642" s="43"/>
      <c r="E642" s="43"/>
      <c r="F642" s="43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</row>
    <row r="643" ht="12.0" customHeight="1">
      <c r="A643" s="43"/>
      <c r="B643" s="43"/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</row>
    <row r="644" ht="12.0" customHeight="1">
      <c r="A644" s="43"/>
      <c r="B644" s="43"/>
      <c r="C644" s="43"/>
      <c r="D644" s="43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</row>
    <row r="645" ht="12.0" customHeight="1">
      <c r="A645" s="43"/>
      <c r="B645" s="43"/>
      <c r="C645" s="43"/>
      <c r="D645" s="43"/>
      <c r="E645" s="43"/>
      <c r="F645" s="43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</row>
    <row r="646" ht="12.0" customHeight="1">
      <c r="A646" s="43"/>
      <c r="B646" s="43"/>
      <c r="C646" s="43"/>
      <c r="D646" s="43"/>
      <c r="E646" s="43"/>
      <c r="F646" s="43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</row>
    <row r="647" ht="12.0" customHeight="1">
      <c r="A647" s="43"/>
      <c r="B647" s="43"/>
      <c r="C647" s="43"/>
      <c r="D647" s="43"/>
      <c r="E647" s="43"/>
      <c r="F647" s="43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</row>
    <row r="648" ht="12.0" customHeight="1">
      <c r="A648" s="43"/>
      <c r="B648" s="43"/>
      <c r="C648" s="43"/>
      <c r="D648" s="43"/>
      <c r="E648" s="43"/>
      <c r="F648" s="43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</row>
    <row r="649" ht="12.0" customHeight="1">
      <c r="A649" s="43"/>
      <c r="B649" s="43"/>
      <c r="C649" s="43"/>
      <c r="D649" s="43"/>
      <c r="E649" s="43"/>
      <c r="F649" s="43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</row>
    <row r="650" ht="12.0" customHeight="1">
      <c r="A650" s="43"/>
      <c r="B650" s="43"/>
      <c r="C650" s="43"/>
      <c r="D650" s="43"/>
      <c r="E650" s="43"/>
      <c r="F650" s="43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</row>
    <row r="651" ht="12.0" customHeight="1">
      <c r="A651" s="43"/>
      <c r="B651" s="43"/>
      <c r="C651" s="43"/>
      <c r="D651" s="43"/>
      <c r="E651" s="4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</row>
    <row r="652" ht="12.0" customHeight="1">
      <c r="A652" s="43"/>
      <c r="B652" s="43"/>
      <c r="C652" s="43"/>
      <c r="D652" s="43"/>
      <c r="E652" s="4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</row>
    <row r="653" ht="12.0" customHeight="1">
      <c r="A653" s="43"/>
      <c r="B653" s="43"/>
      <c r="C653" s="43"/>
      <c r="D653" s="43"/>
      <c r="E653" s="4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</row>
    <row r="654" ht="12.0" customHeight="1">
      <c r="A654" s="43"/>
      <c r="B654" s="43"/>
      <c r="C654" s="43"/>
      <c r="D654" s="43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</row>
    <row r="655" ht="12.0" customHeight="1">
      <c r="A655" s="43"/>
      <c r="B655" s="43"/>
      <c r="C655" s="43"/>
      <c r="D655" s="43"/>
      <c r="E655" s="43"/>
      <c r="F655" s="43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</row>
    <row r="656" ht="12.0" customHeight="1">
      <c r="A656" s="43"/>
      <c r="B656" s="43"/>
      <c r="C656" s="43"/>
      <c r="D656" s="43"/>
      <c r="E656" s="43"/>
      <c r="F656" s="43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</row>
    <row r="657" ht="12.0" customHeight="1">
      <c r="A657" s="43"/>
      <c r="B657" s="43"/>
      <c r="C657" s="43"/>
      <c r="D657" s="43"/>
      <c r="E657" s="43"/>
      <c r="F657" s="43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</row>
    <row r="658" ht="12.0" customHeight="1">
      <c r="A658" s="43"/>
      <c r="B658" s="43"/>
      <c r="C658" s="43"/>
      <c r="D658" s="43"/>
      <c r="E658" s="43"/>
      <c r="F658" s="43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</row>
    <row r="659" ht="12.0" customHeight="1">
      <c r="A659" s="43"/>
      <c r="B659" s="43"/>
      <c r="C659" s="43"/>
      <c r="D659" s="43"/>
      <c r="E659" s="43"/>
      <c r="F659" s="43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</row>
    <row r="660" ht="12.0" customHeight="1">
      <c r="A660" s="43"/>
      <c r="B660" s="43"/>
      <c r="C660" s="43"/>
      <c r="D660" s="43"/>
      <c r="E660" s="43"/>
      <c r="F660" s="43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</row>
    <row r="661" ht="12.0" customHeight="1">
      <c r="A661" s="43"/>
      <c r="B661" s="43"/>
      <c r="C661" s="43"/>
      <c r="D661" s="43"/>
      <c r="E661" s="43"/>
      <c r="F661" s="43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</row>
    <row r="662" ht="12.0" customHeight="1">
      <c r="A662" s="43"/>
      <c r="B662" s="43"/>
      <c r="C662" s="43"/>
      <c r="D662" s="43"/>
      <c r="E662" s="43"/>
      <c r="F662" s="43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</row>
    <row r="663" ht="12.0" customHeight="1">
      <c r="A663" s="43"/>
      <c r="B663" s="43"/>
      <c r="C663" s="43"/>
      <c r="D663" s="43"/>
      <c r="E663" s="43"/>
      <c r="F663" s="43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</row>
    <row r="664" ht="12.0" customHeight="1">
      <c r="A664" s="43"/>
      <c r="B664" s="43"/>
      <c r="C664" s="43"/>
      <c r="D664" s="43"/>
      <c r="E664" s="43"/>
      <c r="F664" s="43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</row>
    <row r="665" ht="12.0" customHeight="1">
      <c r="A665" s="43"/>
      <c r="B665" s="43"/>
      <c r="C665" s="43"/>
      <c r="D665" s="43"/>
      <c r="E665" s="43"/>
      <c r="F665" s="43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</row>
    <row r="666" ht="12.0" customHeight="1">
      <c r="A666" s="43"/>
      <c r="B666" s="43"/>
      <c r="C666" s="43"/>
      <c r="D666" s="43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</row>
    <row r="667" ht="12.0" customHeight="1">
      <c r="A667" s="43"/>
      <c r="B667" s="43"/>
      <c r="C667" s="43"/>
      <c r="D667" s="43"/>
      <c r="E667" s="43"/>
      <c r="F667" s="43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</row>
    <row r="668" ht="12.0" customHeight="1">
      <c r="A668" s="43"/>
      <c r="B668" s="43"/>
      <c r="C668" s="43"/>
      <c r="D668" s="43"/>
      <c r="E668" s="43"/>
      <c r="F668" s="43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</row>
    <row r="669" ht="12.0" customHeight="1">
      <c r="A669" s="43"/>
      <c r="B669" s="43"/>
      <c r="C669" s="43"/>
      <c r="D669" s="43"/>
      <c r="E669" s="43"/>
      <c r="F669" s="43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</row>
    <row r="670" ht="12.0" customHeight="1">
      <c r="A670" s="43"/>
      <c r="B670" s="43"/>
      <c r="C670" s="43"/>
      <c r="D670" s="43"/>
      <c r="E670" s="43"/>
      <c r="F670" s="43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</row>
    <row r="671" ht="12.0" customHeight="1">
      <c r="A671" s="43"/>
      <c r="B671" s="43"/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</row>
    <row r="672" ht="12.0" customHeight="1">
      <c r="A672" s="43"/>
      <c r="B672" s="43"/>
      <c r="C672" s="43"/>
      <c r="D672" s="43"/>
      <c r="E672" s="43"/>
      <c r="F672" s="43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</row>
    <row r="673" ht="12.0" customHeight="1">
      <c r="A673" s="43"/>
      <c r="B673" s="43"/>
      <c r="C673" s="43"/>
      <c r="D673" s="43"/>
      <c r="E673" s="43"/>
      <c r="F673" s="43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</row>
    <row r="674" ht="12.0" customHeight="1">
      <c r="A674" s="43"/>
      <c r="B674" s="43"/>
      <c r="C674" s="43"/>
      <c r="D674" s="43"/>
      <c r="E674" s="43"/>
      <c r="F674" s="43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</row>
    <row r="675" ht="12.0" customHeight="1">
      <c r="A675" s="43"/>
      <c r="B675" s="43"/>
      <c r="C675" s="43"/>
      <c r="D675" s="43"/>
      <c r="E675" s="43"/>
      <c r="F675" s="43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</row>
    <row r="676" ht="12.0" customHeight="1">
      <c r="A676" s="43"/>
      <c r="B676" s="43"/>
      <c r="C676" s="43"/>
      <c r="D676" s="43"/>
      <c r="E676" s="43"/>
      <c r="F676" s="43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</row>
    <row r="677" ht="12.0" customHeight="1">
      <c r="A677" s="43"/>
      <c r="B677" s="43"/>
      <c r="C677" s="43"/>
      <c r="D677" s="43"/>
      <c r="E677" s="43"/>
      <c r="F677" s="43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</row>
    <row r="678" ht="12.0" customHeight="1">
      <c r="A678" s="43"/>
      <c r="B678" s="43"/>
      <c r="C678" s="43"/>
      <c r="D678" s="43"/>
      <c r="E678" s="43"/>
      <c r="F678" s="43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</row>
    <row r="679" ht="12.0" customHeight="1">
      <c r="A679" s="43"/>
      <c r="B679" s="43"/>
      <c r="C679" s="43"/>
      <c r="D679" s="43"/>
      <c r="E679" s="43"/>
      <c r="F679" s="43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</row>
    <row r="680" ht="12.0" customHeight="1">
      <c r="A680" s="43"/>
      <c r="B680" s="43"/>
      <c r="C680" s="43"/>
      <c r="D680" s="43"/>
      <c r="E680" s="43"/>
      <c r="F680" s="43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</row>
    <row r="681" ht="12.0" customHeight="1">
      <c r="A681" s="43"/>
      <c r="B681" s="43"/>
      <c r="C681" s="43"/>
      <c r="D681" s="43"/>
      <c r="E681" s="43"/>
      <c r="F681" s="43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</row>
    <row r="682" ht="12.0" customHeight="1">
      <c r="A682" s="43"/>
      <c r="B682" s="43"/>
      <c r="C682" s="43"/>
      <c r="D682" s="43"/>
      <c r="E682" s="43"/>
      <c r="F682" s="43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</row>
    <row r="683" ht="12.0" customHeight="1">
      <c r="A683" s="43"/>
      <c r="B683" s="43"/>
      <c r="C683" s="43"/>
      <c r="D683" s="43"/>
      <c r="E683" s="4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</row>
    <row r="684" ht="12.0" customHeight="1">
      <c r="A684" s="43"/>
      <c r="B684" s="43"/>
      <c r="C684" s="43"/>
      <c r="D684" s="43"/>
      <c r="E684" s="43"/>
      <c r="F684" s="43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</row>
    <row r="685" ht="12.0" customHeight="1">
      <c r="A685" s="43"/>
      <c r="B685" s="43"/>
      <c r="C685" s="43"/>
      <c r="D685" s="43"/>
      <c r="E685" s="43"/>
      <c r="F685" s="43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</row>
    <row r="686" ht="12.0" customHeight="1">
      <c r="A686" s="43"/>
      <c r="B686" s="43"/>
      <c r="C686" s="43"/>
      <c r="D686" s="43"/>
      <c r="E686" s="43"/>
      <c r="F686" s="43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</row>
    <row r="687" ht="12.0" customHeight="1">
      <c r="A687" s="43"/>
      <c r="B687" s="43"/>
      <c r="C687" s="43"/>
      <c r="D687" s="43"/>
      <c r="E687" s="43"/>
      <c r="F687" s="43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</row>
    <row r="688" ht="12.0" customHeight="1">
      <c r="A688" s="43"/>
      <c r="B688" s="43"/>
      <c r="C688" s="43"/>
      <c r="D688" s="43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</row>
    <row r="689" ht="12.0" customHeight="1">
      <c r="A689" s="43"/>
      <c r="B689" s="43"/>
      <c r="C689" s="43"/>
      <c r="D689" s="43"/>
      <c r="E689" s="43"/>
      <c r="F689" s="43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</row>
    <row r="690" ht="12.0" customHeight="1">
      <c r="A690" s="43"/>
      <c r="B690" s="43"/>
      <c r="C690" s="43"/>
      <c r="D690" s="43"/>
      <c r="E690" s="43"/>
      <c r="F690" s="43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</row>
    <row r="691" ht="12.0" customHeight="1">
      <c r="A691" s="43"/>
      <c r="B691" s="43"/>
      <c r="C691" s="43"/>
      <c r="D691" s="43"/>
      <c r="E691" s="43"/>
      <c r="F691" s="43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</row>
    <row r="692" ht="12.0" customHeight="1">
      <c r="A692" s="43"/>
      <c r="B692" s="43"/>
      <c r="C692" s="43"/>
      <c r="D692" s="43"/>
      <c r="E692" s="43"/>
      <c r="F692" s="43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</row>
    <row r="693" ht="12.0" customHeight="1">
      <c r="A693" s="43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</row>
    <row r="694" ht="12.0" customHeight="1">
      <c r="A694" s="43"/>
      <c r="B694" s="43"/>
      <c r="C694" s="43"/>
      <c r="D694" s="43"/>
      <c r="E694" s="43"/>
      <c r="F694" s="43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</row>
    <row r="695" ht="12.0" customHeight="1">
      <c r="A695" s="43"/>
      <c r="B695" s="43"/>
      <c r="C695" s="43"/>
      <c r="D695" s="43"/>
      <c r="E695" s="43"/>
      <c r="F695" s="43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</row>
    <row r="696" ht="12.0" customHeight="1">
      <c r="A696" s="43"/>
      <c r="B696" s="43"/>
      <c r="C696" s="43"/>
      <c r="D696" s="43"/>
      <c r="E696" s="43"/>
      <c r="F696" s="43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</row>
    <row r="697" ht="12.0" customHeight="1">
      <c r="A697" s="43"/>
      <c r="B697" s="43"/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</row>
    <row r="698" ht="12.0" customHeight="1">
      <c r="A698" s="43"/>
      <c r="B698" s="43"/>
      <c r="C698" s="43"/>
      <c r="D698" s="43"/>
      <c r="E698" s="4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</row>
    <row r="699" ht="12.0" customHeight="1">
      <c r="A699" s="43"/>
      <c r="B699" s="43"/>
      <c r="C699" s="43"/>
      <c r="D699" s="43"/>
      <c r="E699" s="43"/>
      <c r="F699" s="43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</row>
    <row r="700" ht="12.0" customHeight="1">
      <c r="A700" s="43"/>
      <c r="B700" s="43"/>
      <c r="C700" s="43"/>
      <c r="D700" s="43"/>
      <c r="E700" s="43"/>
      <c r="F700" s="43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</row>
    <row r="701" ht="12.0" customHeight="1">
      <c r="A701" s="43"/>
      <c r="B701" s="43"/>
      <c r="C701" s="43"/>
      <c r="D701" s="43"/>
      <c r="E701" s="43"/>
      <c r="F701" s="43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</row>
    <row r="702" ht="12.0" customHeight="1">
      <c r="A702" s="43"/>
      <c r="B702" s="43"/>
      <c r="C702" s="43"/>
      <c r="D702" s="43"/>
      <c r="E702" s="43"/>
      <c r="F702" s="43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</row>
    <row r="703" ht="12.0" customHeight="1">
      <c r="A703" s="43"/>
      <c r="B703" s="43"/>
      <c r="C703" s="43"/>
      <c r="D703" s="43"/>
      <c r="E703" s="43"/>
      <c r="F703" s="43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</row>
    <row r="704" ht="12.0" customHeight="1">
      <c r="A704" s="43"/>
      <c r="B704" s="43"/>
      <c r="C704" s="43"/>
      <c r="D704" s="43"/>
      <c r="E704" s="43"/>
      <c r="F704" s="43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</row>
    <row r="705" ht="12.0" customHeight="1">
      <c r="A705" s="43"/>
      <c r="B705" s="43"/>
      <c r="C705" s="43"/>
      <c r="D705" s="43"/>
      <c r="E705" s="43"/>
      <c r="F705" s="43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</row>
    <row r="706" ht="12.0" customHeight="1">
      <c r="A706" s="43"/>
      <c r="B706" s="43"/>
      <c r="C706" s="43"/>
      <c r="D706" s="43"/>
      <c r="E706" s="43"/>
      <c r="F706" s="43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</row>
    <row r="707" ht="12.0" customHeight="1">
      <c r="A707" s="43"/>
      <c r="B707" s="43"/>
      <c r="C707" s="43"/>
      <c r="D707" s="43"/>
      <c r="E707" s="43"/>
      <c r="F707" s="43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</row>
    <row r="708" ht="12.0" customHeight="1">
      <c r="A708" s="43"/>
      <c r="B708" s="43"/>
      <c r="C708" s="43"/>
      <c r="D708" s="43"/>
      <c r="E708" s="43"/>
      <c r="F708" s="43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</row>
    <row r="709" ht="12.0" customHeight="1">
      <c r="A709" s="43"/>
      <c r="B709" s="43"/>
      <c r="C709" s="43"/>
      <c r="D709" s="43"/>
      <c r="E709" s="4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</row>
    <row r="710" ht="12.0" customHeight="1">
      <c r="A710" s="43"/>
      <c r="B710" s="43"/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</row>
    <row r="711" ht="12.0" customHeight="1">
      <c r="A711" s="43"/>
      <c r="B711" s="43"/>
      <c r="C711" s="43"/>
      <c r="D711" s="43"/>
      <c r="E711" s="43"/>
      <c r="F711" s="43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</row>
    <row r="712" ht="12.0" customHeight="1">
      <c r="A712" s="43"/>
      <c r="B712" s="43"/>
      <c r="C712" s="43"/>
      <c r="D712" s="43"/>
      <c r="E712" s="43"/>
      <c r="F712" s="43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</row>
    <row r="713" ht="12.0" customHeight="1">
      <c r="A713" s="43"/>
      <c r="B713" s="43"/>
      <c r="C713" s="43"/>
      <c r="D713" s="43"/>
      <c r="E713" s="43"/>
      <c r="F713" s="43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</row>
    <row r="714" ht="12.0" customHeight="1">
      <c r="A714" s="43"/>
      <c r="B714" s="43"/>
      <c r="C714" s="43"/>
      <c r="D714" s="43"/>
      <c r="E714" s="43"/>
      <c r="F714" s="43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</row>
    <row r="715" ht="12.0" customHeight="1">
      <c r="A715" s="43"/>
      <c r="B715" s="43"/>
      <c r="C715" s="43"/>
      <c r="D715" s="43"/>
      <c r="E715" s="43"/>
      <c r="F715" s="43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</row>
    <row r="716" ht="12.0" customHeight="1">
      <c r="A716" s="43"/>
      <c r="B716" s="43"/>
      <c r="C716" s="43"/>
      <c r="D716" s="43"/>
      <c r="E716" s="43"/>
      <c r="F716" s="43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</row>
    <row r="717" ht="12.0" customHeight="1">
      <c r="A717" s="43"/>
      <c r="B717" s="43"/>
      <c r="C717" s="43"/>
      <c r="D717" s="43"/>
      <c r="E717" s="43"/>
      <c r="F717" s="43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</row>
    <row r="718" ht="12.0" customHeight="1">
      <c r="A718" s="43"/>
      <c r="B718" s="43"/>
      <c r="C718" s="43"/>
      <c r="D718" s="43"/>
      <c r="E718" s="43"/>
      <c r="F718" s="43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</row>
    <row r="719" ht="12.0" customHeight="1">
      <c r="A719" s="43"/>
      <c r="B719" s="43"/>
      <c r="C719" s="43"/>
      <c r="D719" s="43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</row>
    <row r="720" ht="12.0" customHeight="1">
      <c r="A720" s="43"/>
      <c r="B720" s="43"/>
      <c r="C720" s="43"/>
      <c r="D720" s="43"/>
      <c r="E720" s="43"/>
      <c r="F720" s="43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</row>
    <row r="721" ht="12.0" customHeight="1">
      <c r="A721" s="43"/>
      <c r="B721" s="43"/>
      <c r="C721" s="43"/>
      <c r="D721" s="43"/>
      <c r="E721" s="43"/>
      <c r="F721" s="43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</row>
    <row r="722" ht="12.0" customHeight="1">
      <c r="A722" s="43"/>
      <c r="B722" s="43"/>
      <c r="C722" s="43"/>
      <c r="D722" s="43"/>
      <c r="E722" s="43"/>
      <c r="F722" s="43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</row>
    <row r="723" ht="12.0" customHeight="1">
      <c r="A723" s="43"/>
      <c r="B723" s="43"/>
      <c r="C723" s="43"/>
      <c r="D723" s="43"/>
      <c r="E723" s="43"/>
      <c r="F723" s="43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</row>
    <row r="724" ht="12.0" customHeight="1">
      <c r="A724" s="43"/>
      <c r="B724" s="43"/>
      <c r="C724" s="43"/>
      <c r="D724" s="43"/>
      <c r="E724" s="43"/>
      <c r="F724" s="43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</row>
    <row r="725" ht="12.0" customHeight="1">
      <c r="A725" s="43"/>
      <c r="B725" s="43"/>
      <c r="C725" s="43"/>
      <c r="D725" s="43"/>
      <c r="E725" s="43"/>
      <c r="F725" s="43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</row>
    <row r="726" ht="12.0" customHeight="1">
      <c r="A726" s="43"/>
      <c r="B726" s="43"/>
      <c r="C726" s="43"/>
      <c r="D726" s="43"/>
      <c r="E726" s="43"/>
      <c r="F726" s="43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</row>
    <row r="727" ht="12.0" customHeight="1">
      <c r="A727" s="43"/>
      <c r="B727" s="43"/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</row>
    <row r="728" ht="12.0" customHeight="1">
      <c r="A728" s="43"/>
      <c r="B728" s="43"/>
      <c r="C728" s="43"/>
      <c r="D728" s="43"/>
      <c r="E728" s="43"/>
      <c r="F728" s="43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</row>
    <row r="729" ht="12.0" customHeight="1">
      <c r="A729" s="43"/>
      <c r="B729" s="43"/>
      <c r="C729" s="43"/>
      <c r="D729" s="43"/>
      <c r="E729" s="43"/>
      <c r="F729" s="43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</row>
    <row r="730" ht="12.0" customHeight="1">
      <c r="A730" s="43"/>
      <c r="B730" s="43"/>
      <c r="C730" s="43"/>
      <c r="D730" s="43"/>
      <c r="E730" s="43"/>
      <c r="F730" s="43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</row>
    <row r="731" ht="12.0" customHeight="1">
      <c r="A731" s="43"/>
      <c r="B731" s="43"/>
      <c r="C731" s="43"/>
      <c r="D731" s="43"/>
      <c r="E731" s="43"/>
      <c r="F731" s="43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</row>
    <row r="732" ht="12.0" customHeight="1">
      <c r="A732" s="43"/>
      <c r="B732" s="43"/>
      <c r="C732" s="43"/>
      <c r="D732" s="43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</row>
    <row r="733" ht="12.0" customHeight="1">
      <c r="A733" s="43"/>
      <c r="B733" s="43"/>
      <c r="C733" s="43"/>
      <c r="D733" s="43"/>
      <c r="E733" s="43"/>
      <c r="F733" s="43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</row>
    <row r="734" ht="12.0" customHeight="1">
      <c r="A734" s="43"/>
      <c r="B734" s="43"/>
      <c r="C734" s="43"/>
      <c r="D734" s="43"/>
      <c r="E734" s="43"/>
      <c r="F734" s="43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</row>
    <row r="735" ht="12.0" customHeight="1">
      <c r="A735" s="43"/>
      <c r="B735" s="43"/>
      <c r="C735" s="43"/>
      <c r="D735" s="43"/>
      <c r="E735" s="43"/>
      <c r="F735" s="43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</row>
    <row r="736" ht="12.0" customHeight="1">
      <c r="A736" s="43"/>
      <c r="B736" s="43"/>
      <c r="C736" s="43"/>
      <c r="D736" s="43"/>
      <c r="E736" s="43"/>
      <c r="F736" s="43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</row>
    <row r="737" ht="12.0" customHeight="1">
      <c r="A737" s="43"/>
      <c r="B737" s="43"/>
      <c r="C737" s="43"/>
      <c r="D737" s="43"/>
      <c r="E737" s="43"/>
      <c r="F737" s="43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</row>
    <row r="738" ht="12.0" customHeight="1">
      <c r="A738" s="43"/>
      <c r="B738" s="43"/>
      <c r="C738" s="43"/>
      <c r="D738" s="43"/>
      <c r="E738" s="43"/>
      <c r="F738" s="43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</row>
    <row r="739" ht="12.0" customHeight="1">
      <c r="A739" s="43"/>
      <c r="B739" s="43"/>
      <c r="C739" s="43"/>
      <c r="D739" s="43"/>
      <c r="E739" s="43"/>
      <c r="F739" s="43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</row>
    <row r="740" ht="12.0" customHeight="1">
      <c r="A740" s="43"/>
      <c r="B740" s="43"/>
      <c r="C740" s="43"/>
      <c r="D740" s="43"/>
      <c r="E740" s="43"/>
      <c r="F740" s="43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</row>
    <row r="741" ht="12.0" customHeight="1">
      <c r="A741" s="43"/>
      <c r="B741" s="43"/>
      <c r="C741" s="43"/>
      <c r="D741" s="43"/>
      <c r="E741" s="43"/>
      <c r="F741" s="43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</row>
    <row r="742" ht="12.0" customHeight="1">
      <c r="A742" s="43"/>
      <c r="B742" s="43"/>
      <c r="C742" s="43"/>
      <c r="D742" s="43"/>
      <c r="E742" s="43"/>
      <c r="F742" s="43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</row>
    <row r="743" ht="12.0" customHeight="1">
      <c r="A743" s="43"/>
      <c r="B743" s="43"/>
      <c r="C743" s="43"/>
      <c r="D743" s="43"/>
      <c r="E743" s="43"/>
      <c r="F743" s="43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</row>
    <row r="744" ht="12.0" customHeight="1">
      <c r="A744" s="43"/>
      <c r="B744" s="43"/>
      <c r="C744" s="43"/>
      <c r="D744" s="43"/>
      <c r="E744" s="43"/>
      <c r="F744" s="43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</row>
    <row r="745" ht="12.0" customHeight="1">
      <c r="A745" s="43"/>
      <c r="B745" s="43"/>
      <c r="C745" s="43"/>
      <c r="D745" s="43"/>
      <c r="E745" s="4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</row>
    <row r="746" ht="12.0" customHeight="1">
      <c r="A746" s="43"/>
      <c r="B746" s="43"/>
      <c r="C746" s="43"/>
      <c r="D746" s="43"/>
      <c r="E746" s="43"/>
      <c r="F746" s="43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</row>
    <row r="747" ht="12.0" customHeight="1">
      <c r="A747" s="43"/>
      <c r="B747" s="43"/>
      <c r="C747" s="43"/>
      <c r="D747" s="43"/>
      <c r="E747" s="43"/>
      <c r="F747" s="43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</row>
    <row r="748" ht="12.0" customHeight="1">
      <c r="A748" s="43"/>
      <c r="B748" s="43"/>
      <c r="C748" s="43"/>
      <c r="D748" s="43"/>
      <c r="E748" s="43"/>
      <c r="F748" s="43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</row>
    <row r="749" ht="12.0" customHeight="1">
      <c r="A749" s="43"/>
      <c r="B749" s="43"/>
      <c r="C749" s="43"/>
      <c r="D749" s="43"/>
      <c r="E749" s="43"/>
      <c r="F749" s="43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</row>
    <row r="750" ht="12.0" customHeight="1">
      <c r="A750" s="43"/>
      <c r="B750" s="43"/>
      <c r="C750" s="43"/>
      <c r="D750" s="43"/>
      <c r="E750" s="43"/>
      <c r="F750" s="43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</row>
    <row r="751" ht="12.0" customHeight="1">
      <c r="A751" s="43"/>
      <c r="B751" s="43"/>
      <c r="C751" s="43"/>
      <c r="D751" s="43"/>
      <c r="E751" s="43"/>
      <c r="F751" s="43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</row>
    <row r="752" ht="12.0" customHeight="1">
      <c r="A752" s="43"/>
      <c r="B752" s="43"/>
      <c r="C752" s="43"/>
      <c r="D752" s="43"/>
      <c r="E752" s="43"/>
      <c r="F752" s="43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</row>
    <row r="753" ht="12.0" customHeight="1">
      <c r="A753" s="43"/>
      <c r="B753" s="43"/>
      <c r="C753" s="43"/>
      <c r="D753" s="43"/>
      <c r="E753" s="43"/>
      <c r="F753" s="43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</row>
    <row r="754" ht="12.0" customHeight="1">
      <c r="A754" s="43"/>
      <c r="B754" s="43"/>
      <c r="C754" s="43"/>
      <c r="D754" s="43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</row>
    <row r="755" ht="12.0" customHeight="1">
      <c r="A755" s="43"/>
      <c r="B755" s="43"/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</row>
    <row r="756" ht="12.0" customHeight="1">
      <c r="A756" s="43"/>
      <c r="B756" s="43"/>
      <c r="C756" s="43"/>
      <c r="D756" s="43"/>
      <c r="E756" s="43"/>
      <c r="F756" s="43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</row>
    <row r="757" ht="12.0" customHeight="1">
      <c r="A757" s="43"/>
      <c r="B757" s="43"/>
      <c r="C757" s="43"/>
      <c r="D757" s="43"/>
      <c r="E757" s="4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</row>
    <row r="758" ht="12.0" customHeight="1">
      <c r="A758" s="43"/>
      <c r="B758" s="43"/>
      <c r="C758" s="43"/>
      <c r="D758" s="43"/>
      <c r="E758" s="43"/>
      <c r="F758" s="43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</row>
    <row r="759" ht="12.0" customHeight="1">
      <c r="A759" s="43"/>
      <c r="B759" s="43"/>
      <c r="C759" s="43"/>
      <c r="D759" s="43"/>
      <c r="E759" s="43"/>
      <c r="F759" s="43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</row>
    <row r="760" ht="12.0" customHeight="1">
      <c r="A760" s="43"/>
      <c r="B760" s="43"/>
      <c r="C760" s="43"/>
      <c r="D760" s="43"/>
      <c r="E760" s="43"/>
      <c r="F760" s="43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</row>
    <row r="761" ht="12.0" customHeight="1">
      <c r="A761" s="43"/>
      <c r="B761" s="43"/>
      <c r="C761" s="43"/>
      <c r="D761" s="43"/>
      <c r="E761" s="43"/>
      <c r="F761" s="43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</row>
    <row r="762" ht="12.0" customHeight="1">
      <c r="A762" s="43"/>
      <c r="B762" s="43"/>
      <c r="C762" s="43"/>
      <c r="D762" s="43"/>
      <c r="E762" s="43"/>
      <c r="F762" s="43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</row>
    <row r="763" ht="12.0" customHeight="1">
      <c r="A763" s="43"/>
      <c r="B763" s="43"/>
      <c r="C763" s="43"/>
      <c r="D763" s="43"/>
      <c r="E763" s="43"/>
      <c r="F763" s="43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</row>
    <row r="764" ht="12.0" customHeight="1">
      <c r="A764" s="43"/>
      <c r="B764" s="43"/>
      <c r="C764" s="43"/>
      <c r="D764" s="43"/>
      <c r="E764" s="43"/>
      <c r="F764" s="43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</row>
    <row r="765" ht="12.0" customHeight="1">
      <c r="A765" s="43"/>
      <c r="B765" s="43"/>
      <c r="C765" s="43"/>
      <c r="D765" s="43"/>
      <c r="E765" s="43"/>
      <c r="F765" s="43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</row>
    <row r="766" ht="12.0" customHeight="1">
      <c r="A766" s="43"/>
      <c r="B766" s="43"/>
      <c r="C766" s="43"/>
      <c r="D766" s="43"/>
      <c r="E766" s="43"/>
      <c r="F766" s="43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</row>
    <row r="767" ht="12.0" customHeight="1">
      <c r="A767" s="43"/>
      <c r="B767" s="43"/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</row>
    <row r="768" ht="12.0" customHeight="1">
      <c r="A768" s="43"/>
      <c r="B768" s="43"/>
      <c r="C768" s="43"/>
      <c r="D768" s="43"/>
      <c r="E768" s="43"/>
      <c r="F768" s="43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</row>
    <row r="769" ht="12.0" customHeight="1">
      <c r="A769" s="43"/>
      <c r="B769" s="43"/>
      <c r="C769" s="43"/>
      <c r="D769" s="43"/>
      <c r="E769" s="43"/>
      <c r="F769" s="43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</row>
    <row r="770" ht="12.0" customHeight="1">
      <c r="A770" s="43"/>
      <c r="B770" s="43"/>
      <c r="C770" s="43"/>
      <c r="D770" s="43"/>
      <c r="E770" s="43"/>
      <c r="F770" s="43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</row>
    <row r="771" ht="12.0" customHeight="1">
      <c r="A771" s="43"/>
      <c r="B771" s="43"/>
      <c r="C771" s="43"/>
      <c r="D771" s="43"/>
      <c r="E771" s="43"/>
      <c r="F771" s="43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</row>
    <row r="772" ht="12.0" customHeight="1">
      <c r="A772" s="43"/>
      <c r="B772" s="43"/>
      <c r="C772" s="43"/>
      <c r="D772" s="43"/>
      <c r="E772" s="43"/>
      <c r="F772" s="43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</row>
    <row r="773" ht="12.0" customHeight="1">
      <c r="A773" s="43"/>
      <c r="B773" s="43"/>
      <c r="C773" s="43"/>
      <c r="D773" s="43"/>
      <c r="E773" s="43"/>
      <c r="F773" s="43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</row>
    <row r="774" ht="12.0" customHeight="1">
      <c r="A774" s="43"/>
      <c r="B774" s="43"/>
      <c r="C774" s="43"/>
      <c r="D774" s="43"/>
      <c r="E774" s="43"/>
      <c r="F774" s="43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</row>
    <row r="775" ht="12.0" customHeight="1">
      <c r="A775" s="43"/>
      <c r="B775" s="43"/>
      <c r="C775" s="43"/>
      <c r="D775" s="43"/>
      <c r="E775" s="43"/>
      <c r="F775" s="43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</row>
    <row r="776" ht="12.0" customHeight="1">
      <c r="A776" s="43"/>
      <c r="B776" s="43"/>
      <c r="C776" s="43"/>
      <c r="D776" s="43"/>
      <c r="E776" s="43"/>
      <c r="F776" s="43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</row>
    <row r="777" ht="12.0" customHeight="1">
      <c r="A777" s="43"/>
      <c r="B777" s="43"/>
      <c r="C777" s="43"/>
      <c r="D777" s="43"/>
      <c r="E777" s="43"/>
      <c r="F777" s="43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</row>
    <row r="778" ht="12.0" customHeight="1">
      <c r="A778" s="43"/>
      <c r="B778" s="43"/>
      <c r="C778" s="43"/>
      <c r="D778" s="43"/>
      <c r="E778" s="43"/>
      <c r="F778" s="43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</row>
    <row r="779" ht="12.0" customHeight="1">
      <c r="A779" s="43"/>
      <c r="B779" s="43"/>
      <c r="C779" s="43"/>
      <c r="D779" s="43"/>
      <c r="E779" s="43"/>
      <c r="F779" s="43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</row>
    <row r="780" ht="12.0" customHeight="1">
      <c r="A780" s="43"/>
      <c r="B780" s="43"/>
      <c r="C780" s="43"/>
      <c r="D780" s="43"/>
      <c r="E780" s="43"/>
      <c r="F780" s="43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</row>
    <row r="781" ht="12.0" customHeight="1">
      <c r="A781" s="43"/>
      <c r="B781" s="43"/>
      <c r="C781" s="43"/>
      <c r="D781" s="43"/>
      <c r="E781" s="43"/>
      <c r="F781" s="43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</row>
    <row r="782" ht="12.0" customHeight="1">
      <c r="A782" s="43"/>
      <c r="B782" s="43"/>
      <c r="C782" s="43"/>
      <c r="D782" s="43"/>
      <c r="E782" s="43"/>
      <c r="F782" s="43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</row>
    <row r="783" ht="12.0" customHeight="1">
      <c r="A783" s="43"/>
      <c r="B783" s="43"/>
      <c r="C783" s="43"/>
      <c r="D783" s="43"/>
      <c r="E783" s="43"/>
      <c r="F783" s="43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</row>
    <row r="784" ht="12.0" customHeight="1">
      <c r="A784" s="43"/>
      <c r="B784" s="43"/>
      <c r="C784" s="43"/>
      <c r="D784" s="43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</row>
    <row r="785" ht="12.0" customHeight="1">
      <c r="A785" s="43"/>
      <c r="B785" s="43"/>
      <c r="C785" s="43"/>
      <c r="D785" s="43"/>
      <c r="E785" s="43"/>
      <c r="F785" s="43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</row>
    <row r="786" ht="12.0" customHeight="1">
      <c r="A786" s="43"/>
      <c r="B786" s="43"/>
      <c r="C786" s="43"/>
      <c r="D786" s="43"/>
      <c r="E786" s="43"/>
      <c r="F786" s="43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</row>
    <row r="787" ht="12.0" customHeight="1">
      <c r="A787" s="43"/>
      <c r="B787" s="43"/>
      <c r="C787" s="43"/>
      <c r="D787" s="43"/>
      <c r="E787" s="43"/>
      <c r="F787" s="43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</row>
    <row r="788" ht="12.0" customHeight="1">
      <c r="A788" s="43"/>
      <c r="B788" s="43"/>
      <c r="C788" s="43"/>
      <c r="D788" s="43"/>
      <c r="E788" s="43"/>
      <c r="F788" s="43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</row>
    <row r="789" ht="12.0" customHeight="1">
      <c r="A789" s="43"/>
      <c r="B789" s="43"/>
      <c r="C789" s="43"/>
      <c r="D789" s="43"/>
      <c r="E789" s="43"/>
      <c r="F789" s="43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</row>
    <row r="790" ht="12.0" customHeight="1">
      <c r="A790" s="43"/>
      <c r="B790" s="43"/>
      <c r="C790" s="43"/>
      <c r="D790" s="43"/>
      <c r="E790" s="43"/>
      <c r="F790" s="43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</row>
    <row r="791" ht="12.0" customHeight="1">
      <c r="A791" s="43"/>
      <c r="B791" s="43"/>
      <c r="C791" s="43"/>
      <c r="D791" s="43"/>
      <c r="E791" s="43"/>
      <c r="F791" s="43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</row>
    <row r="792" ht="12.0" customHeight="1">
      <c r="A792" s="43"/>
      <c r="B792" s="43"/>
      <c r="C792" s="43"/>
      <c r="D792" s="43"/>
      <c r="E792" s="43"/>
      <c r="F792" s="43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</row>
    <row r="793" ht="12.0" customHeight="1">
      <c r="A793" s="43"/>
      <c r="B793" s="43"/>
      <c r="C793" s="43"/>
      <c r="D793" s="43"/>
      <c r="E793" s="43"/>
      <c r="F793" s="43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</row>
    <row r="794" ht="12.0" customHeight="1">
      <c r="A794" s="43"/>
      <c r="B794" s="43"/>
      <c r="C794" s="43"/>
      <c r="D794" s="43"/>
      <c r="E794" s="43"/>
      <c r="F794" s="43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</row>
    <row r="795" ht="12.0" customHeight="1">
      <c r="A795" s="43"/>
      <c r="B795" s="43"/>
      <c r="C795" s="43"/>
      <c r="D795" s="43"/>
      <c r="E795" s="43"/>
      <c r="F795" s="43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</row>
    <row r="796" ht="12.0" customHeight="1">
      <c r="A796" s="43"/>
      <c r="B796" s="43"/>
      <c r="C796" s="43"/>
      <c r="D796" s="43"/>
      <c r="E796" s="43"/>
      <c r="F796" s="43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</row>
    <row r="797" ht="12.0" customHeight="1">
      <c r="A797" s="43"/>
      <c r="B797" s="43"/>
      <c r="C797" s="43"/>
      <c r="D797" s="43"/>
      <c r="E797" s="43"/>
      <c r="F797" s="43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</row>
    <row r="798" ht="12.0" customHeight="1">
      <c r="A798" s="43"/>
      <c r="B798" s="43"/>
      <c r="C798" s="43"/>
      <c r="D798" s="43"/>
      <c r="E798" s="43"/>
      <c r="F798" s="43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</row>
    <row r="799" ht="12.0" customHeight="1">
      <c r="A799" s="43"/>
      <c r="B799" s="43"/>
      <c r="C799" s="43"/>
      <c r="D799" s="43"/>
      <c r="E799" s="43"/>
      <c r="F799" s="43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</row>
    <row r="800" ht="12.0" customHeight="1">
      <c r="A800" s="43"/>
      <c r="B800" s="43"/>
      <c r="C800" s="43"/>
      <c r="D800" s="43"/>
      <c r="E800" s="43"/>
      <c r="F800" s="43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</row>
    <row r="801" ht="12.0" customHeight="1">
      <c r="A801" s="43"/>
      <c r="B801" s="43"/>
      <c r="C801" s="43"/>
      <c r="D801" s="43"/>
      <c r="E801" s="43"/>
      <c r="F801" s="43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</row>
    <row r="802" ht="12.0" customHeight="1">
      <c r="A802" s="43"/>
      <c r="B802" s="43"/>
      <c r="C802" s="43"/>
      <c r="D802" s="43"/>
      <c r="E802" s="43"/>
      <c r="F802" s="43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</row>
    <row r="803" ht="12.0" customHeight="1">
      <c r="A803" s="43"/>
      <c r="B803" s="43"/>
      <c r="C803" s="43"/>
      <c r="D803" s="43"/>
      <c r="E803" s="43"/>
      <c r="F803" s="43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</row>
    <row r="804" ht="12.0" customHeight="1">
      <c r="A804" s="43"/>
      <c r="B804" s="43"/>
      <c r="C804" s="43"/>
      <c r="D804" s="43"/>
      <c r="E804" s="43"/>
      <c r="F804" s="43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</row>
    <row r="805" ht="12.0" customHeight="1">
      <c r="A805" s="43"/>
      <c r="B805" s="43"/>
      <c r="C805" s="43"/>
      <c r="D805" s="43"/>
      <c r="E805" s="43"/>
      <c r="F805" s="43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</row>
    <row r="806" ht="12.0" customHeight="1">
      <c r="A806" s="43"/>
      <c r="B806" s="43"/>
      <c r="C806" s="43"/>
      <c r="D806" s="43"/>
      <c r="E806" s="43"/>
      <c r="F806" s="43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</row>
    <row r="807" ht="12.0" customHeight="1">
      <c r="A807" s="43"/>
      <c r="B807" s="43"/>
      <c r="C807" s="43"/>
      <c r="D807" s="43"/>
      <c r="E807" s="4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</row>
    <row r="808" ht="12.0" customHeight="1">
      <c r="A808" s="43"/>
      <c r="B808" s="43"/>
      <c r="C808" s="43"/>
      <c r="D808" s="43"/>
      <c r="E808" s="43"/>
      <c r="F808" s="43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</row>
    <row r="809" ht="12.0" customHeight="1">
      <c r="A809" s="43"/>
      <c r="B809" s="43"/>
      <c r="C809" s="43"/>
      <c r="D809" s="43"/>
      <c r="E809" s="43"/>
      <c r="F809" s="43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</row>
    <row r="810" ht="12.0" customHeight="1">
      <c r="A810" s="43"/>
      <c r="B810" s="43"/>
      <c r="C810" s="43"/>
      <c r="D810" s="43"/>
      <c r="E810" s="43"/>
      <c r="F810" s="43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</row>
    <row r="811" ht="12.0" customHeight="1">
      <c r="A811" s="43"/>
      <c r="B811" s="43"/>
      <c r="C811" s="43"/>
      <c r="D811" s="43"/>
      <c r="E811" s="43"/>
      <c r="F811" s="43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</row>
    <row r="812" ht="12.0" customHeight="1">
      <c r="A812" s="43"/>
      <c r="B812" s="43"/>
      <c r="C812" s="43"/>
      <c r="D812" s="43"/>
      <c r="E812" s="43"/>
      <c r="F812" s="43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</row>
    <row r="813" ht="12.0" customHeight="1">
      <c r="A813" s="43"/>
      <c r="B813" s="43"/>
      <c r="C813" s="43"/>
      <c r="D813" s="43"/>
      <c r="E813" s="43"/>
      <c r="F813" s="43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</row>
    <row r="814" ht="12.0" customHeight="1">
      <c r="A814" s="43"/>
      <c r="B814" s="43"/>
      <c r="C814" s="43"/>
      <c r="D814" s="43"/>
      <c r="E814" s="43"/>
      <c r="F814" s="43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</row>
    <row r="815" ht="12.0" customHeight="1">
      <c r="A815" s="43"/>
      <c r="B815" s="43"/>
      <c r="C815" s="43"/>
      <c r="D815" s="43"/>
      <c r="E815" s="43"/>
      <c r="F815" s="43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</row>
    <row r="816" ht="12.0" customHeight="1">
      <c r="A816" s="43"/>
      <c r="B816" s="43"/>
      <c r="C816" s="43"/>
      <c r="D816" s="43"/>
      <c r="E816" s="43"/>
      <c r="F816" s="43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</row>
    <row r="817" ht="12.0" customHeight="1">
      <c r="A817" s="43"/>
      <c r="B817" s="43"/>
      <c r="C817" s="43"/>
      <c r="D817" s="43"/>
      <c r="E817" s="43"/>
      <c r="F817" s="43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</row>
    <row r="818" ht="12.0" customHeight="1">
      <c r="A818" s="43"/>
      <c r="B818" s="43"/>
      <c r="C818" s="43"/>
      <c r="D818" s="43"/>
      <c r="E818" s="43"/>
      <c r="F818" s="43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</row>
    <row r="819" ht="12.0" customHeight="1">
      <c r="A819" s="43"/>
      <c r="B819" s="43"/>
      <c r="C819" s="43"/>
      <c r="D819" s="43"/>
      <c r="E819" s="43"/>
      <c r="F819" s="43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</row>
    <row r="820" ht="12.0" customHeight="1">
      <c r="A820" s="43"/>
      <c r="B820" s="43"/>
      <c r="C820" s="43"/>
      <c r="D820" s="43"/>
      <c r="E820" s="43"/>
      <c r="F820" s="43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</row>
    <row r="821" ht="12.0" customHeight="1">
      <c r="A821" s="43"/>
      <c r="B821" s="43"/>
      <c r="C821" s="43"/>
      <c r="D821" s="43"/>
      <c r="E821" s="43"/>
      <c r="F821" s="43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</row>
    <row r="822" ht="12.0" customHeight="1">
      <c r="A822" s="43"/>
      <c r="B822" s="43"/>
      <c r="C822" s="43"/>
      <c r="D822" s="43"/>
      <c r="E822" s="43"/>
      <c r="F822" s="43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</row>
    <row r="823" ht="12.0" customHeight="1">
      <c r="A823" s="43"/>
      <c r="B823" s="43"/>
      <c r="C823" s="43"/>
      <c r="D823" s="43"/>
      <c r="E823" s="4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</row>
    <row r="824" ht="12.0" customHeight="1">
      <c r="A824" s="43"/>
      <c r="B824" s="43"/>
      <c r="C824" s="43"/>
      <c r="D824" s="43"/>
      <c r="E824" s="4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</row>
    <row r="825" ht="12.0" customHeight="1">
      <c r="A825" s="43"/>
      <c r="B825" s="43"/>
      <c r="C825" s="43"/>
      <c r="D825" s="43"/>
      <c r="E825" s="43"/>
      <c r="F825" s="43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</row>
    <row r="826" ht="12.0" customHeight="1">
      <c r="A826" s="43"/>
      <c r="B826" s="43"/>
      <c r="C826" s="43"/>
      <c r="D826" s="43"/>
      <c r="E826" s="43"/>
      <c r="F826" s="43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</row>
    <row r="827" ht="12.0" customHeight="1">
      <c r="A827" s="43"/>
      <c r="B827" s="43"/>
      <c r="C827" s="43"/>
      <c r="D827" s="43"/>
      <c r="E827" s="43"/>
      <c r="F827" s="43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</row>
    <row r="828" ht="12.0" customHeight="1">
      <c r="A828" s="43"/>
      <c r="B828" s="43"/>
      <c r="C828" s="43"/>
      <c r="D828" s="43"/>
      <c r="E828" s="43"/>
      <c r="F828" s="43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</row>
    <row r="829" ht="12.0" customHeight="1">
      <c r="A829" s="43"/>
      <c r="B829" s="43"/>
      <c r="C829" s="43"/>
      <c r="D829" s="43"/>
      <c r="E829" s="43"/>
      <c r="F829" s="43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</row>
    <row r="830" ht="12.0" customHeight="1">
      <c r="A830" s="43"/>
      <c r="B830" s="43"/>
      <c r="C830" s="43"/>
      <c r="D830" s="43"/>
      <c r="E830" s="43"/>
      <c r="F830" s="43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</row>
    <row r="831" ht="12.0" customHeight="1">
      <c r="A831" s="43"/>
      <c r="B831" s="43"/>
      <c r="C831" s="43"/>
      <c r="D831" s="43"/>
      <c r="E831" s="43"/>
      <c r="F831" s="43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</row>
    <row r="832" ht="12.0" customHeight="1">
      <c r="A832" s="43"/>
      <c r="B832" s="43"/>
      <c r="C832" s="43"/>
      <c r="D832" s="43"/>
      <c r="E832" s="43"/>
      <c r="F832" s="43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</row>
    <row r="833" ht="12.0" customHeight="1">
      <c r="A833" s="43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</row>
    <row r="834" ht="12.0" customHeight="1">
      <c r="A834" s="43"/>
      <c r="B834" s="43"/>
      <c r="C834" s="43"/>
      <c r="D834" s="43"/>
      <c r="E834" s="43"/>
      <c r="F834" s="43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</row>
    <row r="835" ht="12.0" customHeight="1">
      <c r="A835" s="43"/>
      <c r="B835" s="43"/>
      <c r="C835" s="43"/>
      <c r="D835" s="43"/>
      <c r="E835" s="43"/>
      <c r="F835" s="43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</row>
    <row r="836" ht="12.0" customHeight="1">
      <c r="A836" s="43"/>
      <c r="B836" s="43"/>
      <c r="C836" s="43"/>
      <c r="D836" s="43"/>
      <c r="E836" s="43"/>
      <c r="F836" s="43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</row>
    <row r="837" ht="12.0" customHeight="1">
      <c r="A837" s="43"/>
      <c r="B837" s="43"/>
      <c r="C837" s="43"/>
      <c r="D837" s="43"/>
      <c r="E837" s="43"/>
      <c r="F837" s="43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</row>
    <row r="838" ht="12.0" customHeight="1">
      <c r="A838" s="43"/>
      <c r="B838" s="43"/>
      <c r="C838" s="43"/>
      <c r="D838" s="43"/>
      <c r="E838" s="43"/>
      <c r="F838" s="43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</row>
    <row r="839" ht="12.0" customHeight="1">
      <c r="A839" s="43"/>
      <c r="B839" s="43"/>
      <c r="C839" s="43"/>
      <c r="D839" s="43"/>
      <c r="E839" s="43"/>
      <c r="F839" s="43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</row>
    <row r="840" ht="12.0" customHeight="1">
      <c r="A840" s="43"/>
      <c r="B840" s="43"/>
      <c r="C840" s="43"/>
      <c r="D840" s="43"/>
      <c r="E840" s="43"/>
      <c r="F840" s="43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</row>
    <row r="841" ht="12.0" customHeight="1">
      <c r="A841" s="43"/>
      <c r="B841" s="43"/>
      <c r="C841" s="43"/>
      <c r="D841" s="43"/>
      <c r="E841" s="43"/>
      <c r="F841" s="43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</row>
    <row r="842" ht="12.0" customHeight="1">
      <c r="A842" s="43"/>
      <c r="B842" s="43"/>
      <c r="C842" s="43"/>
      <c r="D842" s="43"/>
      <c r="E842" s="43"/>
      <c r="F842" s="43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</row>
    <row r="843" ht="12.0" customHeight="1">
      <c r="A843" s="43"/>
      <c r="B843" s="43"/>
      <c r="C843" s="43"/>
      <c r="D843" s="43"/>
      <c r="E843" s="43"/>
      <c r="F843" s="43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</row>
    <row r="844" ht="12.0" customHeight="1">
      <c r="A844" s="43"/>
      <c r="B844" s="43"/>
      <c r="C844" s="43"/>
      <c r="D844" s="43"/>
      <c r="E844" s="43"/>
      <c r="F844" s="43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</row>
    <row r="845" ht="12.0" customHeight="1">
      <c r="A845" s="43"/>
      <c r="B845" s="43"/>
      <c r="C845" s="43"/>
      <c r="D845" s="43"/>
      <c r="E845" s="43"/>
      <c r="F845" s="43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</row>
    <row r="846" ht="12.0" customHeight="1">
      <c r="A846" s="43"/>
      <c r="B846" s="43"/>
      <c r="C846" s="43"/>
      <c r="D846" s="43"/>
      <c r="E846" s="43"/>
      <c r="F846" s="43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</row>
    <row r="847" ht="12.0" customHeight="1">
      <c r="A847" s="43"/>
      <c r="B847" s="43"/>
      <c r="C847" s="43"/>
      <c r="D847" s="43"/>
      <c r="E847" s="43"/>
      <c r="F847" s="43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</row>
    <row r="848" ht="12.0" customHeight="1">
      <c r="A848" s="43"/>
      <c r="B848" s="43"/>
      <c r="C848" s="43"/>
      <c r="D848" s="43"/>
      <c r="E848" s="43"/>
      <c r="F848" s="43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</row>
    <row r="849" ht="12.0" customHeight="1">
      <c r="A849" s="43"/>
      <c r="B849" s="43"/>
      <c r="C849" s="43"/>
      <c r="D849" s="43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</row>
    <row r="850" ht="12.0" customHeight="1">
      <c r="A850" s="43"/>
      <c r="B850" s="43"/>
      <c r="C850" s="43"/>
      <c r="D850" s="43"/>
      <c r="E850" s="43"/>
      <c r="F850" s="43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</row>
    <row r="851" ht="12.0" customHeight="1">
      <c r="A851" s="43"/>
      <c r="B851" s="43"/>
      <c r="C851" s="43"/>
      <c r="D851" s="43"/>
      <c r="E851" s="43"/>
      <c r="F851" s="43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</row>
    <row r="852" ht="12.0" customHeight="1">
      <c r="A852" s="43"/>
      <c r="B852" s="43"/>
      <c r="C852" s="43"/>
      <c r="D852" s="43"/>
      <c r="E852" s="43"/>
      <c r="F852" s="43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</row>
    <row r="853" ht="12.0" customHeight="1">
      <c r="A853" s="43"/>
      <c r="B853" s="43"/>
      <c r="C853" s="43"/>
      <c r="D853" s="43"/>
      <c r="E853" s="43"/>
      <c r="F853" s="43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</row>
    <row r="854" ht="12.0" customHeight="1">
      <c r="A854" s="43"/>
      <c r="B854" s="43"/>
      <c r="C854" s="43"/>
      <c r="D854" s="43"/>
      <c r="E854" s="43"/>
      <c r="F854" s="43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</row>
    <row r="855" ht="12.0" customHeight="1">
      <c r="A855" s="43"/>
      <c r="B855" s="43"/>
      <c r="C855" s="43"/>
      <c r="D855" s="43"/>
      <c r="E855" s="43"/>
      <c r="F855" s="43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</row>
    <row r="856" ht="12.0" customHeight="1">
      <c r="A856" s="43"/>
      <c r="B856" s="43"/>
      <c r="C856" s="43"/>
      <c r="D856" s="43"/>
      <c r="E856" s="43"/>
      <c r="F856" s="43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</row>
    <row r="857" ht="12.0" customHeight="1">
      <c r="A857" s="43"/>
      <c r="B857" s="43"/>
      <c r="C857" s="43"/>
      <c r="D857" s="43"/>
      <c r="E857" s="43"/>
      <c r="F857" s="43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</row>
    <row r="858" ht="12.0" customHeight="1">
      <c r="A858" s="43"/>
      <c r="B858" s="43"/>
      <c r="C858" s="43"/>
      <c r="D858" s="43"/>
      <c r="E858" s="43"/>
      <c r="F858" s="43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</row>
    <row r="859" ht="12.0" customHeight="1">
      <c r="A859" s="43"/>
      <c r="B859" s="43"/>
      <c r="C859" s="43"/>
      <c r="D859" s="43"/>
      <c r="E859" s="43"/>
      <c r="F859" s="43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</row>
    <row r="860" ht="12.0" customHeight="1">
      <c r="A860" s="43"/>
      <c r="B860" s="43"/>
      <c r="C860" s="43"/>
      <c r="D860" s="43"/>
      <c r="E860" s="43"/>
      <c r="F860" s="43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</row>
    <row r="861" ht="12.0" customHeight="1">
      <c r="A861" s="43"/>
      <c r="B861" s="43"/>
      <c r="C861" s="43"/>
      <c r="D861" s="43"/>
      <c r="E861" s="43"/>
      <c r="F861" s="43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</row>
    <row r="862" ht="12.0" customHeight="1">
      <c r="A862" s="43"/>
      <c r="B862" s="43"/>
      <c r="C862" s="43"/>
      <c r="D862" s="43"/>
      <c r="E862" s="43"/>
      <c r="F862" s="43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</row>
    <row r="863" ht="12.0" customHeight="1">
      <c r="A863" s="43"/>
      <c r="B863" s="43"/>
      <c r="C863" s="43"/>
      <c r="D863" s="43"/>
      <c r="E863" s="43"/>
      <c r="F863" s="43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</row>
    <row r="864" ht="12.0" customHeight="1">
      <c r="A864" s="43"/>
      <c r="B864" s="43"/>
      <c r="C864" s="43"/>
      <c r="D864" s="43"/>
      <c r="E864" s="43"/>
      <c r="F864" s="43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</row>
    <row r="865" ht="12.0" customHeight="1">
      <c r="A865" s="43"/>
      <c r="B865" s="43"/>
      <c r="C865" s="43"/>
      <c r="D865" s="43"/>
      <c r="E865" s="43"/>
      <c r="F865" s="43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</row>
    <row r="866" ht="12.0" customHeight="1">
      <c r="A866" s="43"/>
      <c r="B866" s="43"/>
      <c r="C866" s="43"/>
      <c r="D866" s="43"/>
      <c r="E866" s="43"/>
      <c r="F866" s="43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</row>
    <row r="867" ht="12.0" customHeight="1">
      <c r="A867" s="43"/>
      <c r="B867" s="43"/>
      <c r="C867" s="43"/>
      <c r="D867" s="43"/>
      <c r="E867" s="43"/>
      <c r="F867" s="43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</row>
    <row r="868" ht="12.0" customHeight="1">
      <c r="A868" s="43"/>
      <c r="B868" s="43"/>
      <c r="C868" s="43"/>
      <c r="D868" s="43"/>
      <c r="E868" s="4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</row>
    <row r="869" ht="12.0" customHeight="1">
      <c r="A869" s="43"/>
      <c r="B869" s="43"/>
      <c r="C869" s="43"/>
      <c r="D869" s="43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</row>
    <row r="870" ht="12.0" customHeight="1">
      <c r="A870" s="43"/>
      <c r="B870" s="43"/>
      <c r="C870" s="43"/>
      <c r="D870" s="43"/>
      <c r="E870" s="4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</row>
    <row r="871" ht="12.0" customHeight="1">
      <c r="A871" s="43"/>
      <c r="B871" s="43"/>
      <c r="C871" s="43"/>
      <c r="D871" s="43"/>
      <c r="E871" s="4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</row>
    <row r="872" ht="12.0" customHeight="1">
      <c r="A872" s="43"/>
      <c r="B872" s="43"/>
      <c r="C872" s="43"/>
      <c r="D872" s="43"/>
      <c r="E872" s="4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</row>
    <row r="873" ht="12.0" customHeight="1">
      <c r="A873" s="43"/>
      <c r="B873" s="43"/>
      <c r="C873" s="43"/>
      <c r="D873" s="43"/>
      <c r="E873" s="4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</row>
    <row r="874" ht="12.0" customHeight="1">
      <c r="A874" s="43"/>
      <c r="B874" s="43"/>
      <c r="C874" s="43"/>
      <c r="D874" s="43"/>
      <c r="E874" s="4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</row>
    <row r="875" ht="12.0" customHeight="1">
      <c r="A875" s="43"/>
      <c r="B875" s="43"/>
      <c r="C875" s="43"/>
      <c r="D875" s="43"/>
      <c r="E875" s="4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</row>
    <row r="876" ht="12.0" customHeight="1">
      <c r="A876" s="43"/>
      <c r="B876" s="43"/>
      <c r="C876" s="43"/>
      <c r="D876" s="43"/>
      <c r="E876" s="4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</row>
    <row r="877" ht="12.0" customHeight="1">
      <c r="A877" s="43"/>
      <c r="B877" s="43"/>
      <c r="C877" s="43"/>
      <c r="D877" s="43"/>
      <c r="E877" s="4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</row>
    <row r="878" ht="12.0" customHeight="1">
      <c r="A878" s="43"/>
      <c r="B878" s="43"/>
      <c r="C878" s="43"/>
      <c r="D878" s="43"/>
      <c r="E878" s="4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</row>
    <row r="879" ht="12.0" customHeight="1">
      <c r="A879" s="43"/>
      <c r="B879" s="43"/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</row>
    <row r="880" ht="12.0" customHeight="1">
      <c r="A880" s="43"/>
      <c r="B880" s="43"/>
      <c r="C880" s="43"/>
      <c r="D880" s="43"/>
      <c r="E880" s="4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</row>
    <row r="881" ht="12.0" customHeight="1">
      <c r="A881" s="43"/>
      <c r="B881" s="43"/>
      <c r="C881" s="43"/>
      <c r="D881" s="43"/>
      <c r="E881" s="4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</row>
    <row r="882" ht="12.0" customHeight="1">
      <c r="A882" s="43"/>
      <c r="B882" s="43"/>
      <c r="C882" s="43"/>
      <c r="D882" s="43"/>
      <c r="E882" s="4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</row>
    <row r="883" ht="12.0" customHeight="1">
      <c r="A883" s="43"/>
      <c r="B883" s="43"/>
      <c r="C883" s="43"/>
      <c r="D883" s="43"/>
      <c r="E883" s="4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</row>
    <row r="884" ht="12.0" customHeight="1">
      <c r="A884" s="43"/>
      <c r="B884" s="43"/>
      <c r="C884" s="43"/>
      <c r="D884" s="43"/>
      <c r="E884" s="4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</row>
    <row r="885" ht="12.0" customHeight="1">
      <c r="A885" s="43"/>
      <c r="B885" s="43"/>
      <c r="C885" s="43"/>
      <c r="D885" s="43"/>
      <c r="E885" s="4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</row>
    <row r="886" ht="12.0" customHeight="1">
      <c r="A886" s="43"/>
      <c r="B886" s="43"/>
      <c r="C886" s="43"/>
      <c r="D886" s="43"/>
      <c r="E886" s="4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</row>
    <row r="887" ht="12.0" customHeight="1">
      <c r="A887" s="43"/>
      <c r="B887" s="43"/>
      <c r="C887" s="43"/>
      <c r="D887" s="43"/>
      <c r="E887" s="4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</row>
    <row r="888" ht="12.0" customHeight="1">
      <c r="A888" s="43"/>
      <c r="B888" s="43"/>
      <c r="C888" s="43"/>
      <c r="D888" s="43"/>
      <c r="E888" s="4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</row>
    <row r="889" ht="12.0" customHeight="1">
      <c r="A889" s="43"/>
      <c r="B889" s="43"/>
      <c r="C889" s="43"/>
      <c r="D889" s="43"/>
      <c r="E889" s="4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</row>
    <row r="890" ht="12.0" customHeight="1">
      <c r="A890" s="43"/>
      <c r="B890" s="43"/>
      <c r="C890" s="43"/>
      <c r="D890" s="43"/>
      <c r="E890" s="4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</row>
    <row r="891" ht="12.0" customHeight="1">
      <c r="A891" s="43"/>
      <c r="B891" s="43"/>
      <c r="C891" s="43"/>
      <c r="D891" s="43"/>
      <c r="E891" s="4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</row>
    <row r="892" ht="12.0" customHeight="1">
      <c r="A892" s="43"/>
      <c r="B892" s="43"/>
      <c r="C892" s="43"/>
      <c r="D892" s="43"/>
      <c r="E892" s="4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</row>
    <row r="893" ht="12.0" customHeight="1">
      <c r="A893" s="43"/>
      <c r="B893" s="43"/>
      <c r="C893" s="43"/>
      <c r="D893" s="43"/>
      <c r="E893" s="4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</row>
    <row r="894" ht="12.0" customHeight="1">
      <c r="A894" s="43"/>
      <c r="B894" s="43"/>
      <c r="C894" s="43"/>
      <c r="D894" s="43"/>
      <c r="E894" s="4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</row>
    <row r="895" ht="12.0" customHeight="1">
      <c r="A895" s="43"/>
      <c r="B895" s="43"/>
      <c r="C895" s="43"/>
      <c r="D895" s="43"/>
      <c r="E895" s="4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</row>
    <row r="896" ht="12.0" customHeight="1">
      <c r="A896" s="43"/>
      <c r="B896" s="43"/>
      <c r="C896" s="43"/>
      <c r="D896" s="43"/>
      <c r="E896" s="4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</row>
    <row r="897" ht="12.0" customHeight="1">
      <c r="A897" s="43"/>
      <c r="B897" s="43"/>
      <c r="C897" s="43"/>
      <c r="D897" s="43"/>
      <c r="E897" s="4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</row>
    <row r="898" ht="12.0" customHeight="1">
      <c r="A898" s="43"/>
      <c r="B898" s="43"/>
      <c r="C898" s="43"/>
      <c r="D898" s="43"/>
      <c r="E898" s="4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</row>
    <row r="899" ht="12.0" customHeight="1">
      <c r="A899" s="43"/>
      <c r="B899" s="43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</row>
    <row r="900" ht="12.0" customHeight="1">
      <c r="A900" s="43"/>
      <c r="B900" s="43"/>
      <c r="C900" s="43"/>
      <c r="D900" s="43"/>
      <c r="E900" s="4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</row>
    <row r="901" ht="12.0" customHeight="1">
      <c r="A901" s="43"/>
      <c r="B901" s="43"/>
      <c r="C901" s="43"/>
      <c r="D901" s="43"/>
      <c r="E901" s="4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</row>
    <row r="902" ht="12.0" customHeight="1">
      <c r="A902" s="43"/>
      <c r="B902" s="43"/>
      <c r="C902" s="43"/>
      <c r="D902" s="43"/>
      <c r="E902" s="4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</row>
    <row r="903" ht="12.0" customHeight="1">
      <c r="A903" s="43"/>
      <c r="B903" s="43"/>
      <c r="C903" s="43"/>
      <c r="D903" s="43"/>
      <c r="E903" s="4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</row>
    <row r="904" ht="12.0" customHeight="1">
      <c r="A904" s="43"/>
      <c r="B904" s="43"/>
      <c r="C904" s="43"/>
      <c r="D904" s="43"/>
      <c r="E904" s="4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</row>
    <row r="905" ht="12.0" customHeight="1">
      <c r="A905" s="43"/>
      <c r="B905" s="43"/>
      <c r="C905" s="43"/>
      <c r="D905" s="43"/>
      <c r="E905" s="43"/>
      <c r="F905" s="43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</row>
    <row r="906" ht="12.0" customHeight="1">
      <c r="A906" s="43"/>
      <c r="B906" s="43"/>
      <c r="C906" s="43"/>
      <c r="D906" s="43"/>
      <c r="E906" s="43"/>
      <c r="F906" s="43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</row>
    <row r="907" ht="12.0" customHeight="1">
      <c r="A907" s="43"/>
      <c r="B907" s="43"/>
      <c r="C907" s="43"/>
      <c r="D907" s="43"/>
      <c r="E907" s="43"/>
      <c r="F907" s="43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</row>
    <row r="908" ht="12.0" customHeight="1">
      <c r="A908" s="43"/>
      <c r="B908" s="43"/>
      <c r="C908" s="43"/>
      <c r="D908" s="43"/>
      <c r="E908" s="43"/>
      <c r="F908" s="43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</row>
    <row r="909" ht="12.0" customHeight="1">
      <c r="A909" s="43"/>
      <c r="B909" s="43"/>
      <c r="C909" s="43"/>
      <c r="D909" s="43"/>
      <c r="E909" s="43"/>
      <c r="F909" s="43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</row>
    <row r="910" ht="12.0" customHeight="1">
      <c r="A910" s="43"/>
      <c r="B910" s="43"/>
      <c r="C910" s="43"/>
      <c r="D910" s="43"/>
      <c r="E910" s="43"/>
      <c r="F910" s="43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</row>
    <row r="911" ht="12.0" customHeight="1">
      <c r="A911" s="43"/>
      <c r="B911" s="43"/>
      <c r="C911" s="43"/>
      <c r="D911" s="43"/>
      <c r="E911" s="43"/>
      <c r="F911" s="43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</row>
    <row r="912" ht="12.0" customHeight="1">
      <c r="A912" s="43"/>
      <c r="B912" s="43"/>
      <c r="C912" s="43"/>
      <c r="D912" s="43"/>
      <c r="E912" s="43"/>
      <c r="F912" s="43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</row>
    <row r="913" ht="12.0" customHeight="1">
      <c r="A913" s="43"/>
      <c r="B913" s="43"/>
      <c r="C913" s="43"/>
      <c r="D913" s="43"/>
      <c r="E913" s="43"/>
      <c r="F913" s="43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</row>
    <row r="914" ht="12.0" customHeight="1">
      <c r="A914" s="43"/>
      <c r="B914" s="43"/>
      <c r="C914" s="43"/>
      <c r="D914" s="43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</row>
    <row r="915" ht="12.0" customHeight="1">
      <c r="A915" s="43"/>
      <c r="B915" s="43"/>
      <c r="C915" s="43"/>
      <c r="D915" s="43"/>
      <c r="E915" s="43"/>
      <c r="F915" s="43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</row>
    <row r="916" ht="12.0" customHeight="1">
      <c r="A916" s="43"/>
      <c r="B916" s="43"/>
      <c r="C916" s="43"/>
      <c r="D916" s="43"/>
      <c r="E916" s="43"/>
      <c r="F916" s="43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</row>
    <row r="917" ht="12.0" customHeight="1">
      <c r="A917" s="43"/>
      <c r="B917" s="43"/>
      <c r="C917" s="43"/>
      <c r="D917" s="43"/>
      <c r="E917" s="43"/>
      <c r="F917" s="43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</row>
    <row r="918" ht="12.0" customHeight="1">
      <c r="A918" s="43"/>
      <c r="B918" s="43"/>
      <c r="C918" s="43"/>
      <c r="D918" s="43"/>
      <c r="E918" s="43"/>
      <c r="F918" s="43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</row>
    <row r="919" ht="12.0" customHeight="1">
      <c r="A919" s="43"/>
      <c r="B919" s="43"/>
      <c r="C919" s="43"/>
      <c r="D919" s="43"/>
      <c r="E919" s="43"/>
      <c r="F919" s="43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</row>
    <row r="920" ht="12.0" customHeight="1">
      <c r="A920" s="43"/>
      <c r="B920" s="43"/>
      <c r="C920" s="43"/>
      <c r="D920" s="43"/>
      <c r="E920" s="43"/>
      <c r="F920" s="43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</row>
    <row r="921" ht="12.0" customHeight="1">
      <c r="A921" s="43"/>
      <c r="B921" s="43"/>
      <c r="C921" s="43"/>
      <c r="D921" s="43"/>
      <c r="E921" s="43"/>
      <c r="F921" s="43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</row>
    <row r="922" ht="12.0" customHeight="1">
      <c r="A922" s="43"/>
      <c r="B922" s="43"/>
      <c r="C922" s="43"/>
      <c r="D922" s="43"/>
      <c r="E922" s="43"/>
      <c r="F922" s="43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</row>
    <row r="923" ht="12.0" customHeight="1">
      <c r="A923" s="43"/>
      <c r="B923" s="43"/>
      <c r="C923" s="43"/>
      <c r="D923" s="43"/>
      <c r="E923" s="43"/>
      <c r="F923" s="43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</row>
    <row r="924" ht="12.0" customHeight="1">
      <c r="A924" s="43"/>
      <c r="B924" s="43"/>
      <c r="C924" s="43"/>
      <c r="D924" s="43"/>
      <c r="E924" s="43"/>
      <c r="F924" s="43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</row>
    <row r="925" ht="12.0" customHeight="1">
      <c r="A925" s="43"/>
      <c r="B925" s="43"/>
      <c r="C925" s="43"/>
      <c r="D925" s="43"/>
      <c r="E925" s="43"/>
      <c r="F925" s="43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</row>
    <row r="926" ht="12.0" customHeight="1">
      <c r="A926" s="43"/>
      <c r="B926" s="43"/>
      <c r="C926" s="43"/>
      <c r="D926" s="43"/>
      <c r="E926" s="43"/>
      <c r="F926" s="43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</row>
    <row r="927" ht="12.0" customHeight="1">
      <c r="A927" s="43"/>
      <c r="B927" s="43"/>
      <c r="C927" s="43"/>
      <c r="D927" s="43"/>
      <c r="E927" s="43"/>
      <c r="F927" s="43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</row>
    <row r="928" ht="12.0" customHeight="1">
      <c r="A928" s="43"/>
      <c r="B928" s="43"/>
      <c r="C928" s="43"/>
      <c r="D928" s="43"/>
      <c r="E928" s="43"/>
      <c r="F928" s="43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</row>
    <row r="929" ht="12.0" customHeight="1">
      <c r="A929" s="43"/>
      <c r="B929" s="43"/>
      <c r="C929" s="43"/>
      <c r="D929" s="43"/>
      <c r="E929" s="43"/>
      <c r="F929" s="43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</row>
    <row r="930" ht="12.0" customHeight="1">
      <c r="A930" s="43"/>
      <c r="B930" s="43"/>
      <c r="C930" s="43"/>
      <c r="D930" s="43"/>
      <c r="E930" s="43"/>
      <c r="F930" s="43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</row>
    <row r="931" ht="12.0" customHeight="1">
      <c r="A931" s="43"/>
      <c r="B931" s="43"/>
      <c r="C931" s="43"/>
      <c r="D931" s="43"/>
      <c r="E931" s="4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</row>
    <row r="932" ht="12.0" customHeight="1">
      <c r="A932" s="43"/>
      <c r="B932" s="43"/>
      <c r="C932" s="43"/>
      <c r="D932" s="43"/>
      <c r="E932" s="43"/>
      <c r="F932" s="43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</row>
    <row r="933" ht="12.0" customHeight="1">
      <c r="A933" s="43"/>
      <c r="B933" s="43"/>
      <c r="C933" s="43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</row>
    <row r="934" ht="12.0" customHeight="1">
      <c r="A934" s="43"/>
      <c r="B934" s="43"/>
      <c r="C934" s="43"/>
      <c r="D934" s="43"/>
      <c r="E934" s="43"/>
      <c r="F934" s="43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</row>
    <row r="935" ht="12.0" customHeight="1">
      <c r="A935" s="43"/>
      <c r="B935" s="43"/>
      <c r="C935" s="43"/>
      <c r="D935" s="43"/>
      <c r="E935" s="43"/>
      <c r="F935" s="43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</row>
    <row r="936" ht="12.0" customHeight="1">
      <c r="A936" s="43"/>
      <c r="B936" s="43"/>
      <c r="C936" s="43"/>
      <c r="D936" s="43"/>
      <c r="E936" s="43"/>
      <c r="F936" s="43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</row>
    <row r="937" ht="12.0" customHeight="1">
      <c r="A937" s="43"/>
      <c r="B937" s="43"/>
      <c r="C937" s="43"/>
      <c r="D937" s="43"/>
      <c r="E937" s="43"/>
      <c r="F937" s="43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</row>
    <row r="938" ht="12.0" customHeight="1">
      <c r="A938" s="43"/>
      <c r="B938" s="43"/>
      <c r="C938" s="43"/>
      <c r="D938" s="43"/>
      <c r="E938" s="43"/>
      <c r="F938" s="43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</row>
    <row r="939" ht="12.0" customHeight="1">
      <c r="A939" s="43"/>
      <c r="B939" s="43"/>
      <c r="C939" s="43"/>
      <c r="D939" s="43"/>
      <c r="E939" s="43"/>
      <c r="F939" s="43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</row>
    <row r="940" ht="12.0" customHeight="1">
      <c r="A940" s="43"/>
      <c r="B940" s="43"/>
      <c r="C940" s="43"/>
      <c r="D940" s="43"/>
      <c r="E940" s="43"/>
      <c r="F940" s="43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</row>
    <row r="941" ht="12.0" customHeight="1">
      <c r="A941" s="43"/>
      <c r="B941" s="43"/>
      <c r="C941" s="43"/>
      <c r="D941" s="43"/>
      <c r="E941" s="43"/>
      <c r="F941" s="43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</row>
    <row r="942" ht="12.0" customHeight="1">
      <c r="A942" s="43"/>
      <c r="B942" s="43"/>
      <c r="C942" s="43"/>
      <c r="D942" s="43"/>
      <c r="E942" s="43"/>
      <c r="F942" s="43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</row>
    <row r="943" ht="12.0" customHeight="1">
      <c r="A943" s="43"/>
      <c r="B943" s="43"/>
      <c r="C943" s="43"/>
      <c r="D943" s="43"/>
      <c r="E943" s="43"/>
      <c r="F943" s="43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</row>
    <row r="944" ht="12.0" customHeight="1">
      <c r="A944" s="43"/>
      <c r="B944" s="43"/>
      <c r="C944" s="43"/>
      <c r="D944" s="43"/>
      <c r="E944" s="43"/>
      <c r="F944" s="43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</row>
    <row r="945" ht="12.0" customHeight="1">
      <c r="A945" s="43"/>
      <c r="B945" s="43"/>
      <c r="C945" s="43"/>
      <c r="D945" s="43"/>
      <c r="E945" s="43"/>
      <c r="F945" s="43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</row>
    <row r="946" ht="12.0" customHeight="1">
      <c r="A946" s="43"/>
      <c r="B946" s="43"/>
      <c r="C946" s="43"/>
      <c r="D946" s="43"/>
      <c r="E946" s="43"/>
      <c r="F946" s="43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</row>
    <row r="947" ht="12.0" customHeight="1">
      <c r="A947" s="43"/>
      <c r="B947" s="43"/>
      <c r="C947" s="43"/>
      <c r="D947" s="43"/>
      <c r="E947" s="43"/>
      <c r="F947" s="43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</row>
    <row r="948" ht="12.0" customHeight="1">
      <c r="A948" s="43"/>
      <c r="B948" s="43"/>
      <c r="C948" s="43"/>
      <c r="D948" s="43"/>
      <c r="E948" s="43"/>
      <c r="F948" s="43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</row>
    <row r="949" ht="12.0" customHeight="1">
      <c r="A949" s="43"/>
      <c r="B949" s="43"/>
      <c r="C949" s="43"/>
      <c r="D949" s="43"/>
      <c r="E949" s="43"/>
      <c r="F949" s="43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</row>
    <row r="950" ht="12.0" customHeight="1">
      <c r="A950" s="43"/>
      <c r="B950" s="43"/>
      <c r="C950" s="43"/>
      <c r="D950" s="43"/>
      <c r="E950" s="43"/>
      <c r="F950" s="43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</row>
    <row r="951" ht="12.0" customHeight="1">
      <c r="A951" s="43"/>
      <c r="B951" s="43"/>
      <c r="C951" s="43"/>
      <c r="D951" s="43"/>
      <c r="E951" s="43"/>
      <c r="F951" s="43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</row>
    <row r="952" ht="12.0" customHeight="1">
      <c r="A952" s="43"/>
      <c r="B952" s="43"/>
      <c r="C952" s="43"/>
      <c r="D952" s="43"/>
      <c r="E952" s="43"/>
      <c r="F952" s="43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</row>
    <row r="953" ht="12.0" customHeight="1">
      <c r="A953" s="43"/>
      <c r="B953" s="43"/>
      <c r="C953" s="43"/>
      <c r="D953" s="43"/>
      <c r="E953" s="43"/>
      <c r="F953" s="43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</row>
    <row r="954" ht="12.0" customHeight="1">
      <c r="A954" s="43"/>
      <c r="B954" s="43"/>
      <c r="C954" s="43"/>
      <c r="D954" s="43"/>
      <c r="E954" s="43"/>
      <c r="F954" s="43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</row>
    <row r="955" ht="12.0" customHeight="1">
      <c r="A955" s="43"/>
      <c r="B955" s="43"/>
      <c r="C955" s="43"/>
      <c r="D955" s="43"/>
      <c r="E955" s="43"/>
      <c r="F955" s="43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</row>
    <row r="956" ht="12.0" customHeight="1">
      <c r="A956" s="43"/>
      <c r="B956" s="43"/>
      <c r="C956" s="43"/>
      <c r="D956" s="43"/>
      <c r="E956" s="43"/>
      <c r="F956" s="43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</row>
    <row r="957" ht="12.0" customHeight="1">
      <c r="A957" s="43"/>
      <c r="B957" s="43"/>
      <c r="C957" s="43"/>
      <c r="D957" s="43"/>
      <c r="E957" s="43"/>
      <c r="F957" s="43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</row>
    <row r="958" ht="12.0" customHeight="1">
      <c r="A958" s="43"/>
      <c r="B958" s="43"/>
      <c r="C958" s="43"/>
      <c r="D958" s="43"/>
      <c r="E958" s="43"/>
      <c r="F958" s="43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</row>
    <row r="959" ht="12.0" customHeight="1">
      <c r="A959" s="43"/>
      <c r="B959" s="43"/>
      <c r="C959" s="43"/>
      <c r="D959" s="43"/>
      <c r="E959" s="43"/>
      <c r="F959" s="43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</row>
    <row r="960" ht="12.0" customHeight="1">
      <c r="A960" s="43"/>
      <c r="B960" s="43"/>
      <c r="C960" s="43"/>
      <c r="D960" s="43"/>
      <c r="E960" s="43"/>
      <c r="F960" s="43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</row>
    <row r="961" ht="12.0" customHeight="1">
      <c r="A961" s="43"/>
      <c r="B961" s="43"/>
      <c r="C961" s="43"/>
      <c r="D961" s="43"/>
      <c r="E961" s="43"/>
      <c r="F961" s="43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</row>
    <row r="962" ht="12.0" customHeight="1">
      <c r="A962" s="43"/>
      <c r="B962" s="43"/>
      <c r="C962" s="43"/>
      <c r="D962" s="43"/>
      <c r="E962" s="43"/>
      <c r="F962" s="43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</row>
    <row r="963" ht="12.0" customHeight="1">
      <c r="A963" s="43"/>
      <c r="B963" s="43"/>
      <c r="C963" s="43"/>
      <c r="D963" s="43"/>
      <c r="E963" s="43"/>
      <c r="F963" s="43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</row>
    <row r="964" ht="12.0" customHeight="1">
      <c r="A964" s="43"/>
      <c r="B964" s="43"/>
      <c r="C964" s="43"/>
      <c r="D964" s="43"/>
      <c r="E964" s="43"/>
      <c r="F964" s="43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</row>
    <row r="965" ht="12.0" customHeight="1">
      <c r="A965" s="43"/>
      <c r="B965" s="43"/>
      <c r="C965" s="43"/>
      <c r="D965" s="43"/>
      <c r="E965" s="43"/>
      <c r="F965" s="43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</row>
    <row r="966" ht="12.0" customHeight="1">
      <c r="A966" s="43"/>
      <c r="B966" s="43"/>
      <c r="C966" s="43"/>
      <c r="D966" s="43"/>
      <c r="E966" s="43"/>
      <c r="F966" s="43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</row>
    <row r="967" ht="12.0" customHeight="1">
      <c r="A967" s="43"/>
      <c r="B967" s="43"/>
      <c r="C967" s="43"/>
      <c r="D967" s="43"/>
      <c r="E967" s="43"/>
      <c r="F967" s="43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</row>
    <row r="968" ht="12.0" customHeight="1">
      <c r="A968" s="43"/>
      <c r="B968" s="43"/>
      <c r="C968" s="43"/>
      <c r="D968" s="43"/>
      <c r="E968" s="43"/>
      <c r="F968" s="43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</row>
    <row r="969" ht="12.0" customHeight="1">
      <c r="A969" s="43"/>
      <c r="B969" s="43"/>
      <c r="C969" s="43"/>
      <c r="D969" s="43"/>
      <c r="E969" s="43"/>
      <c r="F969" s="43"/>
      <c r="G969" s="43"/>
      <c r="H969" s="43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</row>
    <row r="970" ht="12.0" customHeight="1">
      <c r="A970" s="43"/>
      <c r="B970" s="43"/>
      <c r="C970" s="43"/>
      <c r="D970" s="43"/>
      <c r="E970" s="43"/>
      <c r="F970" s="43"/>
      <c r="G970" s="43"/>
      <c r="H970" s="43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</row>
    <row r="971" ht="12.0" customHeight="1">
      <c r="A971" s="43"/>
      <c r="B971" s="43"/>
      <c r="C971" s="43"/>
      <c r="D971" s="43"/>
      <c r="E971" s="43"/>
      <c r="F971" s="43"/>
      <c r="G971" s="43"/>
      <c r="H971" s="43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</row>
    <row r="972" ht="12.0" customHeight="1">
      <c r="A972" s="43"/>
      <c r="B972" s="43"/>
      <c r="C972" s="43"/>
      <c r="D972" s="43"/>
      <c r="E972" s="43"/>
      <c r="F972" s="43"/>
      <c r="G972" s="43"/>
      <c r="H972" s="43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</row>
    <row r="973" ht="12.0" customHeight="1">
      <c r="A973" s="43"/>
      <c r="B973" s="43"/>
      <c r="C973" s="43"/>
      <c r="D973" s="43"/>
      <c r="E973" s="43"/>
      <c r="F973" s="43"/>
      <c r="G973" s="43"/>
      <c r="H973" s="43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</row>
    <row r="974" ht="12.0" customHeight="1">
      <c r="A974" s="43"/>
      <c r="B974" s="43"/>
      <c r="C974" s="43"/>
      <c r="D974" s="43"/>
      <c r="E974" s="43"/>
      <c r="F974" s="43"/>
      <c r="G974" s="43"/>
      <c r="H974" s="43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</row>
    <row r="975" ht="12.0" customHeight="1">
      <c r="A975" s="43"/>
      <c r="B975" s="43"/>
      <c r="C975" s="43"/>
      <c r="D975" s="43"/>
      <c r="E975" s="43"/>
      <c r="F975" s="43"/>
      <c r="G975" s="43"/>
      <c r="H975" s="43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</row>
    <row r="976" ht="12.0" customHeight="1">
      <c r="A976" s="43"/>
      <c r="B976" s="43"/>
      <c r="C976" s="43"/>
      <c r="D976" s="43"/>
      <c r="E976" s="43"/>
      <c r="F976" s="43"/>
      <c r="G976" s="43"/>
      <c r="H976" s="43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</row>
    <row r="977" ht="12.0" customHeight="1">
      <c r="A977" s="43"/>
      <c r="B977" s="43"/>
      <c r="C977" s="43"/>
      <c r="D977" s="43"/>
      <c r="E977" s="43"/>
      <c r="F977" s="43"/>
      <c r="G977" s="43"/>
      <c r="H977" s="43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</row>
    <row r="978" ht="12.0" customHeight="1">
      <c r="A978" s="43"/>
      <c r="B978" s="43"/>
      <c r="C978" s="43"/>
      <c r="D978" s="43"/>
      <c r="E978" s="43"/>
      <c r="F978" s="43"/>
      <c r="G978" s="43"/>
      <c r="H978" s="43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</row>
    <row r="979" ht="12.0" customHeight="1">
      <c r="A979" s="43"/>
      <c r="B979" s="43"/>
      <c r="C979" s="43"/>
      <c r="D979" s="43"/>
      <c r="E979" s="43"/>
      <c r="F979" s="43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</row>
    <row r="980" ht="12.0" customHeight="1">
      <c r="A980" s="43"/>
      <c r="B980" s="43"/>
      <c r="C980" s="43"/>
      <c r="D980" s="43"/>
      <c r="E980" s="43"/>
      <c r="F980" s="43"/>
      <c r="G980" s="43"/>
      <c r="H980" s="43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</row>
    <row r="981" ht="12.0" customHeight="1">
      <c r="A981" s="43"/>
      <c r="B981" s="43"/>
      <c r="C981" s="43"/>
      <c r="D981" s="43"/>
      <c r="E981" s="43"/>
      <c r="F981" s="43"/>
      <c r="G981" s="43"/>
      <c r="H981" s="43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</row>
    <row r="982" ht="12.0" customHeight="1">
      <c r="A982" s="43"/>
      <c r="B982" s="43"/>
      <c r="C982" s="43"/>
      <c r="D982" s="43"/>
      <c r="E982" s="43"/>
      <c r="F982" s="43"/>
      <c r="G982" s="43"/>
      <c r="H982" s="43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</row>
    <row r="983" ht="12.0" customHeight="1">
      <c r="A983" s="43"/>
      <c r="B983" s="43"/>
      <c r="C983" s="43"/>
      <c r="D983" s="43"/>
      <c r="E983" s="43"/>
      <c r="F983" s="43"/>
      <c r="G983" s="43"/>
      <c r="H983" s="43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</row>
    <row r="984" ht="12.0" customHeight="1">
      <c r="A984" s="43"/>
      <c r="B984" s="43"/>
      <c r="C984" s="43"/>
      <c r="D984" s="43"/>
      <c r="E984" s="43"/>
      <c r="F984" s="43"/>
      <c r="G984" s="43"/>
      <c r="H984" s="43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</row>
    <row r="985" ht="12.0" customHeight="1">
      <c r="A985" s="43"/>
      <c r="B985" s="43"/>
      <c r="C985" s="43"/>
      <c r="D985" s="43"/>
      <c r="E985" s="43"/>
      <c r="F985" s="43"/>
      <c r="G985" s="43"/>
      <c r="H985" s="43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</row>
    <row r="986" ht="12.0" customHeight="1">
      <c r="A986" s="43"/>
      <c r="B986" s="43"/>
      <c r="C986" s="43"/>
      <c r="D986" s="43"/>
      <c r="E986" s="43"/>
      <c r="F986" s="43"/>
      <c r="G986" s="43"/>
      <c r="H986" s="43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</row>
    <row r="987" ht="12.0" customHeight="1">
      <c r="A987" s="43"/>
      <c r="B987" s="43"/>
      <c r="C987" s="43"/>
      <c r="D987" s="43"/>
      <c r="E987" s="43"/>
      <c r="F987" s="43"/>
      <c r="G987" s="43"/>
      <c r="H987" s="43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</row>
    <row r="988" ht="12.0" customHeight="1">
      <c r="A988" s="43"/>
      <c r="B988" s="43"/>
      <c r="C988" s="43"/>
      <c r="D988" s="43"/>
      <c r="E988" s="43"/>
      <c r="F988" s="43"/>
      <c r="G988" s="43"/>
      <c r="H988" s="43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</row>
    <row r="989" ht="12.0" customHeight="1">
      <c r="A989" s="43"/>
      <c r="B989" s="43"/>
      <c r="C989" s="43"/>
      <c r="D989" s="43"/>
      <c r="E989" s="43"/>
      <c r="F989" s="43"/>
      <c r="G989" s="43"/>
      <c r="H989" s="43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</row>
    <row r="990" ht="12.0" customHeight="1">
      <c r="A990" s="43"/>
      <c r="B990" s="43"/>
      <c r="C990" s="43"/>
      <c r="D990" s="43"/>
      <c r="E990" s="43"/>
      <c r="F990" s="43"/>
      <c r="G990" s="43"/>
      <c r="H990" s="43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</row>
    <row r="991" ht="12.0" customHeight="1">
      <c r="A991" s="43"/>
      <c r="B991" s="43"/>
      <c r="C991" s="43"/>
      <c r="D991" s="43"/>
      <c r="E991" s="43"/>
      <c r="F991" s="43"/>
      <c r="G991" s="43"/>
      <c r="H991" s="43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</row>
    <row r="992" ht="12.0" customHeight="1">
      <c r="A992" s="43"/>
      <c r="B992" s="43"/>
      <c r="C992" s="43"/>
      <c r="D992" s="43"/>
      <c r="E992" s="43"/>
      <c r="F992" s="43"/>
      <c r="G992" s="43"/>
      <c r="H992" s="43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</row>
    <row r="993" ht="12.0" customHeight="1">
      <c r="A993" s="43"/>
      <c r="B993" s="43"/>
      <c r="C993" s="43"/>
      <c r="D993" s="43"/>
      <c r="E993" s="43"/>
      <c r="F993" s="43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</row>
    <row r="994" ht="12.0" customHeight="1">
      <c r="A994" s="43"/>
      <c r="B994" s="43"/>
      <c r="C994" s="43"/>
      <c r="D994" s="43"/>
      <c r="E994" s="43"/>
      <c r="F994" s="43"/>
      <c r="G994" s="43"/>
      <c r="H994" s="43"/>
      <c r="I994" s="43"/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</row>
    <row r="995" ht="12.0" customHeight="1">
      <c r="A995" s="43"/>
      <c r="B995" s="43"/>
      <c r="C995" s="43"/>
      <c r="D995" s="43"/>
      <c r="E995" s="43"/>
      <c r="F995" s="43"/>
      <c r="G995" s="43"/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</row>
    <row r="996" ht="12.0" customHeight="1">
      <c r="A996" s="43"/>
      <c r="B996" s="43"/>
      <c r="C996" s="43"/>
      <c r="D996" s="43"/>
      <c r="E996" s="43"/>
      <c r="F996" s="43"/>
      <c r="G996" s="43"/>
      <c r="H996" s="43"/>
      <c r="I996" s="43"/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</row>
    <row r="997" ht="12.0" customHeight="1">
      <c r="A997" s="43"/>
      <c r="B997" s="43"/>
      <c r="C997" s="43"/>
      <c r="D997" s="43"/>
      <c r="E997" s="43"/>
      <c r="F997" s="43"/>
      <c r="G997" s="43"/>
      <c r="H997" s="43"/>
      <c r="I997" s="43"/>
      <c r="J997" s="43"/>
      <c r="K997" s="43"/>
      <c r="L997" s="43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</row>
    <row r="998" ht="12.0" customHeight="1">
      <c r="A998" s="43"/>
      <c r="B998" s="43"/>
      <c r="C998" s="43"/>
      <c r="D998" s="43"/>
      <c r="E998" s="43"/>
      <c r="F998" s="43"/>
      <c r="G998" s="43"/>
      <c r="H998" s="43"/>
      <c r="I998" s="43"/>
      <c r="J998" s="43"/>
      <c r="K998" s="43"/>
      <c r="L998" s="43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</row>
    <row r="999" ht="12.0" customHeight="1">
      <c r="A999" s="43"/>
      <c r="B999" s="43"/>
      <c r="C999" s="43"/>
      <c r="D999" s="43"/>
      <c r="E999" s="43"/>
      <c r="F999" s="43"/>
      <c r="G999" s="43"/>
      <c r="H999" s="43"/>
      <c r="I999" s="43"/>
      <c r="J999" s="43"/>
      <c r="K999" s="43"/>
      <c r="L999" s="43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</row>
    <row r="1000" ht="12.0" customHeight="1">
      <c r="A1000" s="43"/>
      <c r="B1000" s="43"/>
      <c r="C1000" s="43"/>
      <c r="D1000" s="43"/>
      <c r="E1000" s="43"/>
      <c r="F1000" s="43"/>
      <c r="G1000" s="43"/>
      <c r="H1000" s="43"/>
      <c r="I1000" s="43"/>
      <c r="J1000" s="43"/>
      <c r="K1000" s="43"/>
      <c r="L1000" s="43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</row>
  </sheetData>
  <mergeCells count="16">
    <mergeCell ref="B4:D4"/>
    <mergeCell ref="B5:D5"/>
    <mergeCell ref="B6:D6"/>
    <mergeCell ref="B10:D10"/>
    <mergeCell ref="B11:D11"/>
    <mergeCell ref="B12:D12"/>
    <mergeCell ref="B89:C89"/>
    <mergeCell ref="C129:C130"/>
    <mergeCell ref="D129:E129"/>
    <mergeCell ref="B96:C96"/>
    <mergeCell ref="B101:C101"/>
    <mergeCell ref="B103:C103"/>
    <mergeCell ref="B110:C110"/>
    <mergeCell ref="B117:B118"/>
    <mergeCell ref="C117:D117"/>
    <mergeCell ref="B129:B130"/>
  </mergeCells>
  <printOptions/>
  <pageMargins bottom="1.0" footer="0.0" header="0.0" left="0.75" right="0.75" top="1.0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5F497A"/>
    <pageSetUpPr/>
  </sheetPr>
  <sheetViews>
    <sheetView showGridLines="0" workbookViewId="0"/>
  </sheetViews>
  <sheetFormatPr customHeight="1" defaultColWidth="12.63" defaultRowHeight="15.0"/>
  <cols>
    <col customWidth="1" min="1" max="1" width="7.0"/>
    <col customWidth="1" min="2" max="2" width="3.5"/>
    <col customWidth="1" min="3" max="3" width="33.75"/>
    <col customWidth="1" min="4" max="4" width="15.5"/>
    <col customWidth="1" min="5" max="5" width="17.75"/>
    <col customWidth="1" min="6" max="6" width="18.5"/>
    <col customWidth="1" min="7" max="7" width="14.88"/>
    <col customWidth="1" min="8" max="8" width="17.25"/>
    <col customWidth="1" min="9" max="9" width="19.0"/>
    <col customWidth="1" min="10" max="10" width="19.88"/>
    <col customWidth="1" min="11" max="11" width="15.5"/>
    <col customWidth="1" min="12" max="12" width="13.13"/>
    <col customWidth="1" min="13" max="13" width="13.5"/>
    <col customWidth="1" min="14" max="14" width="12.5"/>
    <col customWidth="1" min="15" max="15" width="13.0"/>
    <col customWidth="1" min="16" max="16" width="13.13"/>
    <col customWidth="1" min="17" max="17" width="12.5"/>
    <col customWidth="1" min="18" max="18" width="11.75"/>
    <col customWidth="1" min="19" max="26" width="11.5"/>
  </cols>
  <sheetData>
    <row r="1" ht="12.0" customHeight="1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ht="12.0" customHeight="1">
      <c r="A2" s="43"/>
      <c r="B2" s="43"/>
      <c r="C2" s="43"/>
      <c r="D2" s="43"/>
      <c r="E2" s="43"/>
      <c r="F2" s="43"/>
      <c r="G2" s="49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ht="12.0" customHeight="1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</row>
    <row r="4" ht="12.0" customHeight="1">
      <c r="A4" s="43"/>
      <c r="B4" s="43"/>
      <c r="C4" s="43"/>
      <c r="D4" s="43"/>
      <c r="E4" s="43"/>
      <c r="F4" s="43"/>
      <c r="G4" s="43"/>
      <c r="H4" s="44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</row>
    <row r="5" ht="12.0" customHeight="1">
      <c r="A5" s="44" t="s">
        <v>176</v>
      </c>
      <c r="B5" s="101">
        <v>10.0</v>
      </c>
      <c r="C5" s="44" t="s">
        <v>177</v>
      </c>
      <c r="D5" s="44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</row>
    <row r="6" ht="12.0" customHeight="1">
      <c r="A6" s="43"/>
      <c r="B6" s="43"/>
      <c r="C6" s="75" t="s">
        <v>124</v>
      </c>
      <c r="D6" s="3"/>
      <c r="E6" s="52" t="s">
        <v>178</v>
      </c>
      <c r="F6" s="43"/>
      <c r="G6" s="43"/>
      <c r="H6" s="102">
        <v>1160000.0</v>
      </c>
      <c r="I6" s="43" t="s">
        <v>179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</row>
    <row r="7" ht="12.0" customHeight="1">
      <c r="A7" s="43"/>
      <c r="B7" s="43"/>
      <c r="C7" s="103" t="s">
        <v>180</v>
      </c>
      <c r="D7" s="2"/>
      <c r="E7" s="104">
        <v>0.08333</v>
      </c>
      <c r="F7" s="43"/>
      <c r="G7" s="43"/>
      <c r="H7" s="105">
        <v>140606.0</v>
      </c>
      <c r="I7" s="43" t="s">
        <v>181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</row>
    <row r="8" ht="12.0" customHeight="1">
      <c r="A8" s="43"/>
      <c r="B8" s="43"/>
      <c r="C8" s="103" t="s">
        <v>182</v>
      </c>
      <c r="D8" s="2"/>
      <c r="E8" s="104">
        <v>0.01</v>
      </c>
      <c r="F8" s="43"/>
      <c r="G8" s="43"/>
      <c r="H8" s="51">
        <f>H6+H7</f>
        <v>1300606</v>
      </c>
      <c r="I8" s="43" t="s">
        <v>183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</row>
    <row r="9" ht="12.0" customHeight="1">
      <c r="A9" s="43"/>
      <c r="B9" s="43"/>
      <c r="C9" s="103" t="s">
        <v>184</v>
      </c>
      <c r="D9" s="2"/>
      <c r="E9" s="104">
        <v>0.04167</v>
      </c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</row>
    <row r="10" ht="12.0" customHeight="1">
      <c r="A10" s="43"/>
      <c r="B10" s="43"/>
      <c r="C10" s="103" t="s">
        <v>95</v>
      </c>
      <c r="D10" s="2"/>
      <c r="E10" s="104">
        <v>0.08333</v>
      </c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</row>
    <row r="11" ht="12.0" customHeight="1">
      <c r="A11" s="43"/>
      <c r="B11" s="43"/>
      <c r="C11" s="103" t="s">
        <v>185</v>
      </c>
      <c r="D11" s="2"/>
      <c r="E11" s="104">
        <v>0.09</v>
      </c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ht="12.0" customHeight="1">
      <c r="A12" s="43"/>
      <c r="B12" s="43"/>
      <c r="C12" s="103" t="s">
        <v>186</v>
      </c>
      <c r="D12" s="2"/>
      <c r="E12" s="104">
        <v>0.205</v>
      </c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</row>
    <row r="13" ht="12.0" customHeight="1">
      <c r="A13" s="43"/>
      <c r="B13" s="43"/>
      <c r="C13" s="103" t="s">
        <v>187</v>
      </c>
      <c r="D13" s="2"/>
      <c r="E13" s="104">
        <v>0.07</v>
      </c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</row>
    <row r="14" ht="12.0" customHeight="1">
      <c r="A14" s="43"/>
      <c r="B14" s="43"/>
      <c r="C14" s="103" t="s">
        <v>89</v>
      </c>
      <c r="D14" s="2"/>
      <c r="E14" s="104">
        <v>0.02436</v>
      </c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</row>
    <row r="15" ht="18.0" customHeight="1">
      <c r="A15" s="43"/>
      <c r="B15" s="43"/>
      <c r="C15" s="106" t="s">
        <v>188</v>
      </c>
      <c r="D15" s="107"/>
      <c r="E15" s="108">
        <f>+SUM(E7:E14)</f>
        <v>0.60769</v>
      </c>
      <c r="F15" s="109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</row>
    <row r="16" ht="12.0" customHeight="1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</row>
    <row r="17" ht="12.0" customHeight="1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</row>
    <row r="18" ht="12.0" customHeight="1">
      <c r="A18" s="44" t="s">
        <v>189</v>
      </c>
      <c r="B18" s="101">
        <v>11.0</v>
      </c>
      <c r="C18" s="110" t="s">
        <v>190</v>
      </c>
      <c r="D18" s="110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ht="12.75" customHeight="1">
      <c r="A19" s="43"/>
      <c r="B19" s="43"/>
      <c r="C19" s="111" t="s">
        <v>191</v>
      </c>
      <c r="D19" s="112" t="s">
        <v>4</v>
      </c>
      <c r="E19" s="113" t="s">
        <v>192</v>
      </c>
      <c r="F19" s="114" t="s">
        <v>193</v>
      </c>
      <c r="G19" s="114" t="s">
        <v>194</v>
      </c>
      <c r="H19" s="115" t="s">
        <v>195</v>
      </c>
      <c r="I19" s="3"/>
      <c r="J19" s="111" t="s">
        <v>196</v>
      </c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</row>
    <row r="20" ht="12.0" customHeight="1">
      <c r="A20" s="43"/>
      <c r="B20" s="43"/>
      <c r="C20" s="13"/>
      <c r="D20" s="99"/>
      <c r="E20" s="99"/>
      <c r="F20" s="13"/>
      <c r="G20" s="13"/>
      <c r="H20" s="116" t="s">
        <v>197</v>
      </c>
      <c r="I20" s="116" t="s">
        <v>18</v>
      </c>
      <c r="J20" s="1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</row>
    <row r="21" ht="12.0" customHeight="1">
      <c r="A21" s="43"/>
      <c r="B21" s="43"/>
      <c r="C21" s="69" t="s">
        <v>41</v>
      </c>
      <c r="D21" s="65">
        <v>8.0</v>
      </c>
      <c r="E21" s="48">
        <v>1300606.0</v>
      </c>
      <c r="F21" s="48">
        <v>140606.0</v>
      </c>
      <c r="G21" s="48">
        <f t="shared" ref="G21:G24" si="1">(E21+F21)*$E$15</f>
        <v>875810.1203</v>
      </c>
      <c r="H21" s="48">
        <f t="shared" ref="H21:H24" si="2">E21+F21+G21</f>
        <v>2317022.12</v>
      </c>
      <c r="I21" s="48">
        <f t="shared" ref="I21:I24" si="3">D21*H21</f>
        <v>18536176.96</v>
      </c>
      <c r="J21" s="48">
        <f t="shared" ref="J21:J24" si="4">I21*12</f>
        <v>222434123.5</v>
      </c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</row>
    <row r="22" ht="12.0" customHeight="1">
      <c r="A22" s="43"/>
      <c r="B22" s="43"/>
      <c r="C22" s="69" t="s">
        <v>198</v>
      </c>
      <c r="D22" s="65">
        <v>1.0</v>
      </c>
      <c r="E22" s="48">
        <v>1300606.0</v>
      </c>
      <c r="F22" s="48">
        <v>140606.0</v>
      </c>
      <c r="G22" s="48">
        <f t="shared" si="1"/>
        <v>875810.1203</v>
      </c>
      <c r="H22" s="48">
        <f t="shared" si="2"/>
        <v>2317022.12</v>
      </c>
      <c r="I22" s="48">
        <f t="shared" si="3"/>
        <v>2317022.12</v>
      </c>
      <c r="J22" s="48">
        <f t="shared" si="4"/>
        <v>27804265.44</v>
      </c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</row>
    <row r="23" ht="12.0" customHeight="1">
      <c r="A23" s="43"/>
      <c r="B23" s="43"/>
      <c r="C23" s="69" t="s">
        <v>45</v>
      </c>
      <c r="D23" s="65">
        <v>2.0</v>
      </c>
      <c r="E23" s="48">
        <v>1300606.0</v>
      </c>
      <c r="F23" s="48">
        <f>+H7</f>
        <v>140606</v>
      </c>
      <c r="G23" s="48">
        <f t="shared" si="1"/>
        <v>875810.1203</v>
      </c>
      <c r="H23" s="48">
        <f t="shared" si="2"/>
        <v>2317022.12</v>
      </c>
      <c r="I23" s="48">
        <f t="shared" si="3"/>
        <v>4634044.241</v>
      </c>
      <c r="J23" s="48">
        <f t="shared" si="4"/>
        <v>55608530.89</v>
      </c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</row>
    <row r="24" ht="14.25" customHeight="1">
      <c r="A24" s="43"/>
      <c r="B24" s="43"/>
      <c r="C24" s="69"/>
      <c r="D24" s="65"/>
      <c r="E24" s="48"/>
      <c r="F24" s="48"/>
      <c r="G24" s="48">
        <f t="shared" si="1"/>
        <v>0</v>
      </c>
      <c r="H24" s="48">
        <f t="shared" si="2"/>
        <v>0</v>
      </c>
      <c r="I24" s="48">
        <f t="shared" si="3"/>
        <v>0</v>
      </c>
      <c r="J24" s="48">
        <f t="shared" si="4"/>
        <v>0</v>
      </c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</row>
    <row r="25" ht="12.0" customHeight="1">
      <c r="A25" s="43"/>
      <c r="B25" s="43"/>
      <c r="C25" s="117" t="s">
        <v>18</v>
      </c>
      <c r="D25" s="66">
        <f>SUM(D21:D24)</f>
        <v>11</v>
      </c>
      <c r="E25" s="118"/>
      <c r="F25" s="118"/>
      <c r="G25" s="118"/>
      <c r="H25" s="118"/>
      <c r="I25" s="51">
        <f t="shared" ref="I25:J25" si="5">SUM(I21:I24)</f>
        <v>25487243.32</v>
      </c>
      <c r="J25" s="51">
        <f t="shared" si="5"/>
        <v>305846919.9</v>
      </c>
      <c r="K25" s="67"/>
      <c r="L25" s="67"/>
      <c r="M25" s="44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</row>
    <row r="26" ht="12.0" customHeight="1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</row>
    <row r="27" ht="12.0" customHeight="1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</row>
    <row r="28" ht="12.0" customHeight="1">
      <c r="A28" s="44" t="s">
        <v>189</v>
      </c>
      <c r="B28" s="101">
        <v>12.0</v>
      </c>
      <c r="C28" s="110" t="s">
        <v>199</v>
      </c>
      <c r="D28" s="110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</row>
    <row r="29" ht="13.5" customHeight="1">
      <c r="A29" s="43"/>
      <c r="B29" s="43"/>
      <c r="C29" s="119" t="s">
        <v>191</v>
      </c>
      <c r="D29" s="120"/>
      <c r="E29" s="111" t="s">
        <v>143</v>
      </c>
      <c r="F29" s="114" t="s">
        <v>200</v>
      </c>
      <c r="G29" s="114" t="s">
        <v>201</v>
      </c>
      <c r="H29" s="114" t="s">
        <v>202</v>
      </c>
      <c r="I29" s="114" t="s">
        <v>203</v>
      </c>
      <c r="J29" s="111" t="s">
        <v>204</v>
      </c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</row>
    <row r="30" ht="12.0" customHeight="1">
      <c r="A30" s="43"/>
      <c r="B30" s="43"/>
      <c r="C30" s="121"/>
      <c r="D30" s="122"/>
      <c r="E30" s="13"/>
      <c r="F30" s="13"/>
      <c r="G30" s="13"/>
      <c r="H30" s="13"/>
      <c r="I30" s="13"/>
      <c r="J30" s="1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</row>
    <row r="31" ht="12.75" customHeight="1">
      <c r="A31" s="43"/>
      <c r="B31" s="43"/>
      <c r="C31" s="103" t="str">
        <f>'INVERSIONES '!B91</f>
        <v>Construcciones </v>
      </c>
      <c r="D31" s="123" t="s">
        <v>119</v>
      </c>
      <c r="E31" s="48">
        <f>'INVERSIONES '!D91</f>
        <v>0</v>
      </c>
      <c r="F31" s="124">
        <v>20.0</v>
      </c>
      <c r="G31" s="48">
        <f t="shared" ref="G31:G35" si="6">E31-((E31/F31)*5)</f>
        <v>0</v>
      </c>
      <c r="H31" s="48">
        <f t="shared" ref="H31:H35" si="7">E31-G31</f>
        <v>0</v>
      </c>
      <c r="I31" s="48">
        <f t="shared" ref="I31:I35" si="8">(J31/12)</f>
        <v>0</v>
      </c>
      <c r="J31" s="48">
        <f t="shared" ref="J31:J35" si="9">(H31/5)</f>
        <v>0</v>
      </c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</row>
    <row r="32" ht="12.0" customHeight="1">
      <c r="A32" s="43"/>
      <c r="B32" s="43"/>
      <c r="C32" s="103" t="str">
        <f>'INVERSIONES '!B92</f>
        <v>Maquinaria y Equipos</v>
      </c>
      <c r="D32" s="123" t="s">
        <v>122</v>
      </c>
      <c r="E32" s="48">
        <f>'INVERSIONES '!D92</f>
        <v>77667900</v>
      </c>
      <c r="F32" s="124">
        <v>10.0</v>
      </c>
      <c r="G32" s="48">
        <f t="shared" si="6"/>
        <v>38833950</v>
      </c>
      <c r="H32" s="48">
        <f t="shared" si="7"/>
        <v>38833950</v>
      </c>
      <c r="I32" s="48">
        <f t="shared" si="8"/>
        <v>647232.5</v>
      </c>
      <c r="J32" s="48">
        <f t="shared" si="9"/>
        <v>7766790</v>
      </c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</row>
    <row r="33" ht="12.0" customHeight="1">
      <c r="A33" s="43"/>
      <c r="B33" s="43"/>
      <c r="C33" s="103" t="str">
        <f>'INVERSIONES '!B93</f>
        <v>Muebles y enseres</v>
      </c>
      <c r="D33" s="123" t="s">
        <v>131</v>
      </c>
      <c r="E33" s="48">
        <f>'INVERSIONES '!D93</f>
        <v>8349590</v>
      </c>
      <c r="F33" s="124">
        <v>5.0</v>
      </c>
      <c r="G33" s="48">
        <f t="shared" si="6"/>
        <v>0</v>
      </c>
      <c r="H33" s="48">
        <f t="shared" si="7"/>
        <v>8349590</v>
      </c>
      <c r="I33" s="48">
        <f t="shared" si="8"/>
        <v>139159.8333</v>
      </c>
      <c r="J33" s="48">
        <f t="shared" si="9"/>
        <v>1669918</v>
      </c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</row>
    <row r="34" ht="12.0" customHeight="1">
      <c r="A34" s="43"/>
      <c r="B34" s="43"/>
      <c r="C34" s="103" t="str">
        <f>'INVERSIONES '!B94</f>
        <v>Equipos de oficina</v>
      </c>
      <c r="D34" s="123" t="s">
        <v>135</v>
      </c>
      <c r="E34" s="48">
        <f>'INVERSIONES '!D94</f>
        <v>5153000</v>
      </c>
      <c r="F34" s="124">
        <v>5.0</v>
      </c>
      <c r="G34" s="48">
        <f t="shared" si="6"/>
        <v>0</v>
      </c>
      <c r="H34" s="48">
        <f t="shared" si="7"/>
        <v>5153000</v>
      </c>
      <c r="I34" s="48">
        <f t="shared" si="8"/>
        <v>85883.33333</v>
      </c>
      <c r="J34" s="48">
        <f t="shared" si="9"/>
        <v>1030600</v>
      </c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</row>
    <row r="35" ht="12.0" customHeight="1">
      <c r="A35" s="43"/>
      <c r="B35" s="43"/>
      <c r="C35" s="103" t="str">
        <f>'INVERSIONES '!B95</f>
        <v>Herraminentas</v>
      </c>
      <c r="D35" s="123" t="s">
        <v>139</v>
      </c>
      <c r="E35" s="48">
        <f>'INVERSIONES '!D95</f>
        <v>0</v>
      </c>
      <c r="F35" s="124">
        <v>5.0</v>
      </c>
      <c r="G35" s="48">
        <f t="shared" si="6"/>
        <v>0</v>
      </c>
      <c r="H35" s="48">
        <f t="shared" si="7"/>
        <v>0</v>
      </c>
      <c r="I35" s="48">
        <f t="shared" si="8"/>
        <v>0</v>
      </c>
      <c r="J35" s="48">
        <f t="shared" si="9"/>
        <v>0</v>
      </c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</row>
    <row r="36" ht="12.0" customHeight="1">
      <c r="A36" s="43"/>
      <c r="B36" s="43"/>
      <c r="C36" s="50" t="s">
        <v>18</v>
      </c>
      <c r="D36" s="76"/>
      <c r="E36" s="118"/>
      <c r="F36" s="118"/>
      <c r="G36" s="118"/>
      <c r="H36" s="51">
        <f t="shared" ref="H36:J36" si="10">SUM(H31:H35)</f>
        <v>52336540</v>
      </c>
      <c r="I36" s="51">
        <f t="shared" si="10"/>
        <v>872275.6667</v>
      </c>
      <c r="J36" s="51">
        <f t="shared" si="10"/>
        <v>10467308</v>
      </c>
      <c r="K36" s="43" t="s">
        <v>205</v>
      </c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</row>
    <row r="37" ht="12.0" customHeight="1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ht="13.5" customHeight="1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ht="14.25" customHeight="1">
      <c r="A39" s="44" t="s">
        <v>189</v>
      </c>
      <c r="B39" s="44">
        <v>13.0</v>
      </c>
      <c r="C39" s="44" t="s">
        <v>162</v>
      </c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ht="12.0" customHeight="1">
      <c r="A40" s="43"/>
      <c r="B40" s="43"/>
      <c r="C40" s="90" t="s">
        <v>206</v>
      </c>
      <c r="D40" s="98" t="s">
        <v>164</v>
      </c>
      <c r="E40" s="3"/>
      <c r="F40" s="43"/>
      <c r="G40" s="43"/>
      <c r="H40" s="43"/>
      <c r="I40" s="43"/>
      <c r="J40" s="43"/>
      <c r="K40" s="67"/>
      <c r="L40" s="67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</row>
    <row r="41" ht="12.0" customHeight="1">
      <c r="A41" s="43"/>
      <c r="B41" s="43"/>
      <c r="C41" s="13"/>
      <c r="D41" s="46" t="s">
        <v>165</v>
      </c>
      <c r="E41" s="46" t="s">
        <v>166</v>
      </c>
      <c r="F41" s="43"/>
      <c r="G41" s="43"/>
      <c r="H41" s="43" t="s">
        <v>207</v>
      </c>
      <c r="I41" s="43"/>
      <c r="J41" s="43"/>
      <c r="K41" s="67"/>
      <c r="L41" s="67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</row>
    <row r="42" ht="13.5" customHeight="1">
      <c r="A42" s="43"/>
      <c r="B42" s="43"/>
      <c r="C42" s="33" t="str">
        <f t="shared" ref="C42:C46" si="11">C31</f>
        <v>Construcciones </v>
      </c>
      <c r="D42" s="125">
        <v>0.0</v>
      </c>
      <c r="E42" s="126">
        <f t="shared" ref="E42:E46" si="12">(1-D42)</f>
        <v>1</v>
      </c>
      <c r="F42" s="43"/>
      <c r="G42" s="43"/>
      <c r="H42" s="43" t="s">
        <v>208</v>
      </c>
      <c r="I42" s="43">
        <v>237.0</v>
      </c>
      <c r="J42" s="43"/>
      <c r="K42" s="67"/>
      <c r="L42" s="67"/>
      <c r="M42" s="43"/>
      <c r="N42" s="43"/>
      <c r="O42" s="43"/>
      <c r="P42" s="43"/>
      <c r="Q42" s="43"/>
      <c r="R42" s="127"/>
      <c r="S42" s="43"/>
      <c r="T42" s="43"/>
      <c r="U42" s="43"/>
      <c r="V42" s="43"/>
      <c r="W42" s="43"/>
      <c r="X42" s="43"/>
      <c r="Y42" s="43"/>
      <c r="Z42" s="43"/>
    </row>
    <row r="43" ht="14.25" customHeight="1">
      <c r="A43" s="43"/>
      <c r="B43" s="43"/>
      <c r="C43" s="33" t="str">
        <f t="shared" si="11"/>
        <v>Maquinaria y Equipos</v>
      </c>
      <c r="D43" s="125">
        <v>1.0</v>
      </c>
      <c r="E43" s="126">
        <f t="shared" si="12"/>
        <v>0</v>
      </c>
      <c r="F43" s="43"/>
      <c r="G43" s="43"/>
      <c r="H43" s="43" t="s">
        <v>209</v>
      </c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</row>
    <row r="44" ht="13.5" customHeight="1">
      <c r="A44" s="43"/>
      <c r="B44" s="43"/>
      <c r="C44" s="33" t="str">
        <f t="shared" si="11"/>
        <v>Muebles y enseres</v>
      </c>
      <c r="D44" s="125">
        <v>0.9</v>
      </c>
      <c r="E44" s="126">
        <f t="shared" si="12"/>
        <v>0.1</v>
      </c>
      <c r="F44" s="43"/>
      <c r="G44" s="43"/>
      <c r="H44" s="43" t="s">
        <v>210</v>
      </c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</row>
    <row r="45" ht="14.25" customHeight="1">
      <c r="A45" s="43"/>
      <c r="B45" s="43"/>
      <c r="C45" s="33" t="str">
        <f t="shared" si="11"/>
        <v>Equipos de oficina</v>
      </c>
      <c r="D45" s="125">
        <v>0.1</v>
      </c>
      <c r="E45" s="126">
        <f t="shared" si="12"/>
        <v>0.9</v>
      </c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ht="12.0" customHeight="1">
      <c r="A46" s="43"/>
      <c r="B46" s="43"/>
      <c r="C46" s="33" t="str">
        <f t="shared" si="11"/>
        <v>Herraminentas</v>
      </c>
      <c r="D46" s="125">
        <v>1.0</v>
      </c>
      <c r="E46" s="126">
        <f t="shared" si="12"/>
        <v>0</v>
      </c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</row>
    <row r="47" ht="12.0" customHeight="1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</row>
    <row r="48" ht="13.5" customHeight="1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ht="14.25" customHeight="1">
      <c r="A49" s="43"/>
      <c r="B49" s="43"/>
      <c r="C49" s="90" t="s">
        <v>206</v>
      </c>
      <c r="D49" s="128" t="s">
        <v>143</v>
      </c>
      <c r="E49" s="98" t="s">
        <v>211</v>
      </c>
      <c r="F49" s="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ht="12.0" customHeight="1">
      <c r="A50" s="43"/>
      <c r="B50" s="43"/>
      <c r="C50" s="129"/>
      <c r="D50" s="130" t="s">
        <v>212</v>
      </c>
      <c r="E50" s="46" t="s">
        <v>165</v>
      </c>
      <c r="F50" s="46" t="s">
        <v>166</v>
      </c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</row>
    <row r="51" ht="12.0" customHeight="1">
      <c r="A51" s="43"/>
      <c r="B51" s="43"/>
      <c r="C51" s="33" t="s">
        <v>120</v>
      </c>
      <c r="D51" s="48">
        <f t="shared" ref="D51:D55" si="13">J31</f>
        <v>0</v>
      </c>
      <c r="E51" s="131">
        <f t="shared" ref="E51:E55" si="14">D42*D51</f>
        <v>0</v>
      </c>
      <c r="F51" s="132">
        <f t="shared" ref="F51:F55" si="15">D51*E42</f>
        <v>0</v>
      </c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</row>
    <row r="52" ht="12.0" customHeight="1">
      <c r="A52" s="43"/>
      <c r="B52" s="43"/>
      <c r="C52" s="33" t="s">
        <v>213</v>
      </c>
      <c r="D52" s="48">
        <f t="shared" si="13"/>
        <v>7766790</v>
      </c>
      <c r="E52" s="131">
        <f t="shared" si="14"/>
        <v>7766790</v>
      </c>
      <c r="F52" s="132">
        <f t="shared" si="15"/>
        <v>0</v>
      </c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</row>
    <row r="53" ht="12.0" customHeight="1">
      <c r="A53" s="43"/>
      <c r="B53" s="43"/>
      <c r="C53" s="33" t="s">
        <v>132</v>
      </c>
      <c r="D53" s="48">
        <f t="shared" si="13"/>
        <v>1669918</v>
      </c>
      <c r="E53" s="131">
        <f t="shared" si="14"/>
        <v>1502926.2</v>
      </c>
      <c r="F53" s="132">
        <f t="shared" si="15"/>
        <v>166991.8</v>
      </c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</row>
    <row r="54" ht="12.0" customHeight="1">
      <c r="A54" s="43"/>
      <c r="B54" s="43"/>
      <c r="C54" s="33" t="s">
        <v>214</v>
      </c>
      <c r="D54" s="48">
        <f t="shared" si="13"/>
        <v>1030600</v>
      </c>
      <c r="E54" s="131">
        <f t="shared" si="14"/>
        <v>103060</v>
      </c>
      <c r="F54" s="132">
        <f t="shared" si="15"/>
        <v>927540</v>
      </c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</row>
    <row r="55" ht="12.0" customHeight="1">
      <c r="A55" s="43"/>
      <c r="B55" s="43"/>
      <c r="C55" s="33" t="s">
        <v>215</v>
      </c>
      <c r="D55" s="48">
        <f t="shared" si="13"/>
        <v>0</v>
      </c>
      <c r="E55" s="131">
        <f t="shared" si="14"/>
        <v>0</v>
      </c>
      <c r="F55" s="132">
        <f t="shared" si="15"/>
        <v>0</v>
      </c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</row>
    <row r="56" ht="12.0" customHeight="1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</row>
    <row r="57" ht="12.0" customHeight="1">
      <c r="A57" s="43"/>
      <c r="B57" s="43"/>
      <c r="C57" s="43"/>
      <c r="D57" s="43" t="s">
        <v>216</v>
      </c>
      <c r="E57" s="43"/>
      <c r="F57" s="43"/>
      <c r="G57" s="43" t="s">
        <v>217</v>
      </c>
      <c r="H57" s="43"/>
      <c r="I57" s="43" t="s">
        <v>218</v>
      </c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</row>
    <row r="58" ht="13.5" customHeight="1">
      <c r="A58" s="44" t="s">
        <v>189</v>
      </c>
      <c r="B58" s="44">
        <v>14.0</v>
      </c>
      <c r="C58" s="44" t="s">
        <v>219</v>
      </c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</row>
    <row r="59" ht="12.75" customHeight="1">
      <c r="A59" s="43"/>
      <c r="B59" s="43"/>
      <c r="C59" s="112" t="s">
        <v>220</v>
      </c>
      <c r="D59" s="112" t="s">
        <v>221</v>
      </c>
      <c r="E59" s="112" t="s">
        <v>222</v>
      </c>
      <c r="F59" s="112" t="s">
        <v>223</v>
      </c>
      <c r="G59" s="111" t="s">
        <v>224</v>
      </c>
      <c r="H59" s="111" t="s">
        <v>225</v>
      </c>
      <c r="I59" s="111" t="s">
        <v>226</v>
      </c>
      <c r="J59" s="111" t="s">
        <v>227</v>
      </c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</row>
    <row r="60" ht="27.0" customHeight="1">
      <c r="A60" s="43"/>
      <c r="B60" s="43"/>
      <c r="C60" s="99"/>
      <c r="D60" s="99"/>
      <c r="E60" s="99"/>
      <c r="F60" s="99"/>
      <c r="G60" s="13"/>
      <c r="H60" s="13"/>
      <c r="I60" s="13"/>
      <c r="J60" s="1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</row>
    <row r="61" ht="13.5" customHeight="1">
      <c r="A61" s="43"/>
      <c r="B61" s="43"/>
      <c r="C61" s="103" t="s">
        <v>228</v>
      </c>
      <c r="D61" s="133">
        <v>1.0</v>
      </c>
      <c r="E61" s="134">
        <f>D78</f>
        <v>243</v>
      </c>
      <c r="F61" s="135">
        <f t="shared" ref="F61:F73" si="16">E61/$D$78</f>
        <v>1</v>
      </c>
      <c r="G61" s="48">
        <v>3.0</v>
      </c>
      <c r="H61" s="48">
        <f t="shared" ref="H61:H73" si="17">F61*G61</f>
        <v>3</v>
      </c>
      <c r="I61" s="136">
        <f t="shared" ref="I61:I73" si="18">H61*$D$77</f>
        <v>8748</v>
      </c>
      <c r="J61" s="137">
        <f t="shared" ref="J61:J73" si="19">I61/12</f>
        <v>729</v>
      </c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</row>
    <row r="62" ht="13.5" customHeight="1">
      <c r="A62" s="43"/>
      <c r="B62" s="43"/>
      <c r="C62" s="138"/>
      <c r="D62" s="133"/>
      <c r="E62" s="134"/>
      <c r="F62" s="135">
        <f t="shared" si="16"/>
        <v>0</v>
      </c>
      <c r="G62" s="48"/>
      <c r="H62" s="48">
        <f t="shared" si="17"/>
        <v>0</v>
      </c>
      <c r="I62" s="136">
        <f t="shared" si="18"/>
        <v>0</v>
      </c>
      <c r="J62" s="137">
        <f t="shared" si="19"/>
        <v>0</v>
      </c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</row>
    <row r="63" ht="13.5" customHeight="1">
      <c r="A63" s="43"/>
      <c r="B63" s="43"/>
      <c r="C63" s="103"/>
      <c r="D63" s="133"/>
      <c r="E63" s="134"/>
      <c r="F63" s="135">
        <f t="shared" si="16"/>
        <v>0</v>
      </c>
      <c r="G63" s="48"/>
      <c r="H63" s="48">
        <f t="shared" si="17"/>
        <v>0</v>
      </c>
      <c r="I63" s="136">
        <f t="shared" si="18"/>
        <v>0</v>
      </c>
      <c r="J63" s="137">
        <f t="shared" si="19"/>
        <v>0</v>
      </c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</row>
    <row r="64" ht="13.5" customHeight="1">
      <c r="A64" s="43"/>
      <c r="B64" s="43"/>
      <c r="C64" s="103"/>
      <c r="D64" s="133"/>
      <c r="E64" s="134"/>
      <c r="F64" s="135">
        <f t="shared" si="16"/>
        <v>0</v>
      </c>
      <c r="G64" s="48"/>
      <c r="H64" s="48">
        <f t="shared" si="17"/>
        <v>0</v>
      </c>
      <c r="I64" s="136">
        <f t="shared" si="18"/>
        <v>0</v>
      </c>
      <c r="J64" s="137">
        <f t="shared" si="19"/>
        <v>0</v>
      </c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</row>
    <row r="65" ht="13.5" customHeight="1">
      <c r="A65" s="43"/>
      <c r="B65" s="43"/>
      <c r="C65" s="103"/>
      <c r="D65" s="133"/>
      <c r="E65" s="134"/>
      <c r="F65" s="135">
        <f t="shared" si="16"/>
        <v>0</v>
      </c>
      <c r="G65" s="48"/>
      <c r="H65" s="48">
        <f t="shared" si="17"/>
        <v>0</v>
      </c>
      <c r="I65" s="136">
        <f t="shared" si="18"/>
        <v>0</v>
      </c>
      <c r="J65" s="137">
        <f t="shared" si="19"/>
        <v>0</v>
      </c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</row>
    <row r="66" ht="13.5" customHeight="1">
      <c r="A66" s="43"/>
      <c r="B66" s="43"/>
      <c r="C66" s="103"/>
      <c r="D66" s="133"/>
      <c r="E66" s="134"/>
      <c r="F66" s="135">
        <f t="shared" si="16"/>
        <v>0</v>
      </c>
      <c r="G66" s="48"/>
      <c r="H66" s="48">
        <f t="shared" si="17"/>
        <v>0</v>
      </c>
      <c r="I66" s="136">
        <f t="shared" si="18"/>
        <v>0</v>
      </c>
      <c r="J66" s="137">
        <f t="shared" si="19"/>
        <v>0</v>
      </c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</row>
    <row r="67" ht="13.5" customHeight="1">
      <c r="A67" s="43"/>
      <c r="B67" s="43"/>
      <c r="C67" s="103"/>
      <c r="D67" s="133"/>
      <c r="E67" s="134"/>
      <c r="F67" s="135">
        <f t="shared" si="16"/>
        <v>0</v>
      </c>
      <c r="G67" s="48"/>
      <c r="H67" s="48">
        <f t="shared" si="17"/>
        <v>0</v>
      </c>
      <c r="I67" s="136">
        <f t="shared" si="18"/>
        <v>0</v>
      </c>
      <c r="J67" s="137">
        <f t="shared" si="19"/>
        <v>0</v>
      </c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</row>
    <row r="68" ht="13.5" customHeight="1">
      <c r="A68" s="43"/>
      <c r="B68" s="43"/>
      <c r="C68" s="103"/>
      <c r="D68" s="133"/>
      <c r="E68" s="134"/>
      <c r="F68" s="135">
        <f t="shared" si="16"/>
        <v>0</v>
      </c>
      <c r="G68" s="48"/>
      <c r="H68" s="48">
        <f t="shared" si="17"/>
        <v>0</v>
      </c>
      <c r="I68" s="136">
        <f t="shared" si="18"/>
        <v>0</v>
      </c>
      <c r="J68" s="137">
        <f t="shared" si="19"/>
        <v>0</v>
      </c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</row>
    <row r="69" ht="14.25" hidden="1" customHeight="1">
      <c r="A69" s="43"/>
      <c r="B69" s="43"/>
      <c r="C69" s="103"/>
      <c r="D69" s="133"/>
      <c r="E69" s="134"/>
      <c r="F69" s="135">
        <f t="shared" si="16"/>
        <v>0</v>
      </c>
      <c r="G69" s="48"/>
      <c r="H69" s="48">
        <f t="shared" si="17"/>
        <v>0</v>
      </c>
      <c r="I69" s="136">
        <f t="shared" si="18"/>
        <v>0</v>
      </c>
      <c r="J69" s="137">
        <f t="shared" si="19"/>
        <v>0</v>
      </c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</row>
    <row r="70" ht="14.25" customHeight="1">
      <c r="A70" s="43"/>
      <c r="B70" s="43"/>
      <c r="C70" s="103"/>
      <c r="D70" s="133"/>
      <c r="E70" s="134"/>
      <c r="F70" s="135">
        <f t="shared" si="16"/>
        <v>0</v>
      </c>
      <c r="G70" s="48"/>
      <c r="H70" s="48">
        <f t="shared" si="17"/>
        <v>0</v>
      </c>
      <c r="I70" s="136">
        <f t="shared" si="18"/>
        <v>0</v>
      </c>
      <c r="J70" s="137">
        <f t="shared" si="19"/>
        <v>0</v>
      </c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</row>
    <row r="71" ht="14.25" customHeight="1">
      <c r="A71" s="43"/>
      <c r="B71" s="43"/>
      <c r="C71" s="103"/>
      <c r="D71" s="133"/>
      <c r="E71" s="134"/>
      <c r="F71" s="135">
        <f t="shared" si="16"/>
        <v>0</v>
      </c>
      <c r="G71" s="48"/>
      <c r="H71" s="48">
        <f t="shared" si="17"/>
        <v>0</v>
      </c>
      <c r="I71" s="136">
        <f t="shared" si="18"/>
        <v>0</v>
      </c>
      <c r="J71" s="137">
        <f t="shared" si="19"/>
        <v>0</v>
      </c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</row>
    <row r="72" ht="14.25" customHeight="1">
      <c r="A72" s="43"/>
      <c r="B72" s="43"/>
      <c r="C72" s="103"/>
      <c r="D72" s="133"/>
      <c r="E72" s="134"/>
      <c r="F72" s="135">
        <f t="shared" si="16"/>
        <v>0</v>
      </c>
      <c r="G72" s="48"/>
      <c r="H72" s="48">
        <f t="shared" si="17"/>
        <v>0</v>
      </c>
      <c r="I72" s="136">
        <f t="shared" si="18"/>
        <v>0</v>
      </c>
      <c r="J72" s="137">
        <f t="shared" si="19"/>
        <v>0</v>
      </c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</row>
    <row r="73" ht="14.25" customHeight="1">
      <c r="A73" s="43"/>
      <c r="B73" s="43"/>
      <c r="C73" s="103"/>
      <c r="D73" s="133"/>
      <c r="E73" s="134"/>
      <c r="F73" s="135">
        <f t="shared" si="16"/>
        <v>0</v>
      </c>
      <c r="G73" s="48"/>
      <c r="H73" s="48">
        <f t="shared" si="17"/>
        <v>0</v>
      </c>
      <c r="I73" s="136">
        <f t="shared" si="18"/>
        <v>0</v>
      </c>
      <c r="J73" s="137">
        <f t="shared" si="19"/>
        <v>0</v>
      </c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</row>
    <row r="74" ht="12.0" customHeight="1">
      <c r="A74" s="43"/>
      <c r="B74" s="43"/>
      <c r="C74" s="50" t="s">
        <v>18</v>
      </c>
      <c r="D74" s="76"/>
      <c r="E74" s="51"/>
      <c r="F74" s="51"/>
      <c r="G74" s="51"/>
      <c r="H74" s="139">
        <f t="shared" ref="H74:J74" si="20">SUM(H61:H73)</f>
        <v>3</v>
      </c>
      <c r="I74" s="139">
        <f t="shared" si="20"/>
        <v>8748</v>
      </c>
      <c r="J74" s="140">
        <f t="shared" si="20"/>
        <v>729</v>
      </c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</row>
    <row r="75" ht="11.25" customHeight="1">
      <c r="A75" s="43"/>
      <c r="B75" s="43"/>
      <c r="C75" s="43"/>
      <c r="D75" s="43"/>
      <c r="E75" s="43"/>
      <c r="F75" s="141"/>
      <c r="G75" s="43"/>
      <c r="H75" s="142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</row>
    <row r="76" ht="11.25" customHeight="1">
      <c r="A76" s="43"/>
      <c r="B76" s="43"/>
      <c r="C76" s="43"/>
      <c r="D76" s="43"/>
      <c r="E76" s="43"/>
      <c r="F76" s="141"/>
      <c r="G76" s="43"/>
      <c r="H76" s="142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</row>
    <row r="77" ht="16.5" customHeight="1">
      <c r="A77" s="43"/>
      <c r="B77" s="43"/>
      <c r="C77" s="143" t="s">
        <v>229</v>
      </c>
      <c r="D77" s="144">
        <f>(270*12)*(1-10%)</f>
        <v>2916</v>
      </c>
      <c r="E77" s="43"/>
      <c r="F77" s="145"/>
      <c r="G77" s="43"/>
      <c r="H77" s="146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</row>
    <row r="78" ht="16.5" customHeight="1">
      <c r="A78" s="43"/>
      <c r="B78" s="43"/>
      <c r="C78" s="147" t="s">
        <v>230</v>
      </c>
      <c r="D78" s="148">
        <f>D77/12</f>
        <v>243</v>
      </c>
      <c r="E78" s="149"/>
      <c r="F78" s="145"/>
      <c r="G78" s="43"/>
      <c r="H78" s="146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</row>
    <row r="79" ht="12.0" customHeight="1">
      <c r="A79" s="43"/>
      <c r="B79" s="43"/>
      <c r="C79" s="43" t="s">
        <v>231</v>
      </c>
      <c r="D79" s="150"/>
      <c r="E79" s="43"/>
      <c r="F79" s="151"/>
      <c r="G79" s="43"/>
      <c r="H79" s="43"/>
      <c r="I79" s="43"/>
      <c r="J79" s="43" t="s">
        <v>36</v>
      </c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</row>
    <row r="80" ht="12.0" customHeight="1">
      <c r="A80" s="43"/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</row>
    <row r="81" ht="12.0" customHeight="1">
      <c r="A81" s="43"/>
      <c r="B81" s="43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</row>
    <row r="82" ht="12.75" customHeight="1">
      <c r="A82" s="44" t="s">
        <v>189</v>
      </c>
      <c r="B82" s="101">
        <v>15.0</v>
      </c>
      <c r="C82" s="152" t="s">
        <v>232</v>
      </c>
      <c r="D82" s="153"/>
      <c r="E82" s="15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</row>
    <row r="83" ht="14.25" customHeight="1">
      <c r="A83" s="43"/>
      <c r="B83" s="43"/>
      <c r="C83" s="119" t="s">
        <v>191</v>
      </c>
      <c r="D83" s="120"/>
      <c r="E83" s="112" t="s">
        <v>233</v>
      </c>
      <c r="F83" s="111" t="s">
        <v>234</v>
      </c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</row>
    <row r="84" ht="12.75" customHeight="1">
      <c r="A84" s="43"/>
      <c r="B84" s="43"/>
      <c r="C84" s="121"/>
      <c r="D84" s="122"/>
      <c r="E84" s="99"/>
      <c r="F84" s="13"/>
      <c r="G84" s="43"/>
      <c r="H84" s="43"/>
      <c r="I84" s="43"/>
      <c r="J84" s="43"/>
      <c r="K84" s="43"/>
      <c r="L84" s="43"/>
      <c r="M84" s="43"/>
      <c r="N84" s="43"/>
      <c r="O84" s="43"/>
      <c r="P84" s="150"/>
      <c r="Q84" s="43"/>
      <c r="R84" s="43"/>
      <c r="S84" s="43"/>
      <c r="T84" s="43"/>
      <c r="U84" s="43"/>
      <c r="V84" s="43"/>
      <c r="W84" s="43"/>
      <c r="X84" s="43"/>
      <c r="Y84" s="43"/>
      <c r="Z84" s="43"/>
    </row>
    <row r="85" ht="12.0" customHeight="1">
      <c r="A85" s="43"/>
      <c r="B85" s="43"/>
      <c r="C85" s="103" t="s">
        <v>235</v>
      </c>
      <c r="D85" s="154">
        <v>0.05</v>
      </c>
      <c r="E85" s="48">
        <f t="shared" ref="E85:E91" si="21">F85/12</f>
        <v>323616.25</v>
      </c>
      <c r="F85" s="48">
        <f>E32*D85</f>
        <v>3883395</v>
      </c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</row>
    <row r="86" ht="12.0" customHeight="1">
      <c r="A86" s="43"/>
      <c r="B86" s="43"/>
      <c r="C86" s="155" t="s">
        <v>236</v>
      </c>
      <c r="D86" s="156">
        <v>0.05</v>
      </c>
      <c r="E86" s="48">
        <f t="shared" si="21"/>
        <v>357074.2958</v>
      </c>
      <c r="F86" s="48">
        <f>((E31*D42)+(E32*D43)+(E33*D44)+(E34*D45)+(E35*D46))*D86</f>
        <v>4284891.55</v>
      </c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</row>
    <row r="87" ht="12.0" customHeight="1">
      <c r="A87" s="43"/>
      <c r="B87" s="43"/>
      <c r="C87" s="103" t="s">
        <v>237</v>
      </c>
      <c r="D87" s="154" t="s">
        <v>238</v>
      </c>
      <c r="E87" s="48">
        <f t="shared" si="21"/>
        <v>0</v>
      </c>
      <c r="F87" s="48">
        <f t="shared" ref="F87:F91" si="22">E51</f>
        <v>0</v>
      </c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</row>
    <row r="88" ht="12.0" customHeight="1">
      <c r="A88" s="43"/>
      <c r="B88" s="43"/>
      <c r="C88" s="103" t="s">
        <v>239</v>
      </c>
      <c r="D88" s="154" t="s">
        <v>238</v>
      </c>
      <c r="E88" s="48">
        <f t="shared" si="21"/>
        <v>647232.5</v>
      </c>
      <c r="F88" s="48">
        <f t="shared" si="22"/>
        <v>7766790</v>
      </c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</row>
    <row r="89" ht="13.5" customHeight="1">
      <c r="A89" s="43"/>
      <c r="B89" s="43"/>
      <c r="C89" s="103" t="s">
        <v>240</v>
      </c>
      <c r="D89" s="123" t="s">
        <v>238</v>
      </c>
      <c r="E89" s="48">
        <f t="shared" si="21"/>
        <v>125243.85</v>
      </c>
      <c r="F89" s="48">
        <f t="shared" si="22"/>
        <v>1502926.2</v>
      </c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</row>
    <row r="90" ht="12.0" customHeight="1">
      <c r="A90" s="43"/>
      <c r="B90" s="43"/>
      <c r="C90" s="103" t="s">
        <v>241</v>
      </c>
      <c r="D90" s="123" t="s">
        <v>238</v>
      </c>
      <c r="E90" s="48">
        <f t="shared" si="21"/>
        <v>8588.333333</v>
      </c>
      <c r="F90" s="48">
        <f t="shared" si="22"/>
        <v>103060</v>
      </c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</row>
    <row r="91" ht="12.0" customHeight="1">
      <c r="A91" s="43"/>
      <c r="B91" s="43"/>
      <c r="C91" s="157" t="s">
        <v>242</v>
      </c>
      <c r="D91" s="123" t="s">
        <v>238</v>
      </c>
      <c r="E91" s="48">
        <f t="shared" si="21"/>
        <v>0</v>
      </c>
      <c r="F91" s="48">
        <f t="shared" si="22"/>
        <v>0</v>
      </c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</row>
    <row r="92" ht="12.0" customHeight="1">
      <c r="A92" s="43"/>
      <c r="B92" s="43"/>
      <c r="C92" s="103" t="s">
        <v>243</v>
      </c>
      <c r="D92" s="123" t="s">
        <v>172</v>
      </c>
      <c r="E92" s="48">
        <f>('INVERSIONES '!D131+'INVERSIONES '!D133+'INVERSIONES '!D134+'INVERSIONES '!D135)</f>
        <v>2802000</v>
      </c>
      <c r="F92" s="48">
        <f t="shared" ref="F92:F94" si="23">E92*12</f>
        <v>33624000</v>
      </c>
      <c r="G92" s="43"/>
      <c r="H92" s="43"/>
      <c r="I92" s="85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</row>
    <row r="93" ht="12.0" customHeight="1">
      <c r="A93" s="43"/>
      <c r="B93" s="43"/>
      <c r="C93" s="103" t="s">
        <v>168</v>
      </c>
      <c r="D93" s="158" t="s">
        <v>172</v>
      </c>
      <c r="E93" s="48">
        <f>'INVERSIONES '!D132</f>
        <v>8100000</v>
      </c>
      <c r="F93" s="48">
        <f t="shared" si="23"/>
        <v>97200000</v>
      </c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</row>
    <row r="94" ht="12.0" customHeight="1">
      <c r="A94" s="43"/>
      <c r="B94" s="43"/>
      <c r="C94" s="157" t="s">
        <v>244</v>
      </c>
      <c r="D94" s="158"/>
      <c r="E94" s="34">
        <f>+'ESTRUCTURA SALARIAL '!F10+'ESTRUCTURA SALARIAL '!F11</f>
        <v>2601212</v>
      </c>
      <c r="F94" s="48">
        <f t="shared" si="23"/>
        <v>31214544</v>
      </c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</row>
    <row r="95" ht="12.0" customHeight="1">
      <c r="A95" s="43"/>
      <c r="B95" s="43"/>
      <c r="C95" s="50" t="s">
        <v>18</v>
      </c>
      <c r="D95" s="76"/>
      <c r="E95" s="51">
        <f t="shared" ref="E95:F95" si="24">SUM(E85:E94)</f>
        <v>14964967.23</v>
      </c>
      <c r="F95" s="51">
        <f t="shared" si="24"/>
        <v>179579606.8</v>
      </c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</row>
    <row r="96" ht="12.0" customHeight="1">
      <c r="A96" s="43"/>
      <c r="B96" s="43"/>
      <c r="C96" s="43"/>
      <c r="D96" s="43"/>
      <c r="E96" s="43"/>
      <c r="F96" s="43"/>
      <c r="G96" s="159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</row>
    <row r="97" ht="12.0" customHeight="1">
      <c r="A97" s="43"/>
      <c r="B97" s="43"/>
      <c r="C97" s="43"/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</row>
    <row r="98" ht="12.0" customHeight="1">
      <c r="A98" s="43"/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</row>
    <row r="99" ht="12.0" customHeight="1">
      <c r="A99" s="44" t="s">
        <v>189</v>
      </c>
      <c r="B99" s="101">
        <v>16.0</v>
      </c>
      <c r="C99" s="152" t="s">
        <v>245</v>
      </c>
      <c r="D99" s="15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</row>
    <row r="100" ht="12.0" customHeight="1">
      <c r="A100" s="43"/>
      <c r="B100" s="43"/>
      <c r="C100" s="119" t="s">
        <v>191</v>
      </c>
      <c r="D100" s="120"/>
      <c r="E100" s="112" t="s">
        <v>233</v>
      </c>
      <c r="F100" s="111" t="s">
        <v>234</v>
      </c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</row>
    <row r="101" ht="12.0" customHeight="1">
      <c r="A101" s="43"/>
      <c r="B101" s="43"/>
      <c r="C101" s="121"/>
      <c r="D101" s="122"/>
      <c r="E101" s="99"/>
      <c r="F101" s="1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</row>
    <row r="102" ht="12.0" customHeight="1">
      <c r="A102" s="43"/>
      <c r="B102" s="43"/>
      <c r="C102" s="103" t="s">
        <v>246</v>
      </c>
      <c r="D102" s="154" t="s">
        <v>247</v>
      </c>
      <c r="E102" s="48">
        <f>I25</f>
        <v>25487243.32</v>
      </c>
      <c r="F102" s="48">
        <f t="shared" ref="F102:F104" si="25">E102*12</f>
        <v>305846919.9</v>
      </c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</row>
    <row r="103" ht="12.0" customHeight="1">
      <c r="A103" s="43"/>
      <c r="B103" s="43"/>
      <c r="C103" s="157" t="s">
        <v>248</v>
      </c>
      <c r="D103" s="160" t="s">
        <v>249</v>
      </c>
      <c r="E103" s="48">
        <f>J74</f>
        <v>729</v>
      </c>
      <c r="F103" s="48">
        <f t="shared" si="25"/>
        <v>8748</v>
      </c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</row>
    <row r="104" ht="12.0" customHeight="1">
      <c r="A104" s="43"/>
      <c r="B104" s="43"/>
      <c r="C104" s="103" t="s">
        <v>250</v>
      </c>
      <c r="D104" s="123" t="s">
        <v>251</v>
      </c>
      <c r="E104" s="48">
        <f>E95</f>
        <v>14964967.23</v>
      </c>
      <c r="F104" s="48">
        <f t="shared" si="25"/>
        <v>179579606.8</v>
      </c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</row>
    <row r="105" ht="12.0" customHeight="1">
      <c r="A105" s="43"/>
      <c r="B105" s="43"/>
      <c r="C105" s="50" t="s">
        <v>18</v>
      </c>
      <c r="D105" s="76"/>
      <c r="E105" s="51">
        <f t="shared" ref="E105:F105" si="26">SUM(E102:E104)</f>
        <v>40452939.55</v>
      </c>
      <c r="F105" s="51">
        <f t="shared" si="26"/>
        <v>485435274.6</v>
      </c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</row>
    <row r="106" ht="12.0" customHeight="1">
      <c r="A106" s="43"/>
      <c r="B106" s="43"/>
      <c r="C106" s="161"/>
      <c r="D106" s="161"/>
      <c r="E106" s="162"/>
      <c r="F106" s="162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</row>
    <row r="107" ht="12.0" customHeight="1">
      <c r="A107" s="43"/>
      <c r="B107" s="43"/>
      <c r="C107" s="161"/>
      <c r="D107" s="161"/>
      <c r="E107" s="162"/>
      <c r="F107" s="162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</row>
    <row r="108" ht="12.0" customHeight="1">
      <c r="A108" s="43"/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</row>
    <row r="109" ht="12.0" customHeight="1">
      <c r="A109" s="44" t="s">
        <v>189</v>
      </c>
      <c r="B109" s="101">
        <v>17.0</v>
      </c>
      <c r="C109" s="152" t="s">
        <v>252</v>
      </c>
      <c r="D109" s="15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</row>
    <row r="110" ht="12.0" customHeight="1">
      <c r="A110" s="43"/>
      <c r="B110" s="43"/>
      <c r="C110" s="111" t="s">
        <v>191</v>
      </c>
      <c r="D110" s="112" t="s">
        <v>4</v>
      </c>
      <c r="E110" s="113" t="s">
        <v>192</v>
      </c>
      <c r="F110" s="114" t="s">
        <v>193</v>
      </c>
      <c r="G110" s="114" t="s">
        <v>194</v>
      </c>
      <c r="H110" s="115" t="s">
        <v>195</v>
      </c>
      <c r="I110" s="3"/>
      <c r="J110" s="111" t="s">
        <v>196</v>
      </c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</row>
    <row r="111" ht="12.0" customHeight="1">
      <c r="A111" s="43"/>
      <c r="B111" s="43"/>
      <c r="C111" s="13"/>
      <c r="D111" s="99"/>
      <c r="E111" s="99"/>
      <c r="F111" s="13"/>
      <c r="G111" s="13"/>
      <c r="H111" s="116" t="s">
        <v>197</v>
      </c>
      <c r="I111" s="116" t="s">
        <v>18</v>
      </c>
      <c r="J111" s="1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</row>
    <row r="112" ht="12.0" customHeight="1">
      <c r="A112" s="43"/>
      <c r="B112" s="43"/>
      <c r="C112" s="69" t="s">
        <v>253</v>
      </c>
      <c r="D112" s="65">
        <v>1.0</v>
      </c>
      <c r="E112" s="48">
        <f>+'ESTRUCTURA SALARIAL '!F2</f>
        <v>1880606</v>
      </c>
      <c r="F112" s="48"/>
      <c r="G112" s="48">
        <f t="shared" ref="G112:G117" si="27">(E112+F112)*$E$15</f>
        <v>1142825.46</v>
      </c>
      <c r="H112" s="48">
        <f t="shared" ref="H112:H117" si="28">E112+F112+G112</f>
        <v>3023431.46</v>
      </c>
      <c r="I112" s="48">
        <f t="shared" ref="I112:I117" si="29">D112*H112</f>
        <v>3023431.46</v>
      </c>
      <c r="J112" s="48">
        <f t="shared" ref="J112:J117" si="30">I112*12</f>
        <v>36281177.52</v>
      </c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</row>
    <row r="113" ht="12.0" customHeight="1">
      <c r="A113" s="43"/>
      <c r="B113" s="43"/>
      <c r="C113" s="69" t="s">
        <v>254</v>
      </c>
      <c r="D113" s="65">
        <v>1.0</v>
      </c>
      <c r="E113" s="48">
        <f>+'ESTRUCTURA SALARIAL '!F3</f>
        <v>1300606</v>
      </c>
      <c r="F113" s="48"/>
      <c r="G113" s="48">
        <f t="shared" si="27"/>
        <v>790365.2601</v>
      </c>
      <c r="H113" s="48">
        <f t="shared" si="28"/>
        <v>2090971.26</v>
      </c>
      <c r="I113" s="48">
        <f t="shared" si="29"/>
        <v>2090971.26</v>
      </c>
      <c r="J113" s="48">
        <f t="shared" si="30"/>
        <v>25091655.12</v>
      </c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</row>
    <row r="114" ht="12.0" customHeight="1">
      <c r="A114" s="43"/>
      <c r="B114" s="43"/>
      <c r="C114" s="69"/>
      <c r="D114" s="65"/>
      <c r="E114" s="48"/>
      <c r="F114" s="48"/>
      <c r="G114" s="48">
        <f t="shared" si="27"/>
        <v>0</v>
      </c>
      <c r="H114" s="48">
        <f t="shared" si="28"/>
        <v>0</v>
      </c>
      <c r="I114" s="48">
        <f t="shared" si="29"/>
        <v>0</v>
      </c>
      <c r="J114" s="48">
        <f t="shared" si="30"/>
        <v>0</v>
      </c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</row>
    <row r="115" ht="12.0" customHeight="1">
      <c r="A115" s="43"/>
      <c r="B115" s="43"/>
      <c r="C115" s="69"/>
      <c r="D115" s="65"/>
      <c r="E115" s="48"/>
      <c r="F115" s="48"/>
      <c r="G115" s="48">
        <f t="shared" si="27"/>
        <v>0</v>
      </c>
      <c r="H115" s="48">
        <f t="shared" si="28"/>
        <v>0</v>
      </c>
      <c r="I115" s="48">
        <f t="shared" si="29"/>
        <v>0</v>
      </c>
      <c r="J115" s="48">
        <f t="shared" si="30"/>
        <v>0</v>
      </c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</row>
    <row r="116" ht="12.0" customHeight="1">
      <c r="A116" s="43"/>
      <c r="B116" s="43"/>
      <c r="C116" s="69"/>
      <c r="D116" s="65"/>
      <c r="E116" s="48"/>
      <c r="F116" s="48"/>
      <c r="G116" s="48">
        <f t="shared" si="27"/>
        <v>0</v>
      </c>
      <c r="H116" s="48">
        <f t="shared" si="28"/>
        <v>0</v>
      </c>
      <c r="I116" s="48">
        <f t="shared" si="29"/>
        <v>0</v>
      </c>
      <c r="J116" s="48">
        <f t="shared" si="30"/>
        <v>0</v>
      </c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</row>
    <row r="117" ht="12.0" customHeight="1">
      <c r="A117" s="43"/>
      <c r="B117" s="43"/>
      <c r="C117" s="69"/>
      <c r="D117" s="65"/>
      <c r="E117" s="48"/>
      <c r="F117" s="48"/>
      <c r="G117" s="48">
        <f t="shared" si="27"/>
        <v>0</v>
      </c>
      <c r="H117" s="48">
        <f t="shared" si="28"/>
        <v>0</v>
      </c>
      <c r="I117" s="48">
        <f t="shared" si="29"/>
        <v>0</v>
      </c>
      <c r="J117" s="48">
        <f t="shared" si="30"/>
        <v>0</v>
      </c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</row>
    <row r="118" ht="12.0" customHeight="1">
      <c r="A118" s="43"/>
      <c r="B118" s="43"/>
      <c r="C118" s="117" t="s">
        <v>18</v>
      </c>
      <c r="D118" s="163">
        <f t="shared" ref="D118:J118" si="31">SUM(D112:D117)</f>
        <v>2</v>
      </c>
      <c r="E118" s="51">
        <f t="shared" si="31"/>
        <v>3181212</v>
      </c>
      <c r="F118" s="51">
        <f t="shared" si="31"/>
        <v>0</v>
      </c>
      <c r="G118" s="51">
        <f t="shared" si="31"/>
        <v>1933190.72</v>
      </c>
      <c r="H118" s="51">
        <f t="shared" si="31"/>
        <v>5114402.72</v>
      </c>
      <c r="I118" s="51">
        <f t="shared" si="31"/>
        <v>5114402.72</v>
      </c>
      <c r="J118" s="51">
        <f t="shared" si="31"/>
        <v>61372832.64</v>
      </c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</row>
    <row r="119" ht="12.0" customHeight="1">
      <c r="A119" s="43"/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</row>
    <row r="120" ht="12.0" customHeight="1">
      <c r="A120" s="43"/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</row>
    <row r="121" ht="12.0" customHeight="1">
      <c r="A121" s="43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</row>
    <row r="122" ht="12.0" customHeight="1">
      <c r="A122" s="44" t="s">
        <v>189</v>
      </c>
      <c r="B122" s="101">
        <v>18.0</v>
      </c>
      <c r="C122" s="152" t="s">
        <v>255</v>
      </c>
      <c r="D122" s="15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</row>
    <row r="123" ht="12.0" customHeight="1">
      <c r="A123" s="43"/>
      <c r="B123" s="43"/>
      <c r="C123" s="119" t="s">
        <v>191</v>
      </c>
      <c r="D123" s="120"/>
      <c r="E123" s="112" t="s">
        <v>233</v>
      </c>
      <c r="F123" s="111" t="s">
        <v>234</v>
      </c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</row>
    <row r="124" ht="12.0" customHeight="1">
      <c r="A124" s="43"/>
      <c r="B124" s="43"/>
      <c r="C124" s="121"/>
      <c r="D124" s="122"/>
      <c r="E124" s="99"/>
      <c r="F124" s="1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</row>
    <row r="125" ht="12.0" customHeight="1">
      <c r="A125" s="43"/>
      <c r="B125" s="43"/>
      <c r="C125" s="103" t="s">
        <v>235</v>
      </c>
      <c r="D125" s="154">
        <v>0.05</v>
      </c>
      <c r="E125" s="164">
        <f t="shared" ref="E125:E131" si="32">F125/12</f>
        <v>21470.83333</v>
      </c>
      <c r="F125" s="48">
        <f>E34*D125</f>
        <v>257650</v>
      </c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</row>
    <row r="126" ht="12.0" customHeight="1">
      <c r="A126" s="43"/>
      <c r="B126" s="43"/>
      <c r="C126" s="157" t="s">
        <v>236</v>
      </c>
      <c r="D126" s="160">
        <v>0.05</v>
      </c>
      <c r="E126" s="164">
        <f t="shared" si="32"/>
        <v>22802.74583</v>
      </c>
      <c r="F126" s="164">
        <f>((E31*E42)+(E32*E43)+(E33*E44)+(E34*E45)+(E35*E46))*D126</f>
        <v>273632.95</v>
      </c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</row>
    <row r="127" ht="12.0" customHeight="1">
      <c r="A127" s="43"/>
      <c r="B127" s="43"/>
      <c r="C127" s="103" t="s">
        <v>237</v>
      </c>
      <c r="D127" s="123" t="s">
        <v>238</v>
      </c>
      <c r="E127" s="164">
        <f t="shared" si="32"/>
        <v>0</v>
      </c>
      <c r="F127" s="48">
        <f t="shared" ref="F127:F131" si="33">F51</f>
        <v>0</v>
      </c>
      <c r="G127" s="43"/>
      <c r="H127" s="43"/>
      <c r="I127" s="43"/>
      <c r="J127" s="67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</row>
    <row r="128" ht="12.0" customHeight="1">
      <c r="A128" s="43"/>
      <c r="B128" s="43"/>
      <c r="C128" s="103" t="s">
        <v>239</v>
      </c>
      <c r="D128" s="158" t="s">
        <v>238</v>
      </c>
      <c r="E128" s="164">
        <f t="shared" si="32"/>
        <v>0</v>
      </c>
      <c r="F128" s="48">
        <f t="shared" si="33"/>
        <v>0</v>
      </c>
      <c r="G128" s="43"/>
      <c r="H128" s="43"/>
      <c r="I128" s="43"/>
      <c r="J128" s="43"/>
      <c r="K128" s="43" t="s">
        <v>36</v>
      </c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</row>
    <row r="129" ht="12.0" customHeight="1">
      <c r="A129" s="43"/>
      <c r="B129" s="43"/>
      <c r="C129" s="103" t="s">
        <v>240</v>
      </c>
      <c r="D129" s="123" t="s">
        <v>238</v>
      </c>
      <c r="E129" s="164">
        <f t="shared" si="32"/>
        <v>13915.98333</v>
      </c>
      <c r="F129" s="48">
        <f t="shared" si="33"/>
        <v>166991.8</v>
      </c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</row>
    <row r="130" ht="12.0" customHeight="1">
      <c r="A130" s="43"/>
      <c r="B130" s="43"/>
      <c r="C130" s="103" t="s">
        <v>241</v>
      </c>
      <c r="D130" s="123" t="s">
        <v>238</v>
      </c>
      <c r="E130" s="164">
        <f t="shared" si="32"/>
        <v>77295</v>
      </c>
      <c r="F130" s="48">
        <f t="shared" si="33"/>
        <v>927540</v>
      </c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</row>
    <row r="131" ht="12.0" customHeight="1">
      <c r="A131" s="43"/>
      <c r="B131" s="43"/>
      <c r="C131" s="103" t="s">
        <v>242</v>
      </c>
      <c r="D131" s="123" t="s">
        <v>238</v>
      </c>
      <c r="E131" s="164">
        <f t="shared" si="32"/>
        <v>0</v>
      </c>
      <c r="F131" s="48">
        <f t="shared" si="33"/>
        <v>0</v>
      </c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</row>
    <row r="132" ht="12.0" customHeight="1">
      <c r="A132" s="43"/>
      <c r="B132" s="43"/>
      <c r="C132" s="157" t="s">
        <v>168</v>
      </c>
      <c r="D132" s="123" t="s">
        <v>172</v>
      </c>
      <c r="E132" s="165">
        <f>'INVERSIONES '!E132</f>
        <v>900000</v>
      </c>
      <c r="F132" s="48">
        <f t="shared" ref="F132:F138" si="34">E132*12</f>
        <v>10800000</v>
      </c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</row>
    <row r="133" ht="12.0" customHeight="1">
      <c r="A133" s="43"/>
      <c r="B133" s="43"/>
      <c r="C133" s="103" t="s">
        <v>243</v>
      </c>
      <c r="D133" s="123" t="s">
        <v>172</v>
      </c>
      <c r="E133" s="164">
        <f>('INVERSIONES '!E131+'INVERSIONES '!E133+'INVERSIONES '!E134+'INVERSIONES '!E135)</f>
        <v>423000</v>
      </c>
      <c r="F133" s="48">
        <f t="shared" si="34"/>
        <v>5076000</v>
      </c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</row>
    <row r="134" ht="12.0" hidden="1" customHeight="1">
      <c r="A134" s="43"/>
      <c r="B134" s="43"/>
      <c r="C134" s="157" t="s">
        <v>256</v>
      </c>
      <c r="D134" s="166"/>
      <c r="E134" s="167">
        <f>'INVERSIONES '!E132</f>
        <v>900000</v>
      </c>
      <c r="F134" s="48">
        <f t="shared" si="34"/>
        <v>10800000</v>
      </c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</row>
    <row r="135" ht="12.0" customHeight="1">
      <c r="A135" s="43"/>
      <c r="B135" s="43"/>
      <c r="C135" s="103" t="s">
        <v>257</v>
      </c>
      <c r="D135" s="123"/>
      <c r="E135" s="164"/>
      <c r="F135" s="48">
        <f t="shared" si="34"/>
        <v>0</v>
      </c>
      <c r="G135" s="43"/>
      <c r="H135" s="67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</row>
    <row r="136" ht="12.0" customHeight="1">
      <c r="A136" s="43"/>
      <c r="B136" s="43"/>
      <c r="C136" s="103" t="s">
        <v>258</v>
      </c>
      <c r="D136" s="123"/>
      <c r="E136" s="164"/>
      <c r="F136" s="48">
        <f t="shared" si="34"/>
        <v>0</v>
      </c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</row>
    <row r="137" ht="12.0" customHeight="1">
      <c r="A137" s="43"/>
      <c r="B137" s="43"/>
      <c r="C137" s="103" t="s">
        <v>259</v>
      </c>
      <c r="D137" s="123"/>
      <c r="E137" s="164">
        <v>5000000.0</v>
      </c>
      <c r="F137" s="48">
        <f t="shared" si="34"/>
        <v>60000000</v>
      </c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</row>
    <row r="138" ht="12.0" customHeight="1">
      <c r="A138" s="43"/>
      <c r="B138" s="43"/>
      <c r="C138" s="103" t="s">
        <v>260</v>
      </c>
      <c r="D138" s="123"/>
      <c r="E138" s="164">
        <v>50000.0</v>
      </c>
      <c r="F138" s="48">
        <f t="shared" si="34"/>
        <v>600000</v>
      </c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</row>
    <row r="139" ht="12.0" customHeight="1">
      <c r="A139" s="43"/>
      <c r="B139" s="43"/>
      <c r="C139" s="103" t="s">
        <v>261</v>
      </c>
      <c r="D139" s="123"/>
      <c r="E139" s="164">
        <f>F139/12</f>
        <v>635883.3333</v>
      </c>
      <c r="F139" s="48">
        <f>'INVERSIONES '!D112</f>
        <v>7630600</v>
      </c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</row>
    <row r="140" ht="12.0" customHeight="1">
      <c r="A140" s="43"/>
      <c r="B140" s="43"/>
      <c r="C140" s="103" t="s">
        <v>262</v>
      </c>
      <c r="D140" s="123"/>
      <c r="E140" s="164">
        <f>+'ESTRUCTURA SALARIAL '!F12</f>
        <v>1300606</v>
      </c>
      <c r="F140" s="48">
        <f>E140*12</f>
        <v>15607272</v>
      </c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</row>
    <row r="141" ht="12.0" customHeight="1">
      <c r="A141" s="43"/>
      <c r="B141" s="43"/>
      <c r="C141" s="50" t="s">
        <v>18</v>
      </c>
      <c r="D141" s="76"/>
      <c r="E141" s="51">
        <f t="shared" ref="E141:F141" si="35">SUM(E125:E140)</f>
        <v>9344973.896</v>
      </c>
      <c r="F141" s="51">
        <f t="shared" si="35"/>
        <v>112139686.8</v>
      </c>
      <c r="G141" s="67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</row>
    <row r="142" ht="12.0" customHeight="1">
      <c r="A142" s="43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</row>
    <row r="143" ht="12.0" customHeight="1">
      <c r="A143" s="43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</row>
    <row r="144" ht="12.0" customHeight="1">
      <c r="A144" s="43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</row>
    <row r="145" ht="12.0" customHeight="1">
      <c r="A145" s="44" t="s">
        <v>189</v>
      </c>
      <c r="B145" s="101">
        <v>19.0</v>
      </c>
      <c r="C145" s="44" t="s">
        <v>263</v>
      </c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</row>
    <row r="146" ht="12.0" customHeight="1">
      <c r="A146" s="43"/>
      <c r="B146" s="43"/>
      <c r="C146" s="111" t="s">
        <v>191</v>
      </c>
      <c r="D146" s="112" t="s">
        <v>4</v>
      </c>
      <c r="E146" s="113" t="s">
        <v>192</v>
      </c>
      <c r="F146" s="114" t="s">
        <v>193</v>
      </c>
      <c r="G146" s="114" t="s">
        <v>194</v>
      </c>
      <c r="H146" s="115" t="s">
        <v>195</v>
      </c>
      <c r="I146" s="3"/>
      <c r="J146" s="111" t="s">
        <v>196</v>
      </c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</row>
    <row r="147" ht="12.0" customHeight="1">
      <c r="A147" s="43"/>
      <c r="B147" s="43"/>
      <c r="C147" s="13"/>
      <c r="D147" s="99"/>
      <c r="E147" s="99"/>
      <c r="F147" s="13"/>
      <c r="G147" s="13"/>
      <c r="H147" s="116" t="s">
        <v>197</v>
      </c>
      <c r="I147" s="116" t="s">
        <v>18</v>
      </c>
      <c r="J147" s="1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</row>
    <row r="148" ht="12.0" customHeight="1">
      <c r="A148" s="43"/>
      <c r="B148" s="43"/>
      <c r="C148" s="69" t="s">
        <v>264</v>
      </c>
      <c r="D148" s="65">
        <v>1.0</v>
      </c>
      <c r="E148" s="48">
        <f>+H6</f>
        <v>1160000</v>
      </c>
      <c r="F148" s="48">
        <f>+H7</f>
        <v>140606</v>
      </c>
      <c r="G148" s="48">
        <f t="shared" ref="G148:G151" si="36">(E148+F148)*$E$15</f>
        <v>790365.2601</v>
      </c>
      <c r="H148" s="48">
        <f t="shared" ref="H148:H151" si="37">E148+F148+G148</f>
        <v>2090971.26</v>
      </c>
      <c r="I148" s="48">
        <f t="shared" ref="I148:I151" si="38">D148*H148</f>
        <v>2090971.26</v>
      </c>
      <c r="J148" s="48">
        <f t="shared" ref="J148:J151" si="39">I148*12</f>
        <v>25091655.12</v>
      </c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</row>
    <row r="149" ht="12.0" customHeight="1">
      <c r="A149" s="43"/>
      <c r="B149" s="43"/>
      <c r="C149" s="69"/>
      <c r="D149" s="65"/>
      <c r="E149" s="48"/>
      <c r="F149" s="48"/>
      <c r="G149" s="48">
        <f t="shared" si="36"/>
        <v>0</v>
      </c>
      <c r="H149" s="48">
        <f t="shared" si="37"/>
        <v>0</v>
      </c>
      <c r="I149" s="48">
        <f t="shared" si="38"/>
        <v>0</v>
      </c>
      <c r="J149" s="48">
        <f t="shared" si="39"/>
        <v>0</v>
      </c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</row>
    <row r="150" ht="12.0" customHeight="1">
      <c r="A150" s="43"/>
      <c r="B150" s="43"/>
      <c r="C150" s="69"/>
      <c r="D150" s="65"/>
      <c r="E150" s="48"/>
      <c r="F150" s="48"/>
      <c r="G150" s="48">
        <f t="shared" si="36"/>
        <v>0</v>
      </c>
      <c r="H150" s="48">
        <f t="shared" si="37"/>
        <v>0</v>
      </c>
      <c r="I150" s="48">
        <f t="shared" si="38"/>
        <v>0</v>
      </c>
      <c r="J150" s="48">
        <f t="shared" si="39"/>
        <v>0</v>
      </c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</row>
    <row r="151" ht="12.0" customHeight="1">
      <c r="A151" s="43"/>
      <c r="B151" s="43"/>
      <c r="C151" s="69"/>
      <c r="D151" s="65"/>
      <c r="E151" s="48"/>
      <c r="F151" s="48"/>
      <c r="G151" s="48">
        <f t="shared" si="36"/>
        <v>0</v>
      </c>
      <c r="H151" s="48">
        <f t="shared" si="37"/>
        <v>0</v>
      </c>
      <c r="I151" s="48">
        <f t="shared" si="38"/>
        <v>0</v>
      </c>
      <c r="J151" s="48">
        <f t="shared" si="39"/>
        <v>0</v>
      </c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</row>
    <row r="152" ht="12.0" customHeight="1">
      <c r="A152" s="43"/>
      <c r="B152" s="43"/>
      <c r="C152" s="117" t="s">
        <v>18</v>
      </c>
      <c r="D152" s="163">
        <f t="shared" ref="D152:J152" si="40">SUM(D148:D151)</f>
        <v>1</v>
      </c>
      <c r="E152" s="51">
        <f t="shared" si="40"/>
        <v>1160000</v>
      </c>
      <c r="F152" s="51">
        <f t="shared" si="40"/>
        <v>140606</v>
      </c>
      <c r="G152" s="51">
        <f t="shared" si="40"/>
        <v>790365.2601</v>
      </c>
      <c r="H152" s="51">
        <f t="shared" si="40"/>
        <v>2090971.26</v>
      </c>
      <c r="I152" s="51">
        <f t="shared" si="40"/>
        <v>2090971.26</v>
      </c>
      <c r="J152" s="51">
        <f t="shared" si="40"/>
        <v>25091655.12</v>
      </c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</row>
    <row r="153" ht="12.0" customHeight="1">
      <c r="A153" s="43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</row>
    <row r="154" ht="12.0" customHeight="1">
      <c r="A154" s="43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</row>
    <row r="155" ht="12.0" customHeight="1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</row>
    <row r="156" ht="12.0" customHeight="1">
      <c r="A156" s="44" t="s">
        <v>189</v>
      </c>
      <c r="B156" s="101">
        <v>20.0</v>
      </c>
      <c r="C156" s="152" t="s">
        <v>265</v>
      </c>
      <c r="D156" s="15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</row>
    <row r="157" ht="12.0" customHeight="1">
      <c r="A157" s="43"/>
      <c r="B157" s="43"/>
      <c r="C157" s="119" t="s">
        <v>191</v>
      </c>
      <c r="D157" s="120"/>
      <c r="E157" s="112" t="s">
        <v>233</v>
      </c>
      <c r="F157" s="111" t="s">
        <v>234</v>
      </c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</row>
    <row r="158" ht="12.0" customHeight="1">
      <c r="A158" s="43"/>
      <c r="B158" s="43"/>
      <c r="C158" s="121"/>
      <c r="D158" s="122"/>
      <c r="E158" s="99"/>
      <c r="F158" s="1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</row>
    <row r="159" ht="12.0" customHeight="1">
      <c r="A159" s="43"/>
      <c r="B159" s="43"/>
      <c r="C159" s="103" t="s">
        <v>252</v>
      </c>
      <c r="D159" s="154" t="s">
        <v>266</v>
      </c>
      <c r="E159" s="48">
        <f t="shared" ref="E159:E161" si="41">F159/12</f>
        <v>5114402.72</v>
      </c>
      <c r="F159" s="48">
        <f>J118</f>
        <v>61372832.64</v>
      </c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</row>
    <row r="160" ht="12.0" customHeight="1">
      <c r="A160" s="43"/>
      <c r="B160" s="43"/>
      <c r="C160" s="103" t="s">
        <v>267</v>
      </c>
      <c r="D160" s="154" t="s">
        <v>268</v>
      </c>
      <c r="E160" s="48">
        <f t="shared" si="41"/>
        <v>2090971.26</v>
      </c>
      <c r="F160" s="48">
        <f>J152</f>
        <v>25091655.12</v>
      </c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</row>
    <row r="161" ht="12.0" customHeight="1">
      <c r="A161" s="43"/>
      <c r="B161" s="43"/>
      <c r="C161" s="157" t="s">
        <v>255</v>
      </c>
      <c r="D161" s="160" t="s">
        <v>269</v>
      </c>
      <c r="E161" s="48">
        <f t="shared" si="41"/>
        <v>9344973.896</v>
      </c>
      <c r="F161" s="48">
        <f>F141</f>
        <v>112139686.8</v>
      </c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</row>
    <row r="162" ht="12.0" customHeight="1">
      <c r="A162" s="43"/>
      <c r="B162" s="43"/>
      <c r="C162" s="50" t="s">
        <v>18</v>
      </c>
      <c r="D162" s="76"/>
      <c r="E162" s="51">
        <f t="shared" ref="E162:F162" si="42">SUM(E159:E161)</f>
        <v>16550347.88</v>
      </c>
      <c r="F162" s="51">
        <f t="shared" si="42"/>
        <v>198604174.5</v>
      </c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</row>
    <row r="163" ht="12.0" customHeight="1">
      <c r="A163" s="43"/>
      <c r="B163" s="43"/>
      <c r="C163" s="168"/>
      <c r="D163" s="169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</row>
    <row r="164" ht="12.0" customHeight="1">
      <c r="A164" s="43"/>
      <c r="B164" s="43"/>
      <c r="C164" s="168"/>
      <c r="D164" s="169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</row>
    <row r="165" ht="12.0" customHeight="1">
      <c r="A165" s="43"/>
      <c r="B165" s="43"/>
      <c r="C165" s="168"/>
      <c r="D165" s="169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</row>
    <row r="166" ht="12.0" customHeight="1">
      <c r="A166" s="44" t="s">
        <v>189</v>
      </c>
      <c r="B166" s="101">
        <v>21.0</v>
      </c>
      <c r="C166" s="152" t="s">
        <v>270</v>
      </c>
      <c r="D166" s="15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</row>
    <row r="167" ht="12.0" customHeight="1">
      <c r="A167" s="43"/>
      <c r="B167" s="43"/>
      <c r="C167" s="119" t="s">
        <v>271</v>
      </c>
      <c r="D167" s="120"/>
      <c r="E167" s="111" t="s">
        <v>272</v>
      </c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</row>
    <row r="168" ht="12.0" customHeight="1">
      <c r="A168" s="43"/>
      <c r="B168" s="43"/>
      <c r="C168" s="121"/>
      <c r="D168" s="122"/>
      <c r="E168" s="1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</row>
    <row r="169" ht="12.0" customHeight="1">
      <c r="A169" s="43"/>
      <c r="B169" s="43"/>
      <c r="C169" s="103" t="s">
        <v>273</v>
      </c>
      <c r="D169" s="154" t="s">
        <v>274</v>
      </c>
      <c r="E169" s="48">
        <v>3461786.791468048</v>
      </c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</row>
    <row r="170" ht="15.0" customHeight="1">
      <c r="A170" s="43"/>
      <c r="B170" s="43"/>
      <c r="C170" s="103" t="s">
        <v>275</v>
      </c>
      <c r="D170" s="154" t="s">
        <v>274</v>
      </c>
      <c r="E170" s="48">
        <v>3416745.8866525386</v>
      </c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</row>
    <row r="171" ht="13.5" customHeight="1">
      <c r="A171" s="43"/>
      <c r="B171" s="43"/>
      <c r="C171" s="103" t="s">
        <v>276</v>
      </c>
      <c r="D171" s="154" t="s">
        <v>274</v>
      </c>
      <c r="E171" s="48">
        <v>3370858.2128264974</v>
      </c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</row>
    <row r="172" ht="12.0" customHeight="1">
      <c r="A172" s="43"/>
      <c r="B172" s="43"/>
      <c r="C172" s="43"/>
      <c r="D172" s="43"/>
      <c r="E172" s="67">
        <f>+SUM(E169:E171)</f>
        <v>10249390.89</v>
      </c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</row>
    <row r="173" ht="12.0" customHeight="1">
      <c r="A173" s="43"/>
      <c r="B173" s="43"/>
      <c r="C173" s="43"/>
      <c r="D173" s="43"/>
      <c r="E173" s="43"/>
      <c r="F173" s="43"/>
      <c r="G173" s="85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</row>
    <row r="174" ht="12.0" customHeight="1">
      <c r="A174" s="170"/>
      <c r="B174" s="170"/>
      <c r="C174" s="170" t="s">
        <v>277</v>
      </c>
      <c r="D174" s="170"/>
      <c r="E174" s="170"/>
      <c r="F174" s="171">
        <v>3.0</v>
      </c>
      <c r="G174" s="172" t="s">
        <v>278</v>
      </c>
      <c r="H174" s="173"/>
      <c r="I174" s="173"/>
      <c r="J174" s="174"/>
      <c r="K174" s="170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</row>
    <row r="175" ht="12.0" customHeight="1">
      <c r="A175" s="43"/>
      <c r="B175" s="43"/>
      <c r="C175" s="43"/>
      <c r="D175" s="43"/>
      <c r="E175" s="43"/>
      <c r="F175" s="24"/>
      <c r="G175" s="44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</row>
    <row r="176" ht="12.0" customHeight="1">
      <c r="A176" s="43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</row>
    <row r="177" ht="12.0" customHeight="1">
      <c r="A177" s="44" t="s">
        <v>189</v>
      </c>
      <c r="B177" s="101">
        <v>22.0</v>
      </c>
      <c r="C177" s="152" t="s">
        <v>279</v>
      </c>
      <c r="D177" s="15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</row>
    <row r="178" ht="12.0" customHeight="1">
      <c r="A178" s="43"/>
      <c r="B178" s="43"/>
      <c r="C178" s="119" t="s">
        <v>280</v>
      </c>
      <c r="D178" s="120"/>
      <c r="E178" s="112" t="s">
        <v>272</v>
      </c>
      <c r="F178" s="111" t="s">
        <v>281</v>
      </c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</row>
    <row r="179" ht="12.0" customHeight="1">
      <c r="A179" s="43"/>
      <c r="B179" s="43"/>
      <c r="C179" s="121"/>
      <c r="D179" s="122"/>
      <c r="E179" s="99"/>
      <c r="F179" s="1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</row>
    <row r="180" ht="12.0" customHeight="1">
      <c r="A180" s="43"/>
      <c r="B180" s="43"/>
      <c r="C180" s="103" t="s">
        <v>282</v>
      </c>
      <c r="D180" s="123" t="s">
        <v>283</v>
      </c>
      <c r="E180" s="48">
        <f>E105</f>
        <v>40452939.55</v>
      </c>
      <c r="F180" s="164">
        <f>E180*F174</f>
        <v>121358818.7</v>
      </c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</row>
    <row r="181" ht="12.0" customHeight="1">
      <c r="A181" s="43"/>
      <c r="B181" s="43"/>
      <c r="C181" s="103" t="s">
        <v>284</v>
      </c>
      <c r="D181" s="123" t="s">
        <v>285</v>
      </c>
      <c r="E181" s="48">
        <f>E162</f>
        <v>16550347.88</v>
      </c>
      <c r="F181" s="164">
        <f>E181*F174</f>
        <v>49651043.63</v>
      </c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</row>
    <row r="182" ht="12.0" customHeight="1">
      <c r="A182" s="43"/>
      <c r="B182" s="43"/>
      <c r="C182" s="103" t="s">
        <v>270</v>
      </c>
      <c r="D182" s="123" t="s">
        <v>286</v>
      </c>
      <c r="E182" s="48">
        <f>E169</f>
        <v>3461786.791</v>
      </c>
      <c r="F182" s="164">
        <f>E169+E170</f>
        <v>6878532.678</v>
      </c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</row>
    <row r="183" ht="12.0" customHeight="1">
      <c r="A183" s="43"/>
      <c r="B183" s="43"/>
      <c r="C183" s="103" t="s">
        <v>287</v>
      </c>
      <c r="D183" s="123" t="s">
        <v>288</v>
      </c>
      <c r="E183" s="48">
        <f>((PROYECCIONES!F30*0.004)/12)</f>
        <v>228420</v>
      </c>
      <c r="F183" s="48">
        <f>E183*F174</f>
        <v>685260</v>
      </c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</row>
    <row r="184" ht="12.0" customHeight="1">
      <c r="A184" s="43"/>
      <c r="B184" s="43"/>
      <c r="C184" s="103" t="s">
        <v>289</v>
      </c>
      <c r="D184" s="123" t="s">
        <v>290</v>
      </c>
      <c r="E184" s="48">
        <f>(E139+E131+E130+E129+E128+E127+E87+E88+E89+E90+E91)</f>
        <v>1508159</v>
      </c>
      <c r="F184" s="48">
        <f>E184*F174</f>
        <v>4524477</v>
      </c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</row>
    <row r="185" ht="12.0" customHeight="1">
      <c r="A185" s="43"/>
      <c r="B185" s="43"/>
      <c r="C185" s="50" t="s">
        <v>18</v>
      </c>
      <c r="D185" s="76"/>
      <c r="E185" s="51">
        <f t="shared" ref="E185:F185" si="43">SUM(E180:E183)-E184</f>
        <v>59185335.22</v>
      </c>
      <c r="F185" s="51">
        <f t="shared" si="43"/>
        <v>174049178</v>
      </c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</row>
    <row r="186" ht="12.0" customHeight="1">
      <c r="A186" s="43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</row>
    <row r="187" ht="12.0" customHeight="1">
      <c r="A187" s="43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</row>
    <row r="188" ht="12.0" customHeight="1">
      <c r="A188" s="43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</row>
    <row r="189" ht="12.0" customHeight="1">
      <c r="A189" s="44" t="s">
        <v>189</v>
      </c>
      <c r="B189" s="101">
        <v>23.0</v>
      </c>
      <c r="C189" s="152" t="s">
        <v>291</v>
      </c>
      <c r="D189" s="15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</row>
    <row r="190" ht="12.0" customHeight="1">
      <c r="A190" s="43"/>
      <c r="B190" s="43"/>
      <c r="C190" s="119" t="s">
        <v>292</v>
      </c>
      <c r="D190" s="120"/>
      <c r="E190" s="111" t="s">
        <v>293</v>
      </c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</row>
    <row r="191" ht="12.0" customHeight="1">
      <c r="A191" s="43"/>
      <c r="B191" s="43"/>
      <c r="C191" s="121"/>
      <c r="D191" s="122"/>
      <c r="E191" s="1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</row>
    <row r="192" ht="12.0" customHeight="1">
      <c r="A192" s="43"/>
      <c r="B192" s="43"/>
      <c r="C192" s="103" t="s">
        <v>142</v>
      </c>
      <c r="D192" s="123" t="s">
        <v>141</v>
      </c>
      <c r="E192" s="48">
        <f>'INVERSIONES '!D96</f>
        <v>91170490</v>
      </c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</row>
    <row r="193" ht="12.0" customHeight="1">
      <c r="A193" s="43"/>
      <c r="B193" s="43"/>
      <c r="C193" s="103" t="s">
        <v>294</v>
      </c>
      <c r="D193" s="123" t="s">
        <v>150</v>
      </c>
      <c r="E193" s="48">
        <f>'INVERSIONES '!D110</f>
        <v>38153000</v>
      </c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</row>
    <row r="194" ht="12.0" customHeight="1">
      <c r="A194" s="43"/>
      <c r="B194" s="43"/>
      <c r="C194" s="103" t="s">
        <v>295</v>
      </c>
      <c r="D194" s="123" t="s">
        <v>296</v>
      </c>
      <c r="E194" s="48">
        <f>F185</f>
        <v>174049178</v>
      </c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</row>
    <row r="195" ht="12.0" customHeight="1">
      <c r="A195" s="43"/>
      <c r="B195" s="43"/>
      <c r="C195" s="50" t="s">
        <v>18</v>
      </c>
      <c r="D195" s="76"/>
      <c r="E195" s="51">
        <f>SUM(E192:E194)</f>
        <v>303372668</v>
      </c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</row>
    <row r="196" ht="12.0" customHeight="1">
      <c r="A196" s="43"/>
      <c r="B196" s="43"/>
      <c r="C196" s="43"/>
      <c r="D196" s="43"/>
      <c r="E196" s="43"/>
      <c r="F196" s="43"/>
      <c r="G196" s="43"/>
      <c r="H196" s="43">
        <v>1.8413759529085362E8</v>
      </c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</row>
    <row r="197" ht="12.0" customHeight="1">
      <c r="A197" s="43"/>
      <c r="B197" s="43"/>
      <c r="C197" s="43"/>
      <c r="D197" s="43"/>
      <c r="E197" s="43"/>
      <c r="F197" s="43"/>
      <c r="G197" s="43"/>
      <c r="H197" s="43">
        <v>1.8413474197362053E8</v>
      </c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</row>
    <row r="198" ht="12.0" customHeight="1">
      <c r="A198" s="43"/>
      <c r="B198" s="43"/>
      <c r="C198" s="43"/>
      <c r="D198" s="43"/>
      <c r="E198" s="43"/>
      <c r="F198" s="43"/>
      <c r="G198" s="43"/>
      <c r="H198" s="41">
        <f>+H197-H196</f>
        <v>-2853.317233</v>
      </c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</row>
    <row r="199" ht="12.0" customHeight="1">
      <c r="A199" s="43"/>
      <c r="B199" s="43"/>
      <c r="C199" s="43"/>
      <c r="D199" s="43"/>
      <c r="E199" s="43"/>
      <c r="F199" s="43"/>
      <c r="G199" s="85"/>
      <c r="H199" s="41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</row>
    <row r="200" ht="12.0" customHeight="1">
      <c r="A200" s="44" t="s">
        <v>189</v>
      </c>
      <c r="B200" s="44">
        <v>24.0</v>
      </c>
      <c r="C200" s="175" t="s">
        <v>291</v>
      </c>
      <c r="D200" s="176">
        <f>E195</f>
        <v>303372668</v>
      </c>
      <c r="E200" s="161" t="s">
        <v>297</v>
      </c>
      <c r="G200" s="85"/>
      <c r="H200" s="39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</row>
    <row r="201" ht="12.0" customHeight="1">
      <c r="A201" s="43"/>
      <c r="B201" s="43"/>
      <c r="C201" s="177" t="s">
        <v>298</v>
      </c>
      <c r="D201" s="178">
        <f>120000000-810674.01+48600-2853.32</f>
        <v>119235072.7</v>
      </c>
      <c r="E201" s="179">
        <f>D201/E195</f>
        <v>0.3930316909</v>
      </c>
      <c r="F201" s="180" t="s">
        <v>299</v>
      </c>
      <c r="G201" s="43"/>
      <c r="H201" s="39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</row>
    <row r="202" ht="12.0" customHeight="1">
      <c r="A202" s="43"/>
      <c r="B202" s="43"/>
      <c r="C202" s="181" t="s">
        <v>300</v>
      </c>
      <c r="D202" s="51">
        <f>E195-D201</f>
        <v>184137595.3</v>
      </c>
      <c r="E202" s="182">
        <f>D202/E195</f>
        <v>0.6069683091</v>
      </c>
      <c r="F202" s="183" t="s">
        <v>301</v>
      </c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</row>
    <row r="203" ht="12.0" customHeight="1">
      <c r="A203" s="43"/>
      <c r="B203" s="43"/>
      <c r="C203" s="43"/>
      <c r="D203" s="67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</row>
    <row r="204" ht="12.0" customHeight="1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</row>
    <row r="205" ht="12.0" customHeight="1">
      <c r="A205" s="43"/>
      <c r="B205" s="43"/>
      <c r="C205" s="43"/>
      <c r="D205" s="43"/>
      <c r="E205" s="43"/>
      <c r="F205" s="43"/>
      <c r="G205" s="43"/>
      <c r="H205" s="184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</row>
    <row r="206" ht="12.0" customHeight="1">
      <c r="A206" s="43"/>
      <c r="B206" s="43"/>
      <c r="C206" s="43"/>
      <c r="D206" s="67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</row>
    <row r="207" ht="12.0" customHeight="1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</row>
    <row r="208" ht="12.0" customHeight="1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</row>
    <row r="209" ht="12.0" customHeight="1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</row>
    <row r="210" ht="12.0" customHeight="1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</row>
    <row r="211" ht="12.0" customHeight="1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</row>
    <row r="212" ht="12.0" customHeight="1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</row>
    <row r="213" ht="12.0" customHeight="1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</row>
    <row r="214" ht="12.0" customHeight="1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</row>
    <row r="215" ht="12.0" customHeight="1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</row>
    <row r="216" ht="12.0" customHeight="1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</row>
    <row r="217" ht="12.0" customHeight="1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</row>
    <row r="218" ht="12.0" customHeight="1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</row>
    <row r="219" ht="12.0" customHeight="1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</row>
    <row r="220" ht="12.0" customHeight="1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</row>
    <row r="221" ht="12.0" customHeight="1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</row>
    <row r="222" ht="12.0" customHeight="1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</row>
    <row r="223" ht="12.0" customHeight="1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</row>
    <row r="224" ht="12.0" customHeight="1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</row>
    <row r="225" ht="12.0" customHeight="1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</row>
    <row r="226" ht="12.0" customHeight="1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</row>
    <row r="227" ht="12.0" customHeight="1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</row>
    <row r="228" ht="12.0" customHeight="1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</row>
    <row r="229" ht="12.0" customHeight="1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</row>
    <row r="230" ht="12.0" customHeight="1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</row>
    <row r="231" ht="12.0" customHeight="1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</row>
    <row r="232" ht="12.0" customHeight="1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</row>
    <row r="233" ht="12.0" customHeight="1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</row>
    <row r="234" ht="12.0" customHeight="1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</row>
    <row r="235" ht="12.0" customHeight="1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</row>
    <row r="236" ht="12.0" customHeight="1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</row>
    <row r="237" ht="12.0" customHeight="1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</row>
    <row r="238" ht="12.0" customHeight="1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</row>
    <row r="239" ht="12.0" customHeight="1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</row>
    <row r="240" ht="12.0" customHeight="1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</row>
    <row r="241" ht="12.0" customHeight="1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</row>
    <row r="242" ht="12.0" customHeight="1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</row>
    <row r="243" ht="12.0" customHeight="1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</row>
    <row r="244" ht="12.0" customHeight="1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</row>
    <row r="245" ht="12.0" customHeight="1">
      <c r="A245" s="43"/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</row>
    <row r="246" ht="12.0" customHeight="1">
      <c r="A246" s="43"/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</row>
    <row r="247" ht="12.0" customHeight="1">
      <c r="A247" s="43"/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</row>
    <row r="248" ht="12.0" customHeight="1">
      <c r="A248" s="43"/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</row>
    <row r="249" ht="12.0" customHeight="1">
      <c r="A249" s="43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</row>
    <row r="250" ht="12.0" customHeight="1">
      <c r="A250" s="43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</row>
    <row r="251" ht="12.0" customHeight="1">
      <c r="A251" s="43"/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</row>
    <row r="252" ht="12.0" customHeight="1">
      <c r="A252" s="43"/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</row>
    <row r="253" ht="12.0" customHeight="1">
      <c r="A253" s="43"/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</row>
    <row r="254" ht="12.0" customHeight="1">
      <c r="A254" s="43"/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</row>
    <row r="255" ht="12.0" customHeight="1">
      <c r="A255" s="43"/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</row>
    <row r="256" ht="12.0" customHeight="1">
      <c r="A256" s="43"/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</row>
    <row r="257" ht="12.0" customHeight="1">
      <c r="A257" s="43"/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</row>
    <row r="258" ht="12.0" customHeight="1">
      <c r="A258" s="43"/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</row>
    <row r="259" ht="12.0" customHeight="1">
      <c r="A259" s="43"/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</row>
    <row r="260" ht="12.0" customHeight="1">
      <c r="A260" s="43"/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</row>
    <row r="261" ht="12.0" customHeight="1">
      <c r="A261" s="43"/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</row>
    <row r="262" ht="12.0" customHeight="1">
      <c r="A262" s="43"/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</row>
    <row r="263" ht="12.0" customHeight="1">
      <c r="A263" s="43"/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</row>
    <row r="264" ht="12.0" customHeight="1">
      <c r="A264" s="43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</row>
    <row r="265" ht="12.0" customHeight="1">
      <c r="A265" s="43"/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</row>
    <row r="266" ht="12.0" customHeight="1">
      <c r="A266" s="43"/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</row>
    <row r="267" ht="12.0" customHeight="1">
      <c r="A267" s="43"/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</row>
    <row r="268" ht="12.0" customHeight="1">
      <c r="A268" s="43"/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</row>
    <row r="269" ht="12.0" customHeight="1">
      <c r="A269" s="43"/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</row>
    <row r="270" ht="12.0" customHeight="1">
      <c r="A270" s="43"/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</row>
    <row r="271" ht="12.0" customHeight="1">
      <c r="A271" s="43"/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</row>
    <row r="272" ht="12.0" customHeight="1">
      <c r="A272" s="43"/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</row>
    <row r="273" ht="12.0" customHeight="1">
      <c r="A273" s="43"/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</row>
    <row r="274" ht="12.0" customHeight="1">
      <c r="A274" s="43"/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</row>
    <row r="275" ht="12.0" customHeight="1">
      <c r="A275" s="43"/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</row>
    <row r="276" ht="12.0" customHeight="1">
      <c r="A276" s="43"/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</row>
    <row r="277" ht="12.0" customHeight="1">
      <c r="A277" s="43"/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</row>
    <row r="278" ht="12.0" customHeight="1">
      <c r="A278" s="43"/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</row>
    <row r="279" ht="12.0" customHeight="1">
      <c r="A279" s="43"/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</row>
    <row r="280" ht="12.0" customHeight="1">
      <c r="A280" s="43"/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</row>
    <row r="281" ht="12.0" customHeight="1">
      <c r="A281" s="43"/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</row>
    <row r="282" ht="12.0" customHeight="1">
      <c r="A282" s="43"/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</row>
    <row r="283" ht="12.0" customHeight="1">
      <c r="A283" s="43"/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</row>
    <row r="284" ht="12.0" customHeight="1">
      <c r="A284" s="43"/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</row>
    <row r="285" ht="12.0" customHeight="1">
      <c r="A285" s="43"/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</row>
    <row r="286" ht="12.0" customHeight="1">
      <c r="A286" s="43"/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</row>
    <row r="287" ht="12.0" customHeight="1">
      <c r="A287" s="43"/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</row>
    <row r="288" ht="12.0" customHeight="1">
      <c r="A288" s="43"/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</row>
    <row r="289" ht="12.0" customHeight="1">
      <c r="A289" s="43"/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</row>
    <row r="290" ht="12.0" customHeight="1">
      <c r="A290" s="43"/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</row>
    <row r="291" ht="12.0" customHeight="1">
      <c r="A291" s="43"/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</row>
    <row r="292" ht="12.0" customHeight="1">
      <c r="A292" s="43"/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</row>
    <row r="293" ht="12.0" customHeight="1">
      <c r="A293" s="43"/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</row>
    <row r="294" ht="12.0" customHeight="1">
      <c r="A294" s="43"/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</row>
    <row r="295" ht="12.0" customHeight="1">
      <c r="A295" s="43"/>
      <c r="B295" s="43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</row>
    <row r="296" ht="12.0" customHeight="1">
      <c r="A296" s="43"/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</row>
    <row r="297" ht="12.0" customHeight="1">
      <c r="A297" s="43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</row>
    <row r="298" ht="12.0" customHeight="1">
      <c r="A298" s="43"/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</row>
    <row r="299" ht="12.0" customHeight="1">
      <c r="A299" s="43"/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</row>
    <row r="300" ht="12.0" customHeight="1">
      <c r="A300" s="43"/>
      <c r="B300" s="43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</row>
    <row r="301" ht="12.0" customHeight="1">
      <c r="A301" s="43"/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</row>
    <row r="302" ht="12.0" customHeight="1">
      <c r="A302" s="43"/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</row>
    <row r="303" ht="12.0" customHeight="1">
      <c r="A303" s="43"/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</row>
    <row r="304" ht="12.0" customHeight="1">
      <c r="A304" s="43"/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</row>
    <row r="305" ht="12.0" customHeight="1">
      <c r="A305" s="43"/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</row>
    <row r="306" ht="12.0" customHeight="1">
      <c r="A306" s="43"/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</row>
    <row r="307" ht="12.0" customHeight="1">
      <c r="A307" s="43"/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</row>
    <row r="308" ht="12.0" customHeight="1">
      <c r="A308" s="43"/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</row>
    <row r="309" ht="12.0" customHeight="1">
      <c r="A309" s="43"/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</row>
    <row r="310" ht="12.0" customHeight="1">
      <c r="A310" s="43"/>
      <c r="B310" s="43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</row>
    <row r="311" ht="12.0" customHeight="1">
      <c r="A311" s="43"/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</row>
    <row r="312" ht="12.0" customHeight="1">
      <c r="A312" s="43"/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</row>
    <row r="313" ht="12.0" customHeight="1">
      <c r="A313" s="43"/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</row>
    <row r="314" ht="12.0" customHeight="1">
      <c r="A314" s="43"/>
      <c r="B314" s="43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</row>
    <row r="315" ht="12.0" customHeight="1">
      <c r="A315" s="43"/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</row>
    <row r="316" ht="12.0" customHeight="1">
      <c r="A316" s="43"/>
      <c r="B316" s="43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</row>
    <row r="317" ht="12.0" customHeight="1">
      <c r="A317" s="43"/>
      <c r="B317" s="43"/>
      <c r="C317" s="43"/>
      <c r="D317" s="43"/>
      <c r="E317" s="4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</row>
    <row r="318" ht="12.0" customHeight="1">
      <c r="A318" s="43"/>
      <c r="B318" s="43"/>
      <c r="C318" s="43"/>
      <c r="D318" s="43"/>
      <c r="E318" s="4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</row>
    <row r="319" ht="12.0" customHeight="1">
      <c r="A319" s="43"/>
      <c r="B319" s="43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</row>
    <row r="320" ht="12.0" customHeight="1">
      <c r="A320" s="43"/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</row>
    <row r="321" ht="12.0" customHeight="1">
      <c r="A321" s="43"/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</row>
    <row r="322" ht="12.0" customHeight="1">
      <c r="A322" s="43"/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</row>
    <row r="323" ht="12.0" customHeight="1">
      <c r="A323" s="43"/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</row>
    <row r="324" ht="12.0" customHeight="1">
      <c r="A324" s="43"/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</row>
    <row r="325" ht="12.0" customHeight="1">
      <c r="A325" s="43"/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</row>
    <row r="326" ht="12.0" customHeight="1">
      <c r="A326" s="43"/>
      <c r="B326" s="43"/>
      <c r="C326" s="43"/>
      <c r="D326" s="43"/>
      <c r="E326" s="4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</row>
    <row r="327" ht="12.0" customHeight="1">
      <c r="A327" s="43"/>
      <c r="B327" s="43"/>
      <c r="C327" s="43"/>
      <c r="D327" s="43"/>
      <c r="E327" s="4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</row>
    <row r="328" ht="12.0" customHeight="1">
      <c r="A328" s="43"/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</row>
    <row r="329" ht="12.0" customHeight="1">
      <c r="A329" s="43"/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</row>
    <row r="330" ht="12.0" customHeight="1">
      <c r="A330" s="43"/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</row>
    <row r="331" ht="12.0" customHeight="1">
      <c r="A331" s="43"/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</row>
    <row r="332" ht="12.0" customHeight="1">
      <c r="A332" s="43"/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</row>
    <row r="333" ht="12.0" customHeight="1">
      <c r="A333" s="43"/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</row>
    <row r="334" ht="12.0" customHeight="1">
      <c r="A334" s="43"/>
      <c r="B334" s="43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</row>
    <row r="335" ht="12.0" customHeight="1">
      <c r="A335" s="43"/>
      <c r="B335" s="43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</row>
    <row r="336" ht="12.0" customHeight="1">
      <c r="A336" s="43"/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</row>
    <row r="337" ht="12.0" customHeight="1">
      <c r="A337" s="43"/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</row>
    <row r="338" ht="12.0" customHeight="1">
      <c r="A338" s="43"/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</row>
    <row r="339" ht="12.0" customHeight="1">
      <c r="A339" s="43"/>
      <c r="B339" s="43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</row>
    <row r="340" ht="12.0" customHeight="1">
      <c r="A340" s="43"/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</row>
    <row r="341" ht="12.0" customHeight="1">
      <c r="A341" s="43"/>
      <c r="B341" s="43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</row>
    <row r="342" ht="12.0" customHeight="1">
      <c r="A342" s="43"/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</row>
    <row r="343" ht="12.0" customHeight="1">
      <c r="A343" s="43"/>
      <c r="B343" s="43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</row>
    <row r="344" ht="12.0" customHeight="1">
      <c r="A344" s="43"/>
      <c r="B344" s="43"/>
      <c r="C344" s="43"/>
      <c r="D344" s="43"/>
      <c r="E344" s="43"/>
      <c r="F344" s="43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</row>
    <row r="345" ht="12.0" customHeight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</row>
    <row r="346" ht="12.0" customHeight="1">
      <c r="A346" s="43"/>
      <c r="B346" s="43"/>
      <c r="C346" s="43"/>
      <c r="D346" s="43"/>
      <c r="E346" s="4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</row>
    <row r="347" ht="12.0" customHeight="1">
      <c r="A347" s="43"/>
      <c r="B347" s="43"/>
      <c r="C347" s="43"/>
      <c r="D347" s="43"/>
      <c r="E347" s="4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</row>
    <row r="348" ht="12.0" customHeight="1">
      <c r="A348" s="43"/>
      <c r="B348" s="43"/>
      <c r="C348" s="43"/>
      <c r="D348" s="43"/>
      <c r="E348" s="4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</row>
    <row r="349" ht="12.0" customHeight="1">
      <c r="A349" s="43"/>
      <c r="B349" s="43"/>
      <c r="C349" s="43"/>
      <c r="D349" s="43"/>
      <c r="E349" s="4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</row>
    <row r="350" ht="12.0" customHeight="1">
      <c r="A350" s="43"/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</row>
    <row r="351" ht="12.0" customHeight="1">
      <c r="A351" s="43"/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</row>
    <row r="352" ht="12.0" customHeight="1">
      <c r="A352" s="43"/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</row>
    <row r="353" ht="12.0" customHeight="1">
      <c r="A353" s="43"/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</row>
    <row r="354" ht="12.0" customHeight="1">
      <c r="A354" s="43"/>
      <c r="B354" s="43"/>
      <c r="C354" s="43"/>
      <c r="D354" s="43"/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</row>
    <row r="355" ht="12.0" customHeight="1">
      <c r="A355" s="43"/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</row>
    <row r="356" ht="12.0" customHeight="1">
      <c r="A356" s="43"/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</row>
    <row r="357" ht="12.0" customHeight="1">
      <c r="A357" s="43"/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</row>
    <row r="358" ht="12.0" customHeight="1">
      <c r="A358" s="43"/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</row>
    <row r="359" ht="12.0" customHeight="1">
      <c r="A359" s="43"/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</row>
    <row r="360" ht="12.0" customHeight="1">
      <c r="A360" s="43"/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</row>
    <row r="361" ht="12.0" customHeight="1">
      <c r="A361" s="43"/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</row>
    <row r="362" ht="12.0" customHeight="1">
      <c r="A362" s="43"/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</row>
    <row r="363" ht="12.0" customHeight="1">
      <c r="A363" s="43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</row>
    <row r="364" ht="12.0" customHeight="1">
      <c r="A364" s="43"/>
      <c r="B364" s="43"/>
      <c r="C364" s="43"/>
      <c r="D364" s="43"/>
      <c r="E364" s="4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</row>
    <row r="365" ht="12.0" customHeight="1">
      <c r="A365" s="43"/>
      <c r="B365" s="43"/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</row>
    <row r="366" ht="12.0" customHeight="1">
      <c r="A366" s="43"/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</row>
    <row r="367" ht="12.0" customHeight="1">
      <c r="A367" s="43"/>
      <c r="B367" s="43"/>
      <c r="C367" s="43"/>
      <c r="D367" s="43"/>
      <c r="E367" s="4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</row>
    <row r="368" ht="12.0" customHeight="1">
      <c r="A368" s="43"/>
      <c r="B368" s="43"/>
      <c r="C368" s="43"/>
      <c r="D368" s="43"/>
      <c r="E368" s="4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</row>
    <row r="369" ht="12.0" customHeight="1">
      <c r="A369" s="43"/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</row>
    <row r="370" ht="12.0" customHeight="1">
      <c r="A370" s="43"/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</row>
    <row r="371" ht="12.0" customHeight="1">
      <c r="A371" s="43"/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</row>
    <row r="372" ht="12.0" customHeight="1">
      <c r="A372" s="43"/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</row>
    <row r="373" ht="12.0" customHeight="1">
      <c r="A373" s="43"/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</row>
    <row r="374" ht="12.0" customHeight="1">
      <c r="A374" s="43"/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</row>
    <row r="375" ht="12.0" customHeight="1">
      <c r="A375" s="43"/>
      <c r="B375" s="43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</row>
    <row r="376" ht="12.0" customHeight="1">
      <c r="A376" s="43"/>
      <c r="B376" s="43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</row>
    <row r="377" ht="12.0" customHeight="1">
      <c r="A377" s="43"/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</row>
    <row r="378" ht="12.0" customHeight="1">
      <c r="A378" s="43"/>
      <c r="B378" s="43"/>
      <c r="C378" s="43"/>
      <c r="D378" s="43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</row>
    <row r="379" ht="12.0" customHeight="1">
      <c r="A379" s="43"/>
      <c r="B379" s="43"/>
      <c r="C379" s="43"/>
      <c r="D379" s="43"/>
      <c r="E379" s="4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</row>
    <row r="380" ht="12.0" customHeight="1">
      <c r="A380" s="43"/>
      <c r="B380" s="43"/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</row>
    <row r="381" ht="12.0" customHeight="1">
      <c r="A381" s="43"/>
      <c r="B381" s="43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</row>
    <row r="382" ht="12.0" customHeight="1">
      <c r="A382" s="43"/>
      <c r="B382" s="43"/>
      <c r="C382" s="43"/>
      <c r="D382" s="43"/>
      <c r="E382" s="4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</row>
    <row r="383" ht="12.0" customHeight="1">
      <c r="A383" s="43"/>
      <c r="B383" s="43"/>
      <c r="C383" s="43"/>
      <c r="D383" s="43"/>
      <c r="E383" s="4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</row>
    <row r="384" ht="12.0" customHeight="1">
      <c r="A384" s="43"/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</row>
    <row r="385" ht="12.0" customHeight="1">
      <c r="A385" s="43"/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</row>
    <row r="386" ht="12.0" customHeight="1">
      <c r="A386" s="43"/>
      <c r="B386" s="43"/>
      <c r="C386" s="43"/>
      <c r="D386" s="43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</row>
    <row r="387" ht="12.0" customHeight="1">
      <c r="A387" s="43"/>
      <c r="B387" s="43"/>
      <c r="C387" s="43"/>
      <c r="D387" s="43"/>
      <c r="E387" s="4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</row>
    <row r="388" ht="12.0" customHeight="1">
      <c r="A388" s="43"/>
      <c r="B388" s="43"/>
      <c r="C388" s="43"/>
      <c r="D388" s="43"/>
      <c r="E388" s="4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</row>
    <row r="389" ht="12.0" customHeight="1">
      <c r="A389" s="43"/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</row>
    <row r="390" ht="12.0" customHeight="1">
      <c r="A390" s="43"/>
      <c r="B390" s="43"/>
      <c r="C390" s="43"/>
      <c r="D390" s="43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</row>
    <row r="391" ht="12.0" customHeight="1">
      <c r="A391" s="43"/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</row>
    <row r="392" ht="12.0" customHeight="1">
      <c r="A392" s="43"/>
      <c r="B392" s="43"/>
      <c r="C392" s="43"/>
      <c r="D392" s="43"/>
      <c r="E392" s="4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</row>
    <row r="393" ht="12.0" customHeight="1">
      <c r="A393" s="43"/>
      <c r="B393" s="43"/>
      <c r="C393" s="43"/>
      <c r="D393" s="43"/>
      <c r="E393" s="4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</row>
    <row r="394" ht="12.0" customHeight="1">
      <c r="A394" s="43"/>
      <c r="B394" s="43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</row>
    <row r="395" ht="12.0" customHeight="1">
      <c r="A395" s="43"/>
      <c r="B395" s="43"/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</row>
    <row r="396" ht="12.0" customHeight="1">
      <c r="A396" s="43"/>
      <c r="B396" s="43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</row>
    <row r="397" ht="12.0" customHeight="1">
      <c r="A397" s="43"/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</row>
    <row r="398" ht="12.0" customHeight="1">
      <c r="A398" s="43"/>
      <c r="B398" s="43"/>
      <c r="C398" s="43"/>
      <c r="D398" s="43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</row>
    <row r="399" ht="12.0" customHeight="1">
      <c r="A399" s="43"/>
      <c r="B399" s="43"/>
      <c r="C399" s="43"/>
      <c r="D399" s="43"/>
      <c r="E399" s="4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</row>
    <row r="400" ht="12.0" customHeight="1">
      <c r="A400" s="43"/>
      <c r="B400" s="43"/>
      <c r="C400" s="43"/>
      <c r="D400" s="43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</row>
    <row r="401" ht="12.0" customHeight="1">
      <c r="A401" s="43"/>
      <c r="B401" s="43"/>
      <c r="C401" s="43"/>
      <c r="D401" s="43"/>
      <c r="E401" s="4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</row>
    <row r="402" ht="12.0" customHeight="1">
      <c r="A402" s="43"/>
      <c r="B402" s="43"/>
      <c r="C402" s="43"/>
      <c r="D402" s="43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</row>
    <row r="403" ht="12.0" customHeight="1">
      <c r="A403" s="43"/>
      <c r="B403" s="43"/>
      <c r="C403" s="43"/>
      <c r="D403" s="43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</row>
    <row r="404" ht="12.0" customHeight="1">
      <c r="A404" s="43"/>
      <c r="B404" s="43"/>
      <c r="C404" s="43"/>
      <c r="D404" s="43"/>
      <c r="E404" s="43"/>
      <c r="F404" s="43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</row>
    <row r="405" ht="12.0" customHeight="1">
      <c r="A405" s="43"/>
      <c r="B405" s="43"/>
      <c r="C405" s="43"/>
      <c r="D405" s="43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</row>
    <row r="406" ht="12.0" customHeight="1">
      <c r="A406" s="43"/>
      <c r="B406" s="43"/>
      <c r="C406" s="43"/>
      <c r="D406" s="43"/>
      <c r="E406" s="43"/>
      <c r="F406" s="43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</row>
    <row r="407" ht="12.0" customHeight="1">
      <c r="A407" s="43"/>
      <c r="B407" s="43"/>
      <c r="C407" s="43"/>
      <c r="D407" s="43"/>
      <c r="E407" s="43"/>
      <c r="F407" s="43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</row>
    <row r="408" ht="12.0" customHeight="1">
      <c r="A408" s="43"/>
      <c r="B408" s="43"/>
      <c r="C408" s="43"/>
      <c r="D408" s="43"/>
      <c r="E408" s="4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</row>
    <row r="409" ht="12.0" customHeight="1">
      <c r="A409" s="43"/>
      <c r="B409" s="43"/>
      <c r="C409" s="43"/>
      <c r="D409" s="43"/>
      <c r="E409" s="4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</row>
    <row r="410" ht="12.0" customHeight="1">
      <c r="A410" s="43"/>
      <c r="B410" s="43"/>
      <c r="C410" s="43"/>
      <c r="D410" s="43"/>
      <c r="E410" s="4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</row>
    <row r="411" ht="12.0" customHeight="1">
      <c r="A411" s="43"/>
      <c r="B411" s="43"/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</row>
    <row r="412" ht="12.0" customHeight="1">
      <c r="A412" s="43"/>
      <c r="B412" s="43"/>
      <c r="C412" s="43"/>
      <c r="D412" s="43"/>
      <c r="E412" s="4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</row>
    <row r="413" ht="12.0" customHeight="1">
      <c r="A413" s="43"/>
      <c r="B413" s="43"/>
      <c r="C413" s="43"/>
      <c r="D413" s="43"/>
      <c r="E413" s="43"/>
      <c r="F413" s="43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</row>
    <row r="414" ht="12.0" customHeight="1">
      <c r="A414" s="43"/>
      <c r="B414" s="43"/>
      <c r="C414" s="43"/>
      <c r="D414" s="43"/>
      <c r="E414" s="4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</row>
    <row r="415" ht="12.0" customHeight="1">
      <c r="A415" s="43"/>
      <c r="B415" s="43"/>
      <c r="C415" s="43"/>
      <c r="D415" s="43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</row>
    <row r="416" ht="12.0" customHeight="1">
      <c r="A416" s="43"/>
      <c r="B416" s="43"/>
      <c r="C416" s="43"/>
      <c r="D416" s="43"/>
      <c r="E416" s="4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</row>
    <row r="417" ht="12.0" customHeight="1">
      <c r="A417" s="43"/>
      <c r="B417" s="43"/>
      <c r="C417" s="43"/>
      <c r="D417" s="43"/>
      <c r="E417" s="4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</row>
    <row r="418" ht="12.0" customHeight="1">
      <c r="A418" s="43"/>
      <c r="B418" s="43"/>
      <c r="C418" s="43"/>
      <c r="D418" s="43"/>
      <c r="E418" s="4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</row>
    <row r="419" ht="12.0" customHeight="1">
      <c r="A419" s="43"/>
      <c r="B419" s="43"/>
      <c r="C419" s="43"/>
      <c r="D419" s="43"/>
      <c r="E419" s="43"/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</row>
    <row r="420" ht="12.0" customHeight="1">
      <c r="A420" s="43"/>
      <c r="B420" s="43"/>
      <c r="C420" s="43"/>
      <c r="D420" s="43"/>
      <c r="E420" s="4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</row>
    <row r="421" ht="12.0" customHeight="1">
      <c r="A421" s="43"/>
      <c r="B421" s="43"/>
      <c r="C421" s="43"/>
      <c r="D421" s="43"/>
      <c r="E421" s="43"/>
      <c r="F421" s="43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</row>
    <row r="422" ht="12.0" customHeight="1">
      <c r="A422" s="43"/>
      <c r="B422" s="43"/>
      <c r="C422" s="43"/>
      <c r="D422" s="43"/>
      <c r="E422" s="43"/>
      <c r="F422" s="43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</row>
    <row r="423" ht="12.0" customHeight="1">
      <c r="A423" s="43"/>
      <c r="B423" s="43"/>
      <c r="C423" s="43"/>
      <c r="D423" s="43"/>
      <c r="E423" s="43"/>
      <c r="F423" s="43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</row>
    <row r="424" ht="12.0" customHeight="1">
      <c r="A424" s="43"/>
      <c r="B424" s="43"/>
      <c r="C424" s="43"/>
      <c r="D424" s="43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</row>
    <row r="425" ht="12.0" customHeight="1">
      <c r="A425" s="43"/>
      <c r="B425" s="43"/>
      <c r="C425" s="43"/>
      <c r="D425" s="43"/>
      <c r="E425" s="4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</row>
    <row r="426" ht="12.0" customHeight="1">
      <c r="A426" s="43"/>
      <c r="B426" s="43"/>
      <c r="C426" s="43"/>
      <c r="D426" s="43"/>
      <c r="E426" s="4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</row>
    <row r="427" ht="12.0" customHeight="1">
      <c r="A427" s="43"/>
      <c r="B427" s="43"/>
      <c r="C427" s="43"/>
      <c r="D427" s="43"/>
      <c r="E427" s="43"/>
      <c r="F427" s="43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</row>
    <row r="428" ht="12.0" customHeight="1">
      <c r="A428" s="43"/>
      <c r="B428" s="43"/>
      <c r="C428" s="43"/>
      <c r="D428" s="43"/>
      <c r="E428" s="43"/>
      <c r="F428" s="43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</row>
    <row r="429" ht="12.0" customHeight="1">
      <c r="A429" s="43"/>
      <c r="B429" s="43"/>
      <c r="C429" s="43"/>
      <c r="D429" s="43"/>
      <c r="E429" s="43"/>
      <c r="F429" s="43"/>
      <c r="G429" s="43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</row>
    <row r="430" ht="12.0" customHeight="1">
      <c r="A430" s="43"/>
      <c r="B430" s="43"/>
      <c r="C430" s="43"/>
      <c r="D430" s="43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</row>
    <row r="431" ht="12.0" customHeight="1">
      <c r="A431" s="43"/>
      <c r="B431" s="43"/>
      <c r="C431" s="43"/>
      <c r="D431" s="43"/>
      <c r="E431" s="43"/>
      <c r="F431" s="43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</row>
    <row r="432" ht="12.0" customHeight="1">
      <c r="A432" s="43"/>
      <c r="B432" s="43"/>
      <c r="C432" s="43"/>
      <c r="D432" s="43"/>
      <c r="E432" s="4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</row>
    <row r="433" ht="12.0" customHeight="1">
      <c r="A433" s="43"/>
      <c r="B433" s="43"/>
      <c r="C433" s="43"/>
      <c r="D433" s="43"/>
      <c r="E433" s="4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</row>
    <row r="434" ht="12.0" customHeight="1">
      <c r="A434" s="43"/>
      <c r="B434" s="43"/>
      <c r="C434" s="43"/>
      <c r="D434" s="43"/>
      <c r="E434" s="4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</row>
    <row r="435" ht="12.0" customHeight="1">
      <c r="A435" s="43"/>
      <c r="B435" s="43"/>
      <c r="C435" s="43"/>
      <c r="D435" s="43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</row>
    <row r="436" ht="12.0" customHeight="1">
      <c r="A436" s="43"/>
      <c r="B436" s="43"/>
      <c r="C436" s="43"/>
      <c r="D436" s="43"/>
      <c r="E436" s="43"/>
      <c r="F436" s="43"/>
      <c r="G436" s="43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</row>
    <row r="437" ht="12.0" customHeight="1">
      <c r="A437" s="43"/>
      <c r="B437" s="43"/>
      <c r="C437" s="43"/>
      <c r="D437" s="43"/>
      <c r="E437" s="43"/>
      <c r="F437" s="43"/>
      <c r="G437" s="43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</row>
    <row r="438" ht="12.0" customHeight="1">
      <c r="A438" s="43"/>
      <c r="B438" s="43"/>
      <c r="C438" s="43"/>
      <c r="D438" s="43"/>
      <c r="E438" s="43"/>
      <c r="F438" s="43"/>
      <c r="G438" s="43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</row>
    <row r="439" ht="12.0" customHeight="1">
      <c r="A439" s="43"/>
      <c r="B439" s="43"/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</row>
    <row r="440" ht="12.0" customHeight="1">
      <c r="A440" s="43"/>
      <c r="B440" s="43"/>
      <c r="C440" s="43"/>
      <c r="D440" s="43"/>
      <c r="E440" s="43"/>
      <c r="F440" s="43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</row>
    <row r="441" ht="12.0" customHeight="1">
      <c r="A441" s="43"/>
      <c r="B441" s="43"/>
      <c r="C441" s="43"/>
      <c r="D441" s="43"/>
      <c r="E441" s="43"/>
      <c r="F441" s="43"/>
      <c r="G441" s="43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</row>
    <row r="442" ht="12.0" customHeight="1">
      <c r="A442" s="43"/>
      <c r="B442" s="43"/>
      <c r="C442" s="43"/>
      <c r="D442" s="43"/>
      <c r="E442" s="43"/>
      <c r="F442" s="43"/>
      <c r="G442" s="43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</row>
    <row r="443" ht="12.0" customHeight="1">
      <c r="A443" s="43"/>
      <c r="B443" s="43"/>
      <c r="C443" s="43"/>
      <c r="D443" s="43"/>
      <c r="E443" s="43"/>
      <c r="F443" s="43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</row>
    <row r="444" ht="12.0" customHeight="1">
      <c r="A444" s="43"/>
      <c r="B444" s="43"/>
      <c r="C444" s="43"/>
      <c r="D444" s="43"/>
      <c r="E444" s="4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</row>
    <row r="445" ht="12.0" customHeight="1">
      <c r="A445" s="43"/>
      <c r="B445" s="43"/>
      <c r="C445" s="43"/>
      <c r="D445" s="43"/>
      <c r="E445" s="43"/>
      <c r="F445" s="43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</row>
    <row r="446" ht="12.0" customHeight="1">
      <c r="A446" s="43"/>
      <c r="B446" s="43"/>
      <c r="C446" s="43"/>
      <c r="D446" s="43"/>
      <c r="E446" s="4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</row>
    <row r="447" ht="12.0" customHeight="1">
      <c r="A447" s="43"/>
      <c r="B447" s="43"/>
      <c r="C447" s="43"/>
      <c r="D447" s="43"/>
      <c r="E447" s="4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</row>
    <row r="448" ht="12.0" customHeight="1">
      <c r="A448" s="43"/>
      <c r="B448" s="43"/>
      <c r="C448" s="43"/>
      <c r="D448" s="43"/>
      <c r="E448" s="43"/>
      <c r="F448" s="43"/>
      <c r="G448" s="43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</row>
    <row r="449" ht="12.0" customHeight="1">
      <c r="A449" s="43"/>
      <c r="B449" s="43"/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</row>
    <row r="450" ht="12.0" customHeight="1">
      <c r="A450" s="43"/>
      <c r="B450" s="43"/>
      <c r="C450" s="43"/>
      <c r="D450" s="43"/>
      <c r="E450" s="43"/>
      <c r="F450" s="43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</row>
    <row r="451" ht="12.0" customHeight="1">
      <c r="A451" s="43"/>
      <c r="B451" s="43"/>
      <c r="C451" s="43"/>
      <c r="D451" s="43"/>
      <c r="E451" s="43"/>
      <c r="F451" s="43"/>
      <c r="G451" s="43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</row>
    <row r="452" ht="12.0" customHeight="1">
      <c r="A452" s="43"/>
      <c r="B452" s="43"/>
      <c r="C452" s="43"/>
      <c r="D452" s="43"/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</row>
    <row r="453" ht="12.0" customHeight="1">
      <c r="A453" s="43"/>
      <c r="B453" s="43"/>
      <c r="C453" s="43"/>
      <c r="D453" s="43"/>
      <c r="E453" s="43"/>
      <c r="F453" s="43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</row>
    <row r="454" ht="12.0" customHeight="1">
      <c r="A454" s="43"/>
      <c r="B454" s="43"/>
      <c r="C454" s="43"/>
      <c r="D454" s="43"/>
      <c r="E454" s="43"/>
      <c r="F454" s="43"/>
      <c r="G454" s="43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</row>
    <row r="455" ht="12.0" customHeight="1">
      <c r="A455" s="43"/>
      <c r="B455" s="43"/>
      <c r="C455" s="43"/>
      <c r="D455" s="43"/>
      <c r="E455" s="43"/>
      <c r="F455" s="43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</row>
    <row r="456" ht="12.0" customHeight="1">
      <c r="A456" s="43"/>
      <c r="B456" s="43"/>
      <c r="C456" s="43"/>
      <c r="D456" s="43"/>
      <c r="E456" s="43"/>
      <c r="F456" s="43"/>
      <c r="G456" s="43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</row>
    <row r="457" ht="12.0" customHeight="1">
      <c r="A457" s="43"/>
      <c r="B457" s="43"/>
      <c r="C457" s="43"/>
      <c r="D457" s="43"/>
      <c r="E457" s="43"/>
      <c r="F457" s="43"/>
      <c r="G457" s="43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</row>
    <row r="458" ht="12.0" customHeight="1">
      <c r="A458" s="43"/>
      <c r="B458" s="43"/>
      <c r="C458" s="43"/>
      <c r="D458" s="43"/>
      <c r="E458" s="43"/>
      <c r="F458" s="43"/>
      <c r="G458" s="43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</row>
    <row r="459" ht="12.0" customHeight="1">
      <c r="A459" s="43"/>
      <c r="B459" s="43"/>
      <c r="C459" s="43"/>
      <c r="D459" s="43"/>
      <c r="E459" s="4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</row>
    <row r="460" ht="12.0" customHeight="1">
      <c r="A460" s="43"/>
      <c r="B460" s="43"/>
      <c r="C460" s="43"/>
      <c r="D460" s="43"/>
      <c r="E460" s="43"/>
      <c r="F460" s="43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</row>
    <row r="461" ht="12.0" customHeight="1">
      <c r="A461" s="43"/>
      <c r="B461" s="43"/>
      <c r="C461" s="43"/>
      <c r="D461" s="43"/>
      <c r="E461" s="43"/>
      <c r="F461" s="43"/>
      <c r="G461" s="43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</row>
    <row r="462" ht="12.0" customHeight="1">
      <c r="A462" s="43"/>
      <c r="B462" s="43"/>
      <c r="C462" s="43"/>
      <c r="D462" s="43"/>
      <c r="E462" s="43"/>
      <c r="F462" s="43"/>
      <c r="G462" s="43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</row>
    <row r="463" ht="12.0" customHeight="1">
      <c r="A463" s="43"/>
      <c r="B463" s="43"/>
      <c r="C463" s="43"/>
      <c r="D463" s="43"/>
      <c r="E463" s="43"/>
      <c r="F463" s="43"/>
      <c r="G463" s="43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</row>
    <row r="464" ht="12.0" customHeight="1">
      <c r="A464" s="43"/>
      <c r="B464" s="43"/>
      <c r="C464" s="43"/>
      <c r="D464" s="43"/>
      <c r="E464" s="43"/>
      <c r="F464" s="43"/>
      <c r="G464" s="43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</row>
    <row r="465" ht="12.0" customHeight="1">
      <c r="A465" s="43"/>
      <c r="B465" s="43"/>
      <c r="C465" s="43"/>
      <c r="D465" s="43"/>
      <c r="E465" s="43"/>
      <c r="F465" s="43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</row>
    <row r="466" ht="12.0" customHeight="1">
      <c r="A466" s="43"/>
      <c r="B466" s="43"/>
      <c r="C466" s="43"/>
      <c r="D466" s="43"/>
      <c r="E466" s="43"/>
      <c r="F466" s="43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</row>
    <row r="467" ht="12.0" customHeight="1">
      <c r="A467" s="43"/>
      <c r="B467" s="43"/>
      <c r="C467" s="43"/>
      <c r="D467" s="43"/>
      <c r="E467" s="43"/>
      <c r="F467" s="43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</row>
    <row r="468" ht="12.0" customHeight="1">
      <c r="A468" s="43"/>
      <c r="B468" s="43"/>
      <c r="C468" s="43"/>
      <c r="D468" s="43"/>
      <c r="E468" s="4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</row>
    <row r="469" ht="12.0" customHeight="1">
      <c r="A469" s="43"/>
      <c r="B469" s="43"/>
      <c r="C469" s="43"/>
      <c r="D469" s="43"/>
      <c r="E469" s="43"/>
      <c r="F469" s="43"/>
      <c r="G469" s="43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</row>
    <row r="470" ht="12.0" customHeight="1">
      <c r="A470" s="43"/>
      <c r="B470" s="43"/>
      <c r="C470" s="43"/>
      <c r="D470" s="43"/>
      <c r="E470" s="43"/>
      <c r="F470" s="43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</row>
    <row r="471" ht="12.0" customHeight="1">
      <c r="A471" s="43"/>
      <c r="B471" s="43"/>
      <c r="C471" s="43"/>
      <c r="D471" s="43"/>
      <c r="E471" s="43"/>
      <c r="F471" s="43"/>
      <c r="G471" s="43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</row>
    <row r="472" ht="12.0" customHeight="1">
      <c r="A472" s="43"/>
      <c r="B472" s="43"/>
      <c r="C472" s="43"/>
      <c r="D472" s="43"/>
      <c r="E472" s="43"/>
      <c r="F472" s="43"/>
      <c r="G472" s="43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</row>
    <row r="473" ht="12.0" customHeight="1">
      <c r="A473" s="43"/>
      <c r="B473" s="43"/>
      <c r="C473" s="43"/>
      <c r="D473" s="43"/>
      <c r="E473" s="43"/>
      <c r="F473" s="43"/>
      <c r="G473" s="43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</row>
    <row r="474" ht="12.0" customHeight="1">
      <c r="A474" s="43"/>
      <c r="B474" s="43"/>
      <c r="C474" s="43"/>
      <c r="D474" s="43"/>
      <c r="E474" s="43"/>
      <c r="F474" s="43"/>
      <c r="G474" s="43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</row>
    <row r="475" ht="12.0" customHeight="1">
      <c r="A475" s="43"/>
      <c r="B475" s="43"/>
      <c r="C475" s="43"/>
      <c r="D475" s="43"/>
      <c r="E475" s="4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</row>
    <row r="476" ht="12.0" customHeight="1">
      <c r="A476" s="43"/>
      <c r="B476" s="43"/>
      <c r="C476" s="43"/>
      <c r="D476" s="43"/>
      <c r="E476" s="43"/>
      <c r="F476" s="43"/>
      <c r="G476" s="43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</row>
    <row r="477" ht="12.0" customHeight="1">
      <c r="A477" s="43"/>
      <c r="B477" s="43"/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</row>
    <row r="478" ht="12.0" customHeight="1">
      <c r="A478" s="43"/>
      <c r="B478" s="43"/>
      <c r="C478" s="43"/>
      <c r="D478" s="43"/>
      <c r="E478" s="43"/>
      <c r="F478" s="43"/>
      <c r="G478" s="43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</row>
    <row r="479" ht="12.0" customHeight="1">
      <c r="A479" s="43"/>
      <c r="B479" s="43"/>
      <c r="C479" s="43"/>
      <c r="D479" s="43"/>
      <c r="E479" s="43"/>
      <c r="F479" s="43"/>
      <c r="G479" s="43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</row>
    <row r="480" ht="12.0" customHeight="1">
      <c r="A480" s="43"/>
      <c r="B480" s="43"/>
      <c r="C480" s="43"/>
      <c r="D480" s="43"/>
      <c r="E480" s="43"/>
      <c r="F480" s="43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</row>
    <row r="481" ht="12.0" customHeight="1">
      <c r="A481" s="43"/>
      <c r="B481" s="43"/>
      <c r="C481" s="43"/>
      <c r="D481" s="43"/>
      <c r="E481" s="43"/>
      <c r="F481" s="43"/>
      <c r="G481" s="43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</row>
    <row r="482" ht="12.0" customHeight="1">
      <c r="A482" s="43"/>
      <c r="B482" s="43"/>
      <c r="C482" s="43"/>
      <c r="D482" s="43"/>
      <c r="E482" s="43"/>
      <c r="F482" s="43"/>
      <c r="G482" s="43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</row>
    <row r="483" ht="12.0" customHeight="1">
      <c r="A483" s="43"/>
      <c r="B483" s="43"/>
      <c r="C483" s="43"/>
      <c r="D483" s="43"/>
      <c r="E483" s="43"/>
      <c r="F483" s="43"/>
      <c r="G483" s="43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</row>
    <row r="484" ht="12.0" customHeight="1">
      <c r="A484" s="43"/>
      <c r="B484" s="43"/>
      <c r="C484" s="43"/>
      <c r="D484" s="43"/>
      <c r="E484" s="43"/>
      <c r="F484" s="43"/>
      <c r="G484" s="43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</row>
    <row r="485" ht="12.0" customHeight="1">
      <c r="A485" s="43"/>
      <c r="B485" s="43"/>
      <c r="C485" s="43"/>
      <c r="D485" s="43"/>
      <c r="E485" s="43"/>
      <c r="F485" s="43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</row>
    <row r="486" ht="12.0" customHeight="1">
      <c r="A486" s="43"/>
      <c r="B486" s="43"/>
      <c r="C486" s="43"/>
      <c r="D486" s="43"/>
      <c r="E486" s="43"/>
      <c r="F486" s="43"/>
      <c r="G486" s="43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</row>
    <row r="487" ht="12.0" customHeight="1">
      <c r="A487" s="43"/>
      <c r="B487" s="43"/>
      <c r="C487" s="43"/>
      <c r="D487" s="43"/>
      <c r="E487" s="43"/>
      <c r="F487" s="43"/>
      <c r="G487" s="43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</row>
    <row r="488" ht="12.0" customHeight="1">
      <c r="A488" s="43"/>
      <c r="B488" s="43"/>
      <c r="C488" s="43"/>
      <c r="D488" s="43"/>
      <c r="E488" s="43"/>
      <c r="F488" s="43"/>
      <c r="G488" s="43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</row>
    <row r="489" ht="12.0" customHeight="1">
      <c r="A489" s="43"/>
      <c r="B489" s="43"/>
      <c r="C489" s="43"/>
      <c r="D489" s="43"/>
      <c r="E489" s="43"/>
      <c r="F489" s="43"/>
      <c r="G489" s="43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</row>
    <row r="490" ht="12.0" customHeight="1">
      <c r="A490" s="43"/>
      <c r="B490" s="43"/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</row>
    <row r="491" ht="12.0" customHeight="1">
      <c r="A491" s="43"/>
      <c r="B491" s="43"/>
      <c r="C491" s="43"/>
      <c r="D491" s="43"/>
      <c r="E491" s="43"/>
      <c r="F491" s="43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</row>
    <row r="492" ht="12.0" customHeight="1">
      <c r="A492" s="43"/>
      <c r="B492" s="43"/>
      <c r="C492" s="43"/>
      <c r="D492" s="43"/>
      <c r="E492" s="43"/>
      <c r="F492" s="43"/>
      <c r="G492" s="43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</row>
    <row r="493" ht="12.0" customHeight="1">
      <c r="A493" s="43"/>
      <c r="B493" s="43"/>
      <c r="C493" s="43"/>
      <c r="D493" s="43"/>
      <c r="E493" s="4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</row>
    <row r="494" ht="12.0" customHeight="1">
      <c r="A494" s="43"/>
      <c r="B494" s="43"/>
      <c r="C494" s="43"/>
      <c r="D494" s="43"/>
      <c r="E494" s="43"/>
      <c r="F494" s="43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</row>
    <row r="495" ht="12.0" customHeight="1">
      <c r="A495" s="43"/>
      <c r="B495" s="43"/>
      <c r="C495" s="43"/>
      <c r="D495" s="43"/>
      <c r="E495" s="43"/>
      <c r="F495" s="43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</row>
    <row r="496" ht="12.0" customHeight="1">
      <c r="A496" s="43"/>
      <c r="B496" s="43"/>
      <c r="C496" s="43"/>
      <c r="D496" s="43"/>
      <c r="E496" s="43"/>
      <c r="F496" s="43"/>
      <c r="G496" s="43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</row>
    <row r="497" ht="12.0" customHeight="1">
      <c r="A497" s="43"/>
      <c r="B497" s="43"/>
      <c r="C497" s="43"/>
      <c r="D497" s="43"/>
      <c r="E497" s="43"/>
      <c r="F497" s="43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</row>
    <row r="498" ht="12.0" customHeight="1">
      <c r="A498" s="43"/>
      <c r="B498" s="43"/>
      <c r="C498" s="43"/>
      <c r="D498" s="43"/>
      <c r="E498" s="43"/>
      <c r="F498" s="43"/>
      <c r="G498" s="43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</row>
    <row r="499" ht="12.0" customHeight="1">
      <c r="A499" s="43"/>
      <c r="B499" s="43"/>
      <c r="C499" s="43"/>
      <c r="D499" s="43"/>
      <c r="E499" s="43"/>
      <c r="F499" s="43"/>
      <c r="G499" s="43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</row>
    <row r="500" ht="12.0" customHeight="1">
      <c r="A500" s="43"/>
      <c r="B500" s="43"/>
      <c r="C500" s="43"/>
      <c r="D500" s="43"/>
      <c r="E500" s="43"/>
      <c r="F500" s="43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</row>
    <row r="501" ht="12.0" customHeight="1">
      <c r="A501" s="43"/>
      <c r="B501" s="43"/>
      <c r="C501" s="43"/>
      <c r="D501" s="43"/>
      <c r="E501" s="43"/>
      <c r="F501" s="43"/>
      <c r="G501" s="43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</row>
    <row r="502" ht="12.0" customHeight="1">
      <c r="A502" s="43"/>
      <c r="B502" s="43"/>
      <c r="C502" s="43"/>
      <c r="D502" s="43"/>
      <c r="E502" s="4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</row>
    <row r="503" ht="12.0" customHeight="1">
      <c r="A503" s="43"/>
      <c r="B503" s="43"/>
      <c r="C503" s="43"/>
      <c r="D503" s="43"/>
      <c r="E503" s="4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</row>
    <row r="504" ht="12.0" customHeight="1">
      <c r="A504" s="43"/>
      <c r="B504" s="43"/>
      <c r="C504" s="43"/>
      <c r="D504" s="43"/>
      <c r="E504" s="4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</row>
    <row r="505" ht="12.0" customHeight="1">
      <c r="A505" s="43"/>
      <c r="B505" s="43"/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</row>
    <row r="506" ht="12.0" customHeight="1">
      <c r="A506" s="43"/>
      <c r="B506" s="43"/>
      <c r="C506" s="43"/>
      <c r="D506" s="43"/>
      <c r="E506" s="4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</row>
    <row r="507" ht="12.0" customHeight="1">
      <c r="A507" s="43"/>
      <c r="B507" s="43"/>
      <c r="C507" s="43"/>
      <c r="D507" s="43"/>
      <c r="E507" s="43"/>
      <c r="F507" s="43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</row>
    <row r="508" ht="12.0" customHeight="1">
      <c r="A508" s="43"/>
      <c r="B508" s="43"/>
      <c r="C508" s="43"/>
      <c r="D508" s="43"/>
      <c r="E508" s="4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</row>
    <row r="509" ht="12.0" customHeight="1">
      <c r="A509" s="43"/>
      <c r="B509" s="43"/>
      <c r="C509" s="43"/>
      <c r="D509" s="43"/>
      <c r="E509" s="43"/>
      <c r="F509" s="43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</row>
    <row r="510" ht="12.0" customHeight="1">
      <c r="A510" s="43"/>
      <c r="B510" s="43"/>
      <c r="C510" s="43"/>
      <c r="D510" s="43"/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</row>
    <row r="511" ht="12.0" customHeight="1">
      <c r="A511" s="43"/>
      <c r="B511" s="43"/>
      <c r="C511" s="43"/>
      <c r="D511" s="43"/>
      <c r="E511" s="43"/>
      <c r="F511" s="43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</row>
    <row r="512" ht="12.0" customHeight="1">
      <c r="A512" s="43"/>
      <c r="B512" s="43"/>
      <c r="C512" s="43"/>
      <c r="D512" s="43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</row>
    <row r="513" ht="12.0" customHeight="1">
      <c r="A513" s="43"/>
      <c r="B513" s="43"/>
      <c r="C513" s="43"/>
      <c r="D513" s="43"/>
      <c r="E513" s="43"/>
      <c r="F513" s="43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</row>
    <row r="514" ht="12.0" customHeight="1">
      <c r="A514" s="43"/>
      <c r="B514" s="43"/>
      <c r="C514" s="43"/>
      <c r="D514" s="43"/>
      <c r="E514" s="43"/>
      <c r="F514" s="43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</row>
    <row r="515" ht="12.0" customHeight="1">
      <c r="A515" s="43"/>
      <c r="B515" s="43"/>
      <c r="C515" s="43"/>
      <c r="D515" s="43"/>
      <c r="E515" s="4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</row>
    <row r="516" ht="12.0" customHeight="1">
      <c r="A516" s="43"/>
      <c r="B516" s="43"/>
      <c r="C516" s="43"/>
      <c r="D516" s="43"/>
      <c r="E516" s="43"/>
      <c r="F516" s="43"/>
      <c r="G516" s="43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</row>
    <row r="517" ht="12.0" customHeight="1">
      <c r="A517" s="43"/>
      <c r="B517" s="43"/>
      <c r="C517" s="43"/>
      <c r="D517" s="43"/>
      <c r="E517" s="43"/>
      <c r="F517" s="43"/>
      <c r="G517" s="43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</row>
    <row r="518" ht="12.0" customHeight="1">
      <c r="A518" s="43"/>
      <c r="B518" s="43"/>
      <c r="C518" s="43"/>
      <c r="D518" s="43"/>
      <c r="E518" s="43"/>
      <c r="F518" s="43"/>
      <c r="G518" s="43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</row>
    <row r="519" ht="12.0" customHeight="1">
      <c r="A519" s="43"/>
      <c r="B519" s="43"/>
      <c r="C519" s="43"/>
      <c r="D519" s="43"/>
      <c r="E519" s="43"/>
      <c r="F519" s="43"/>
      <c r="G519" s="43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</row>
    <row r="520" ht="12.0" customHeight="1">
      <c r="A520" s="43"/>
      <c r="B520" s="43"/>
      <c r="C520" s="43"/>
      <c r="D520" s="43"/>
      <c r="E520" s="4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</row>
    <row r="521" ht="12.0" customHeight="1">
      <c r="A521" s="43"/>
      <c r="B521" s="43"/>
      <c r="C521" s="43"/>
      <c r="D521" s="43"/>
      <c r="E521" s="43"/>
      <c r="F521" s="43"/>
      <c r="G521" s="43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</row>
    <row r="522" ht="12.0" customHeight="1">
      <c r="A522" s="43"/>
      <c r="B522" s="43"/>
      <c r="C522" s="43"/>
      <c r="D522" s="43"/>
      <c r="E522" s="43"/>
      <c r="F522" s="43"/>
      <c r="G522" s="43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</row>
    <row r="523" ht="12.0" customHeight="1">
      <c r="A523" s="43"/>
      <c r="B523" s="43"/>
      <c r="C523" s="43"/>
      <c r="D523" s="43"/>
      <c r="E523" s="43"/>
      <c r="F523" s="43"/>
      <c r="G523" s="43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</row>
    <row r="524" ht="12.0" customHeight="1">
      <c r="A524" s="43"/>
      <c r="B524" s="43"/>
      <c r="C524" s="43"/>
      <c r="D524" s="43"/>
      <c r="E524" s="4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</row>
    <row r="525" ht="12.0" customHeight="1">
      <c r="A525" s="43"/>
      <c r="B525" s="43"/>
      <c r="C525" s="43"/>
      <c r="D525" s="43"/>
      <c r="E525" s="43"/>
      <c r="F525" s="43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</row>
    <row r="526" ht="12.0" customHeight="1">
      <c r="A526" s="43"/>
      <c r="B526" s="43"/>
      <c r="C526" s="43"/>
      <c r="D526" s="43"/>
      <c r="E526" s="43"/>
      <c r="F526" s="43"/>
      <c r="G526" s="43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</row>
    <row r="527" ht="12.0" customHeight="1">
      <c r="A527" s="43"/>
      <c r="B527" s="43"/>
      <c r="C527" s="43"/>
      <c r="D527" s="43"/>
      <c r="E527" s="43"/>
      <c r="F527" s="43"/>
      <c r="G527" s="43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</row>
    <row r="528" ht="12.0" customHeight="1">
      <c r="A528" s="43"/>
      <c r="B528" s="43"/>
      <c r="C528" s="43"/>
      <c r="D528" s="43"/>
      <c r="E528" s="43"/>
      <c r="F528" s="43"/>
      <c r="G528" s="43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</row>
    <row r="529" ht="12.0" customHeight="1">
      <c r="A529" s="43"/>
      <c r="B529" s="43"/>
      <c r="C529" s="43"/>
      <c r="D529" s="43"/>
      <c r="E529" s="43"/>
      <c r="F529" s="43"/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</row>
    <row r="530" ht="12.0" customHeight="1">
      <c r="A530" s="43"/>
      <c r="B530" s="43"/>
      <c r="C530" s="43"/>
      <c r="D530" s="43"/>
      <c r="E530" s="43"/>
      <c r="F530" s="43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</row>
    <row r="531" ht="12.0" customHeight="1">
      <c r="A531" s="43"/>
      <c r="B531" s="43"/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</row>
    <row r="532" ht="12.0" customHeight="1">
      <c r="A532" s="43"/>
      <c r="B532" s="43"/>
      <c r="C532" s="43"/>
      <c r="D532" s="43"/>
      <c r="E532" s="43"/>
      <c r="F532" s="43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</row>
    <row r="533" ht="12.0" customHeight="1">
      <c r="A533" s="43"/>
      <c r="B533" s="43"/>
      <c r="C533" s="43"/>
      <c r="D533" s="43"/>
      <c r="E533" s="43"/>
      <c r="F533" s="43"/>
      <c r="G533" s="43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</row>
    <row r="534" ht="12.0" customHeight="1">
      <c r="A534" s="43"/>
      <c r="B534" s="43"/>
      <c r="C534" s="43"/>
      <c r="D534" s="43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</row>
    <row r="535" ht="12.0" customHeight="1">
      <c r="A535" s="43"/>
      <c r="B535" s="43"/>
      <c r="C535" s="43"/>
      <c r="D535" s="43"/>
      <c r="E535" s="4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</row>
    <row r="536" ht="12.0" customHeight="1">
      <c r="A536" s="43"/>
      <c r="B536" s="43"/>
      <c r="C536" s="43"/>
      <c r="D536" s="43"/>
      <c r="E536" s="43"/>
      <c r="F536" s="43"/>
      <c r="G536" s="43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</row>
    <row r="537" ht="12.0" customHeight="1">
      <c r="A537" s="43"/>
      <c r="B537" s="43"/>
      <c r="C537" s="43"/>
      <c r="D537" s="43"/>
      <c r="E537" s="43"/>
      <c r="F537" s="43"/>
      <c r="G537" s="43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</row>
    <row r="538" ht="12.0" customHeight="1">
      <c r="A538" s="43"/>
      <c r="B538" s="43"/>
      <c r="C538" s="43"/>
      <c r="D538" s="43"/>
      <c r="E538" s="43"/>
      <c r="F538" s="43"/>
      <c r="G538" s="43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</row>
    <row r="539" ht="12.0" customHeight="1">
      <c r="A539" s="43"/>
      <c r="B539" s="43"/>
      <c r="C539" s="43"/>
      <c r="D539" s="43"/>
      <c r="E539" s="43"/>
      <c r="F539" s="43"/>
      <c r="G539" s="43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</row>
    <row r="540" ht="12.0" customHeight="1">
      <c r="A540" s="43"/>
      <c r="B540" s="43"/>
      <c r="C540" s="43"/>
      <c r="D540" s="43"/>
      <c r="E540" s="4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</row>
    <row r="541" ht="12.0" customHeight="1">
      <c r="A541" s="43"/>
      <c r="B541" s="43"/>
      <c r="C541" s="43"/>
      <c r="D541" s="43"/>
      <c r="E541" s="43"/>
      <c r="F541" s="43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</row>
    <row r="542" ht="12.0" customHeight="1">
      <c r="A542" s="43"/>
      <c r="B542" s="43"/>
      <c r="C542" s="43"/>
      <c r="D542" s="43"/>
      <c r="E542" s="43"/>
      <c r="F542" s="43"/>
      <c r="G542" s="43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</row>
    <row r="543" ht="12.0" customHeight="1">
      <c r="A543" s="43"/>
      <c r="B543" s="43"/>
      <c r="C543" s="43"/>
      <c r="D543" s="43"/>
      <c r="E543" s="43"/>
      <c r="F543" s="43"/>
      <c r="G543" s="43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</row>
    <row r="544" ht="12.0" customHeight="1">
      <c r="A544" s="43"/>
      <c r="B544" s="43"/>
      <c r="C544" s="43"/>
      <c r="D544" s="43"/>
      <c r="E544" s="43"/>
      <c r="F544" s="43"/>
      <c r="G544" s="43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</row>
    <row r="545" ht="12.0" customHeight="1">
      <c r="A545" s="43"/>
      <c r="B545" s="43"/>
      <c r="C545" s="43"/>
      <c r="D545" s="43"/>
      <c r="E545" s="43"/>
      <c r="F545" s="43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</row>
    <row r="546" ht="12.0" customHeigh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</row>
    <row r="547" ht="12.0" customHeight="1">
      <c r="A547" s="43"/>
      <c r="B547" s="43"/>
      <c r="C547" s="43"/>
      <c r="D547" s="43"/>
      <c r="E547" s="43"/>
      <c r="F547" s="43"/>
      <c r="G547" s="43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</row>
    <row r="548" ht="12.0" customHeight="1">
      <c r="A548" s="43"/>
      <c r="B548" s="43"/>
      <c r="C548" s="43"/>
      <c r="D548" s="43"/>
      <c r="E548" s="43"/>
      <c r="F548" s="43"/>
      <c r="G548" s="43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</row>
    <row r="549" ht="12.0" customHeight="1">
      <c r="A549" s="43"/>
      <c r="B549" s="43"/>
      <c r="C549" s="43"/>
      <c r="D549" s="43"/>
      <c r="E549" s="43"/>
      <c r="F549" s="43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</row>
    <row r="550" ht="12.0" customHeight="1">
      <c r="A550" s="43"/>
      <c r="B550" s="43"/>
      <c r="C550" s="43"/>
      <c r="D550" s="43"/>
      <c r="E550" s="43"/>
      <c r="F550" s="43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</row>
    <row r="551" ht="12.0" customHeight="1">
      <c r="A551" s="43"/>
      <c r="B551" s="43"/>
      <c r="C551" s="43"/>
      <c r="D551" s="43"/>
      <c r="E551" s="43"/>
      <c r="F551" s="43"/>
      <c r="G551" s="43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</row>
    <row r="552" ht="12.0" customHeight="1">
      <c r="A552" s="43"/>
      <c r="B552" s="43"/>
      <c r="C552" s="43"/>
      <c r="D552" s="43"/>
      <c r="E552" s="43"/>
      <c r="F552" s="43"/>
      <c r="G552" s="43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</row>
    <row r="553" ht="12.0" customHeight="1">
      <c r="A553" s="43"/>
      <c r="B553" s="43"/>
      <c r="C553" s="43"/>
      <c r="D553" s="43"/>
      <c r="E553" s="43"/>
      <c r="F553" s="43"/>
      <c r="G553" s="43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</row>
    <row r="554" ht="12.0" customHeight="1">
      <c r="A554" s="43"/>
      <c r="B554" s="43"/>
      <c r="C554" s="43"/>
      <c r="D554" s="43"/>
      <c r="E554" s="43"/>
      <c r="F554" s="43"/>
      <c r="G554" s="43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</row>
    <row r="555" ht="12.0" customHeight="1">
      <c r="A555" s="43"/>
      <c r="B555" s="43"/>
      <c r="C555" s="43"/>
      <c r="D555" s="43"/>
      <c r="E555" s="43"/>
      <c r="F555" s="43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</row>
    <row r="556" ht="12.0" customHeight="1">
      <c r="A556" s="43"/>
      <c r="B556" s="43"/>
      <c r="C556" s="43"/>
      <c r="D556" s="43"/>
      <c r="E556" s="4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</row>
    <row r="557" ht="12.0" customHeight="1">
      <c r="A557" s="43"/>
      <c r="B557" s="43"/>
      <c r="C557" s="43"/>
      <c r="D557" s="43"/>
      <c r="E557" s="43"/>
      <c r="F557" s="43"/>
      <c r="G557" s="43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</row>
    <row r="558" ht="12.0" customHeight="1">
      <c r="A558" s="43"/>
      <c r="B558" s="43"/>
      <c r="C558" s="43"/>
      <c r="D558" s="43"/>
      <c r="E558" s="43"/>
      <c r="F558" s="43"/>
      <c r="G558" s="43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</row>
    <row r="559" ht="12.0" customHeight="1">
      <c r="A559" s="43"/>
      <c r="B559" s="43"/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</row>
    <row r="560" ht="12.0" customHeight="1">
      <c r="A560" s="43"/>
      <c r="B560" s="43"/>
      <c r="C560" s="43"/>
      <c r="D560" s="43"/>
      <c r="E560" s="4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</row>
    <row r="561" ht="12.0" customHeight="1">
      <c r="A561" s="43"/>
      <c r="B561" s="43"/>
      <c r="C561" s="43"/>
      <c r="D561" s="43"/>
      <c r="E561" s="43"/>
      <c r="F561" s="43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</row>
    <row r="562" ht="12.0" customHeight="1">
      <c r="A562" s="43"/>
      <c r="B562" s="43"/>
      <c r="C562" s="43"/>
      <c r="D562" s="43"/>
      <c r="E562" s="43"/>
      <c r="F562" s="43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</row>
    <row r="563" ht="12.0" customHeight="1">
      <c r="A563" s="43"/>
      <c r="B563" s="43"/>
      <c r="C563" s="43"/>
      <c r="D563" s="43"/>
      <c r="E563" s="43"/>
      <c r="F563" s="43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</row>
    <row r="564" ht="12.0" customHeight="1">
      <c r="A564" s="43"/>
      <c r="B564" s="43"/>
      <c r="C564" s="43"/>
      <c r="D564" s="43"/>
      <c r="E564" s="43"/>
      <c r="F564" s="43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</row>
    <row r="565" ht="12.0" customHeight="1">
      <c r="A565" s="43"/>
      <c r="B565" s="43"/>
      <c r="C565" s="43"/>
      <c r="D565" s="43"/>
      <c r="E565" s="4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</row>
    <row r="566" ht="12.0" customHeight="1">
      <c r="A566" s="43"/>
      <c r="B566" s="43"/>
      <c r="C566" s="43"/>
      <c r="D566" s="43"/>
      <c r="E566" s="43"/>
      <c r="F566" s="43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</row>
    <row r="567" ht="12.0" customHeight="1">
      <c r="A567" s="43"/>
      <c r="B567" s="43"/>
      <c r="C567" s="43"/>
      <c r="D567" s="43"/>
      <c r="E567" s="43"/>
      <c r="F567" s="43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</row>
    <row r="568" ht="12.0" customHeight="1">
      <c r="A568" s="43"/>
      <c r="B568" s="43"/>
      <c r="C568" s="43"/>
      <c r="D568" s="43"/>
      <c r="E568" s="43"/>
      <c r="F568" s="43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</row>
    <row r="569" ht="12.0" customHeight="1">
      <c r="A569" s="43"/>
      <c r="B569" s="43"/>
      <c r="C569" s="43"/>
      <c r="D569" s="43"/>
      <c r="E569" s="43"/>
      <c r="F569" s="43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</row>
    <row r="570" ht="12.0" customHeight="1">
      <c r="A570" s="43"/>
      <c r="B570" s="43"/>
      <c r="C570" s="43"/>
      <c r="D570" s="43"/>
      <c r="E570" s="4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</row>
    <row r="571" ht="12.0" customHeight="1">
      <c r="A571" s="43"/>
      <c r="B571" s="43"/>
      <c r="C571" s="43"/>
      <c r="D571" s="43"/>
      <c r="E571" s="43"/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</row>
    <row r="572" ht="12.0" customHeight="1">
      <c r="A572" s="43"/>
      <c r="B572" s="43"/>
      <c r="C572" s="43"/>
      <c r="D572" s="43"/>
      <c r="E572" s="43"/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</row>
    <row r="573" ht="12.0" customHeight="1">
      <c r="A573" s="43"/>
      <c r="B573" s="43"/>
      <c r="C573" s="43"/>
      <c r="D573" s="43"/>
      <c r="E573" s="43"/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</row>
    <row r="574" ht="12.0" customHeight="1">
      <c r="A574" s="43"/>
      <c r="B574" s="43"/>
      <c r="C574" s="43"/>
      <c r="D574" s="43"/>
      <c r="E574" s="43"/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</row>
    <row r="575" ht="12.0" customHeight="1">
      <c r="A575" s="43"/>
      <c r="B575" s="43"/>
      <c r="C575" s="43"/>
      <c r="D575" s="43"/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</row>
    <row r="576" ht="12.0" customHeight="1">
      <c r="A576" s="43"/>
      <c r="B576" s="43"/>
      <c r="C576" s="43"/>
      <c r="D576" s="43"/>
      <c r="E576" s="43"/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</row>
    <row r="577" ht="12.0" customHeight="1">
      <c r="A577" s="43"/>
      <c r="B577" s="43"/>
      <c r="C577" s="43"/>
      <c r="D577" s="43"/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</row>
    <row r="578" ht="12.0" customHeight="1">
      <c r="A578" s="43"/>
      <c r="B578" s="43"/>
      <c r="C578" s="43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</row>
    <row r="579" ht="12.0" customHeight="1">
      <c r="A579" s="43"/>
      <c r="B579" s="43"/>
      <c r="C579" s="43"/>
      <c r="D579" s="43"/>
      <c r="E579" s="4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</row>
    <row r="580" ht="12.0" customHeight="1">
      <c r="A580" s="43"/>
      <c r="B580" s="43"/>
      <c r="C580" s="43"/>
      <c r="D580" s="43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</row>
    <row r="581" ht="12.0" customHeight="1">
      <c r="A581" s="43"/>
      <c r="B581" s="43"/>
      <c r="C581" s="43"/>
      <c r="D581" s="43"/>
      <c r="E581" s="4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</row>
    <row r="582" ht="12.0" customHeight="1">
      <c r="A582" s="43"/>
      <c r="B582" s="43"/>
      <c r="C582" s="43"/>
      <c r="D582" s="43"/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</row>
    <row r="583" ht="12.0" customHeight="1">
      <c r="A583" s="43"/>
      <c r="B583" s="43"/>
      <c r="C583" s="43"/>
      <c r="D583" s="43"/>
      <c r="E583" s="4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</row>
    <row r="584" ht="12.0" customHeight="1">
      <c r="A584" s="43"/>
      <c r="B584" s="43"/>
      <c r="C584" s="43"/>
      <c r="D584" s="43"/>
      <c r="E584" s="4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</row>
    <row r="585" ht="12.0" customHeight="1">
      <c r="A585" s="43"/>
      <c r="B585" s="43"/>
      <c r="C585" s="43"/>
      <c r="D585" s="43"/>
      <c r="E585" s="4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</row>
    <row r="586" ht="12.0" customHeight="1">
      <c r="A586" s="43"/>
      <c r="B586" s="43"/>
      <c r="C586" s="43"/>
      <c r="D586" s="43"/>
      <c r="E586" s="43"/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</row>
    <row r="587" ht="12.0" customHeight="1">
      <c r="A587" s="43"/>
      <c r="B587" s="43"/>
      <c r="C587" s="43"/>
      <c r="D587" s="43"/>
      <c r="E587" s="43"/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</row>
    <row r="588" ht="12.0" customHeight="1">
      <c r="A588" s="43"/>
      <c r="B588" s="43"/>
      <c r="C588" s="43"/>
      <c r="D588" s="43"/>
      <c r="E588" s="43"/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</row>
    <row r="589" ht="12.0" customHeight="1">
      <c r="A589" s="43"/>
      <c r="B589" s="43"/>
      <c r="C589" s="43"/>
      <c r="D589" s="43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</row>
    <row r="590" ht="12.0" customHeight="1">
      <c r="A590" s="43"/>
      <c r="B590" s="43"/>
      <c r="C590" s="43"/>
      <c r="D590" s="43"/>
      <c r="E590" s="4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</row>
    <row r="591" ht="12.0" customHeight="1">
      <c r="A591" s="43"/>
      <c r="B591" s="43"/>
      <c r="C591" s="43"/>
      <c r="D591" s="43"/>
      <c r="E591" s="43"/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</row>
    <row r="592" ht="12.0" customHeight="1">
      <c r="A592" s="43"/>
      <c r="B592" s="43"/>
      <c r="C592" s="43"/>
      <c r="D592" s="43"/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</row>
    <row r="593" ht="12.0" customHeight="1">
      <c r="A593" s="43"/>
      <c r="B593" s="43"/>
      <c r="C593" s="43"/>
      <c r="D593" s="43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</row>
    <row r="594" ht="12.0" customHeight="1">
      <c r="A594" s="43"/>
      <c r="B594" s="43"/>
      <c r="C594" s="43"/>
      <c r="D594" s="43"/>
      <c r="E594" s="4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</row>
    <row r="595" ht="12.0" customHeight="1">
      <c r="A595" s="43"/>
      <c r="B595" s="43"/>
      <c r="C595" s="43"/>
      <c r="D595" s="43"/>
      <c r="E595" s="43"/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</row>
    <row r="596" ht="12.0" customHeight="1">
      <c r="A596" s="43"/>
      <c r="B596" s="43"/>
      <c r="C596" s="43"/>
      <c r="D596" s="43"/>
      <c r="E596" s="43"/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</row>
    <row r="597" ht="12.0" customHeight="1">
      <c r="A597" s="43"/>
      <c r="B597" s="43"/>
      <c r="C597" s="43"/>
      <c r="D597" s="43"/>
      <c r="E597" s="43"/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</row>
    <row r="598" ht="12.0" customHeight="1">
      <c r="A598" s="43"/>
      <c r="B598" s="43"/>
      <c r="C598" s="43"/>
      <c r="D598" s="43"/>
      <c r="E598" s="43"/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</row>
    <row r="599" ht="12.0" customHeight="1">
      <c r="A599" s="43"/>
      <c r="B599" s="43"/>
      <c r="C599" s="43"/>
      <c r="D599" s="43"/>
      <c r="E599" s="43"/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</row>
    <row r="600" ht="12.0" customHeight="1">
      <c r="A600" s="43"/>
      <c r="B600" s="43"/>
      <c r="C600" s="43"/>
      <c r="D600" s="43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</row>
    <row r="601" ht="12.0" customHeight="1">
      <c r="A601" s="43"/>
      <c r="B601" s="43"/>
      <c r="C601" s="43"/>
      <c r="D601" s="43"/>
      <c r="E601" s="43"/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</row>
    <row r="602" ht="12.0" customHeight="1">
      <c r="A602" s="43"/>
      <c r="B602" s="43"/>
      <c r="C602" s="43"/>
      <c r="D602" s="43"/>
      <c r="E602" s="43"/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</row>
    <row r="603" ht="12.0" customHeight="1">
      <c r="A603" s="43"/>
      <c r="B603" s="43"/>
      <c r="C603" s="43"/>
      <c r="D603" s="43"/>
      <c r="E603" s="43"/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</row>
    <row r="604" ht="12.0" customHeight="1">
      <c r="A604" s="43"/>
      <c r="B604" s="43"/>
      <c r="C604" s="43"/>
      <c r="D604" s="43"/>
      <c r="E604" s="43"/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</row>
    <row r="605" ht="12.0" customHeight="1">
      <c r="A605" s="43"/>
      <c r="B605" s="43"/>
      <c r="C605" s="43"/>
      <c r="D605" s="43"/>
      <c r="E605" s="43"/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</row>
    <row r="606" ht="12.0" customHeight="1">
      <c r="A606" s="43"/>
      <c r="B606" s="43"/>
      <c r="C606" s="43"/>
      <c r="D606" s="43"/>
      <c r="E606" s="43"/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</row>
    <row r="607" ht="12.0" customHeight="1">
      <c r="A607" s="43"/>
      <c r="B607" s="43"/>
      <c r="C607" s="43"/>
      <c r="D607" s="43"/>
      <c r="E607" s="43"/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</row>
    <row r="608" ht="12.0" customHeight="1">
      <c r="A608" s="43"/>
      <c r="B608" s="43"/>
      <c r="C608" s="43"/>
      <c r="D608" s="43"/>
      <c r="E608" s="43"/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</row>
    <row r="609" ht="12.0" customHeight="1">
      <c r="A609" s="43"/>
      <c r="B609" s="43"/>
      <c r="C609" s="43"/>
      <c r="D609" s="43"/>
      <c r="E609" s="43"/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</row>
    <row r="610" ht="12.0" customHeight="1">
      <c r="A610" s="43"/>
      <c r="B610" s="43"/>
      <c r="C610" s="43"/>
      <c r="D610" s="43"/>
      <c r="E610" s="43"/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</row>
    <row r="611" ht="12.0" customHeight="1">
      <c r="A611" s="43"/>
      <c r="B611" s="43"/>
      <c r="C611" s="43"/>
      <c r="D611" s="43"/>
      <c r="E611" s="43"/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</row>
    <row r="612" ht="12.0" customHeight="1">
      <c r="A612" s="43"/>
      <c r="B612" s="43"/>
      <c r="C612" s="43"/>
      <c r="D612" s="43"/>
      <c r="E612" s="43"/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</row>
    <row r="613" ht="12.0" customHeight="1">
      <c r="A613" s="43"/>
      <c r="B613" s="43"/>
      <c r="C613" s="43"/>
      <c r="D613" s="43"/>
      <c r="E613" s="43"/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</row>
    <row r="614" ht="12.0" customHeight="1">
      <c r="A614" s="43"/>
      <c r="B614" s="43"/>
      <c r="C614" s="43"/>
      <c r="D614" s="43"/>
      <c r="E614" s="43"/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</row>
    <row r="615" ht="12.0" customHeight="1">
      <c r="A615" s="43"/>
      <c r="B615" s="43"/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</row>
    <row r="616" ht="12.0" customHeight="1">
      <c r="A616" s="43"/>
      <c r="B616" s="43"/>
      <c r="C616" s="43"/>
      <c r="D616" s="43"/>
      <c r="E616" s="43"/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</row>
    <row r="617" ht="12.0" customHeight="1">
      <c r="A617" s="43"/>
      <c r="B617" s="43"/>
      <c r="C617" s="43"/>
      <c r="D617" s="43"/>
      <c r="E617" s="43"/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</row>
    <row r="618" ht="12.0" customHeight="1">
      <c r="A618" s="43"/>
      <c r="B618" s="43"/>
      <c r="C618" s="43"/>
      <c r="D618" s="43"/>
      <c r="E618" s="43"/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</row>
    <row r="619" ht="12.0" customHeight="1">
      <c r="A619" s="43"/>
      <c r="B619" s="43"/>
      <c r="C619" s="43"/>
      <c r="D619" s="43"/>
      <c r="E619" s="43"/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</row>
    <row r="620" ht="12.0" customHeight="1">
      <c r="A620" s="43"/>
      <c r="B620" s="43"/>
      <c r="C620" s="43"/>
      <c r="D620" s="43"/>
      <c r="E620" s="43"/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</row>
    <row r="621" ht="12.0" customHeight="1">
      <c r="A621" s="43"/>
      <c r="B621" s="43"/>
      <c r="C621" s="43"/>
      <c r="D621" s="43"/>
      <c r="E621" s="4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</row>
    <row r="622" ht="12.0" customHeight="1">
      <c r="A622" s="43"/>
      <c r="B622" s="43"/>
      <c r="C622" s="43"/>
      <c r="D622" s="43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</row>
    <row r="623" ht="12.0" customHeight="1">
      <c r="A623" s="43"/>
      <c r="B623" s="43"/>
      <c r="C623" s="43"/>
      <c r="D623" s="43"/>
      <c r="E623" s="43"/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</row>
    <row r="624" ht="12.0" customHeight="1">
      <c r="A624" s="43"/>
      <c r="B624" s="43"/>
      <c r="C624" s="43"/>
      <c r="D624" s="43"/>
      <c r="E624" s="43"/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</row>
    <row r="625" ht="12.0" customHeight="1">
      <c r="A625" s="43"/>
      <c r="B625" s="43"/>
      <c r="C625" s="43"/>
      <c r="D625" s="43"/>
      <c r="E625" s="43"/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</row>
    <row r="626" ht="12.0" customHeight="1">
      <c r="A626" s="43"/>
      <c r="B626" s="43"/>
      <c r="C626" s="43"/>
      <c r="D626" s="43"/>
      <c r="E626" s="43"/>
      <c r="F626" s="43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</row>
    <row r="627" ht="12.0" customHeight="1">
      <c r="A627" s="43"/>
      <c r="B627" s="43"/>
      <c r="C627" s="43"/>
      <c r="D627" s="43"/>
      <c r="E627" s="43"/>
      <c r="F627" s="43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</row>
    <row r="628" ht="12.0" customHeight="1">
      <c r="A628" s="43"/>
      <c r="B628" s="43"/>
      <c r="C628" s="43"/>
      <c r="D628" s="43"/>
      <c r="E628" s="43"/>
      <c r="F628" s="43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</row>
    <row r="629" ht="12.0" customHeight="1">
      <c r="A629" s="43"/>
      <c r="B629" s="43"/>
      <c r="C629" s="43"/>
      <c r="D629" s="43"/>
      <c r="E629" s="43"/>
      <c r="F629" s="43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</row>
    <row r="630" ht="12.0" customHeight="1">
      <c r="A630" s="43"/>
      <c r="B630" s="43"/>
      <c r="C630" s="43"/>
      <c r="D630" s="43"/>
      <c r="E630" s="43"/>
      <c r="F630" s="43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</row>
    <row r="631" ht="12.0" customHeight="1">
      <c r="A631" s="43"/>
      <c r="B631" s="43"/>
      <c r="C631" s="43"/>
      <c r="D631" s="43"/>
      <c r="E631" s="43"/>
      <c r="F631" s="43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</row>
    <row r="632" ht="12.0" customHeight="1">
      <c r="A632" s="43"/>
      <c r="B632" s="43"/>
      <c r="C632" s="43"/>
      <c r="D632" s="43"/>
      <c r="E632" s="43"/>
      <c r="F632" s="43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</row>
    <row r="633" ht="12.0" customHeight="1">
      <c r="A633" s="43"/>
      <c r="B633" s="43"/>
      <c r="C633" s="43"/>
      <c r="D633" s="43"/>
      <c r="E633" s="43"/>
      <c r="F633" s="43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</row>
    <row r="634" ht="12.0" customHeight="1">
      <c r="A634" s="43"/>
      <c r="B634" s="43"/>
      <c r="C634" s="43"/>
      <c r="D634" s="43"/>
      <c r="E634" s="43"/>
      <c r="F634" s="43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</row>
    <row r="635" ht="12.0" customHeight="1">
      <c r="A635" s="43"/>
      <c r="B635" s="43"/>
      <c r="C635" s="43"/>
      <c r="D635" s="43"/>
      <c r="E635" s="43"/>
      <c r="F635" s="43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</row>
    <row r="636" ht="12.0" customHeight="1">
      <c r="A636" s="43"/>
      <c r="B636" s="43"/>
      <c r="C636" s="43"/>
      <c r="D636" s="43"/>
      <c r="E636" s="43"/>
      <c r="F636" s="43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</row>
    <row r="637" ht="12.0" customHeight="1">
      <c r="A637" s="43"/>
      <c r="B637" s="43"/>
      <c r="C637" s="43"/>
      <c r="D637" s="43"/>
      <c r="E637" s="43"/>
      <c r="F637" s="43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</row>
    <row r="638" ht="12.0" customHeight="1">
      <c r="A638" s="43"/>
      <c r="B638" s="43"/>
      <c r="C638" s="43"/>
      <c r="D638" s="43"/>
      <c r="E638" s="43"/>
      <c r="F638" s="43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</row>
    <row r="639" ht="12.0" customHeight="1">
      <c r="A639" s="43"/>
      <c r="B639" s="43"/>
      <c r="C639" s="43"/>
      <c r="D639" s="43"/>
      <c r="E639" s="43"/>
      <c r="F639" s="43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</row>
    <row r="640" ht="12.0" customHeight="1">
      <c r="A640" s="43"/>
      <c r="B640" s="43"/>
      <c r="C640" s="43"/>
      <c r="D640" s="43"/>
      <c r="E640" s="43"/>
      <c r="F640" s="43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</row>
    <row r="641" ht="12.0" customHeight="1">
      <c r="A641" s="43"/>
      <c r="B641" s="43"/>
      <c r="C641" s="43"/>
      <c r="D641" s="43"/>
      <c r="E641" s="43"/>
      <c r="F641" s="43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</row>
    <row r="642" ht="12.0" customHeight="1">
      <c r="A642" s="43"/>
      <c r="B642" s="43"/>
      <c r="C642" s="43"/>
      <c r="D642" s="43"/>
      <c r="E642" s="43"/>
      <c r="F642" s="43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</row>
    <row r="643" ht="12.0" customHeight="1">
      <c r="A643" s="43"/>
      <c r="B643" s="43"/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</row>
    <row r="644" ht="12.0" customHeight="1">
      <c r="A644" s="43"/>
      <c r="B644" s="43"/>
      <c r="C644" s="43"/>
      <c r="D644" s="43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</row>
    <row r="645" ht="12.0" customHeight="1">
      <c r="A645" s="43"/>
      <c r="B645" s="43"/>
      <c r="C645" s="43"/>
      <c r="D645" s="43"/>
      <c r="E645" s="43"/>
      <c r="F645" s="43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</row>
    <row r="646" ht="12.0" customHeight="1">
      <c r="A646" s="43"/>
      <c r="B646" s="43"/>
      <c r="C646" s="43"/>
      <c r="D646" s="43"/>
      <c r="E646" s="43"/>
      <c r="F646" s="43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</row>
    <row r="647" ht="12.0" customHeight="1">
      <c r="A647" s="43"/>
      <c r="B647" s="43"/>
      <c r="C647" s="43"/>
      <c r="D647" s="43"/>
      <c r="E647" s="43"/>
      <c r="F647" s="43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</row>
    <row r="648" ht="12.0" customHeight="1">
      <c r="A648" s="43"/>
      <c r="B648" s="43"/>
      <c r="C648" s="43"/>
      <c r="D648" s="43"/>
      <c r="E648" s="43"/>
      <c r="F648" s="43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</row>
    <row r="649" ht="12.0" customHeight="1">
      <c r="A649" s="43"/>
      <c r="B649" s="43"/>
      <c r="C649" s="43"/>
      <c r="D649" s="43"/>
      <c r="E649" s="43"/>
      <c r="F649" s="43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</row>
    <row r="650" ht="12.0" customHeight="1">
      <c r="A650" s="43"/>
      <c r="B650" s="43"/>
      <c r="C650" s="43"/>
      <c r="D650" s="43"/>
      <c r="E650" s="43"/>
      <c r="F650" s="43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</row>
    <row r="651" ht="12.0" customHeight="1">
      <c r="A651" s="43"/>
      <c r="B651" s="43"/>
      <c r="C651" s="43"/>
      <c r="D651" s="43"/>
      <c r="E651" s="4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</row>
    <row r="652" ht="12.0" customHeight="1">
      <c r="A652" s="43"/>
      <c r="B652" s="43"/>
      <c r="C652" s="43"/>
      <c r="D652" s="43"/>
      <c r="E652" s="4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</row>
    <row r="653" ht="12.0" customHeight="1">
      <c r="A653" s="43"/>
      <c r="B653" s="43"/>
      <c r="C653" s="43"/>
      <c r="D653" s="43"/>
      <c r="E653" s="4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</row>
    <row r="654" ht="12.0" customHeight="1">
      <c r="A654" s="43"/>
      <c r="B654" s="43"/>
      <c r="C654" s="43"/>
      <c r="D654" s="43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</row>
    <row r="655" ht="12.0" customHeight="1">
      <c r="A655" s="43"/>
      <c r="B655" s="43"/>
      <c r="C655" s="43"/>
      <c r="D655" s="43"/>
      <c r="E655" s="43"/>
      <c r="F655" s="43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</row>
    <row r="656" ht="12.0" customHeight="1">
      <c r="A656" s="43"/>
      <c r="B656" s="43"/>
      <c r="C656" s="43"/>
      <c r="D656" s="43"/>
      <c r="E656" s="43"/>
      <c r="F656" s="43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</row>
    <row r="657" ht="12.0" customHeight="1">
      <c r="A657" s="43"/>
      <c r="B657" s="43"/>
      <c r="C657" s="43"/>
      <c r="D657" s="43"/>
      <c r="E657" s="43"/>
      <c r="F657" s="43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</row>
    <row r="658" ht="12.0" customHeight="1">
      <c r="A658" s="43"/>
      <c r="B658" s="43"/>
      <c r="C658" s="43"/>
      <c r="D658" s="43"/>
      <c r="E658" s="43"/>
      <c r="F658" s="43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</row>
    <row r="659" ht="12.0" customHeight="1">
      <c r="A659" s="43"/>
      <c r="B659" s="43"/>
      <c r="C659" s="43"/>
      <c r="D659" s="43"/>
      <c r="E659" s="43"/>
      <c r="F659" s="43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</row>
    <row r="660" ht="12.0" customHeight="1">
      <c r="A660" s="43"/>
      <c r="B660" s="43"/>
      <c r="C660" s="43"/>
      <c r="D660" s="43"/>
      <c r="E660" s="43"/>
      <c r="F660" s="43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</row>
    <row r="661" ht="12.0" customHeight="1">
      <c r="A661" s="43"/>
      <c r="B661" s="43"/>
      <c r="C661" s="43"/>
      <c r="D661" s="43"/>
      <c r="E661" s="43"/>
      <c r="F661" s="43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</row>
    <row r="662" ht="12.0" customHeight="1">
      <c r="A662" s="43"/>
      <c r="B662" s="43"/>
      <c r="C662" s="43"/>
      <c r="D662" s="43"/>
      <c r="E662" s="43"/>
      <c r="F662" s="43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</row>
    <row r="663" ht="12.0" customHeight="1">
      <c r="A663" s="43"/>
      <c r="B663" s="43"/>
      <c r="C663" s="43"/>
      <c r="D663" s="43"/>
      <c r="E663" s="43"/>
      <c r="F663" s="43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</row>
    <row r="664" ht="12.0" customHeight="1">
      <c r="A664" s="43"/>
      <c r="B664" s="43"/>
      <c r="C664" s="43"/>
      <c r="D664" s="43"/>
      <c r="E664" s="43"/>
      <c r="F664" s="43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</row>
    <row r="665" ht="12.0" customHeight="1">
      <c r="A665" s="43"/>
      <c r="B665" s="43"/>
      <c r="C665" s="43"/>
      <c r="D665" s="43"/>
      <c r="E665" s="43"/>
      <c r="F665" s="43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</row>
    <row r="666" ht="12.0" customHeight="1">
      <c r="A666" s="43"/>
      <c r="B666" s="43"/>
      <c r="C666" s="43"/>
      <c r="D666" s="43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</row>
    <row r="667" ht="12.0" customHeight="1">
      <c r="A667" s="43"/>
      <c r="B667" s="43"/>
      <c r="C667" s="43"/>
      <c r="D667" s="43"/>
      <c r="E667" s="43"/>
      <c r="F667" s="43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</row>
    <row r="668" ht="12.0" customHeight="1">
      <c r="A668" s="43"/>
      <c r="B668" s="43"/>
      <c r="C668" s="43"/>
      <c r="D668" s="43"/>
      <c r="E668" s="43"/>
      <c r="F668" s="43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</row>
    <row r="669" ht="12.0" customHeight="1">
      <c r="A669" s="43"/>
      <c r="B669" s="43"/>
      <c r="C669" s="43"/>
      <c r="D669" s="43"/>
      <c r="E669" s="43"/>
      <c r="F669" s="43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</row>
    <row r="670" ht="12.0" customHeight="1">
      <c r="A670" s="43"/>
      <c r="B670" s="43"/>
      <c r="C670" s="43"/>
      <c r="D670" s="43"/>
      <c r="E670" s="43"/>
      <c r="F670" s="43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</row>
    <row r="671" ht="12.0" customHeight="1">
      <c r="A671" s="43"/>
      <c r="B671" s="43"/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</row>
    <row r="672" ht="12.0" customHeight="1">
      <c r="A672" s="43"/>
      <c r="B672" s="43"/>
      <c r="C672" s="43"/>
      <c r="D672" s="43"/>
      <c r="E672" s="43"/>
      <c r="F672" s="43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</row>
    <row r="673" ht="12.0" customHeight="1">
      <c r="A673" s="43"/>
      <c r="B673" s="43"/>
      <c r="C673" s="43"/>
      <c r="D673" s="43"/>
      <c r="E673" s="43"/>
      <c r="F673" s="43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</row>
    <row r="674" ht="12.0" customHeight="1">
      <c r="A674" s="43"/>
      <c r="B674" s="43"/>
      <c r="C674" s="43"/>
      <c r="D674" s="43"/>
      <c r="E674" s="43"/>
      <c r="F674" s="43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</row>
    <row r="675" ht="12.0" customHeight="1">
      <c r="A675" s="43"/>
      <c r="B675" s="43"/>
      <c r="C675" s="43"/>
      <c r="D675" s="43"/>
      <c r="E675" s="43"/>
      <c r="F675" s="43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</row>
    <row r="676" ht="12.0" customHeight="1">
      <c r="A676" s="43"/>
      <c r="B676" s="43"/>
      <c r="C676" s="43"/>
      <c r="D676" s="43"/>
      <c r="E676" s="43"/>
      <c r="F676" s="43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</row>
    <row r="677" ht="12.0" customHeight="1">
      <c r="A677" s="43"/>
      <c r="B677" s="43"/>
      <c r="C677" s="43"/>
      <c r="D677" s="43"/>
      <c r="E677" s="43"/>
      <c r="F677" s="43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</row>
    <row r="678" ht="12.0" customHeight="1">
      <c r="A678" s="43"/>
      <c r="B678" s="43"/>
      <c r="C678" s="43"/>
      <c r="D678" s="43"/>
      <c r="E678" s="43"/>
      <c r="F678" s="43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</row>
    <row r="679" ht="12.0" customHeight="1">
      <c r="A679" s="43"/>
      <c r="B679" s="43"/>
      <c r="C679" s="43"/>
      <c r="D679" s="43"/>
      <c r="E679" s="43"/>
      <c r="F679" s="43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</row>
    <row r="680" ht="12.0" customHeight="1">
      <c r="A680" s="43"/>
      <c r="B680" s="43"/>
      <c r="C680" s="43"/>
      <c r="D680" s="43"/>
      <c r="E680" s="43"/>
      <c r="F680" s="43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</row>
    <row r="681" ht="12.0" customHeight="1">
      <c r="A681" s="43"/>
      <c r="B681" s="43"/>
      <c r="C681" s="43"/>
      <c r="D681" s="43"/>
      <c r="E681" s="43"/>
      <c r="F681" s="43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</row>
    <row r="682" ht="12.0" customHeight="1">
      <c r="A682" s="43"/>
      <c r="B682" s="43"/>
      <c r="C682" s="43"/>
      <c r="D682" s="43"/>
      <c r="E682" s="43"/>
      <c r="F682" s="43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</row>
    <row r="683" ht="12.0" customHeight="1">
      <c r="A683" s="43"/>
      <c r="B683" s="43"/>
      <c r="C683" s="43"/>
      <c r="D683" s="43"/>
      <c r="E683" s="4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</row>
    <row r="684" ht="12.0" customHeight="1">
      <c r="A684" s="43"/>
      <c r="B684" s="43"/>
      <c r="C684" s="43"/>
      <c r="D684" s="43"/>
      <c r="E684" s="43"/>
      <c r="F684" s="43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</row>
    <row r="685" ht="12.0" customHeight="1">
      <c r="A685" s="43"/>
      <c r="B685" s="43"/>
      <c r="C685" s="43"/>
      <c r="D685" s="43"/>
      <c r="E685" s="43"/>
      <c r="F685" s="43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</row>
    <row r="686" ht="12.0" customHeight="1">
      <c r="A686" s="43"/>
      <c r="B686" s="43"/>
      <c r="C686" s="43"/>
      <c r="D686" s="43"/>
      <c r="E686" s="43"/>
      <c r="F686" s="43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</row>
    <row r="687" ht="12.0" customHeight="1">
      <c r="A687" s="43"/>
      <c r="B687" s="43"/>
      <c r="C687" s="43"/>
      <c r="D687" s="43"/>
      <c r="E687" s="43"/>
      <c r="F687" s="43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</row>
    <row r="688" ht="12.0" customHeight="1">
      <c r="A688" s="43"/>
      <c r="B688" s="43"/>
      <c r="C688" s="43"/>
      <c r="D688" s="43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</row>
    <row r="689" ht="12.0" customHeight="1">
      <c r="A689" s="43"/>
      <c r="B689" s="43"/>
      <c r="C689" s="43"/>
      <c r="D689" s="43"/>
      <c r="E689" s="43"/>
      <c r="F689" s="43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</row>
    <row r="690" ht="12.0" customHeight="1">
      <c r="A690" s="43"/>
      <c r="B690" s="43"/>
      <c r="C690" s="43"/>
      <c r="D690" s="43"/>
      <c r="E690" s="43"/>
      <c r="F690" s="43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</row>
    <row r="691" ht="12.0" customHeight="1">
      <c r="A691" s="43"/>
      <c r="B691" s="43"/>
      <c r="C691" s="43"/>
      <c r="D691" s="43"/>
      <c r="E691" s="43"/>
      <c r="F691" s="43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</row>
    <row r="692" ht="12.0" customHeight="1">
      <c r="A692" s="43"/>
      <c r="B692" s="43"/>
      <c r="C692" s="43"/>
      <c r="D692" s="43"/>
      <c r="E692" s="43"/>
      <c r="F692" s="43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</row>
    <row r="693" ht="12.0" customHeight="1">
      <c r="A693" s="43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</row>
    <row r="694" ht="12.0" customHeight="1">
      <c r="A694" s="43"/>
      <c r="B694" s="43"/>
      <c r="C694" s="43"/>
      <c r="D694" s="43"/>
      <c r="E694" s="43"/>
      <c r="F694" s="43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</row>
    <row r="695" ht="12.0" customHeight="1">
      <c r="A695" s="43"/>
      <c r="B695" s="43"/>
      <c r="C695" s="43"/>
      <c r="D695" s="43"/>
      <c r="E695" s="43"/>
      <c r="F695" s="43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</row>
    <row r="696" ht="12.0" customHeight="1">
      <c r="A696" s="43"/>
      <c r="B696" s="43"/>
      <c r="C696" s="43"/>
      <c r="D696" s="43"/>
      <c r="E696" s="43"/>
      <c r="F696" s="43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</row>
    <row r="697" ht="12.0" customHeight="1">
      <c r="A697" s="43"/>
      <c r="B697" s="43"/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</row>
    <row r="698" ht="12.0" customHeight="1">
      <c r="A698" s="43"/>
      <c r="B698" s="43"/>
      <c r="C698" s="43"/>
      <c r="D698" s="43"/>
      <c r="E698" s="4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</row>
    <row r="699" ht="12.0" customHeight="1">
      <c r="A699" s="43"/>
      <c r="B699" s="43"/>
      <c r="C699" s="43"/>
      <c r="D699" s="43"/>
      <c r="E699" s="43"/>
      <c r="F699" s="43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</row>
    <row r="700" ht="12.0" customHeight="1">
      <c r="A700" s="43"/>
      <c r="B700" s="43"/>
      <c r="C700" s="43"/>
      <c r="D700" s="43"/>
      <c r="E700" s="43"/>
      <c r="F700" s="43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</row>
    <row r="701" ht="12.0" customHeight="1">
      <c r="A701" s="43"/>
      <c r="B701" s="43"/>
      <c r="C701" s="43"/>
      <c r="D701" s="43"/>
      <c r="E701" s="43"/>
      <c r="F701" s="43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</row>
    <row r="702" ht="12.0" customHeight="1">
      <c r="A702" s="43"/>
      <c r="B702" s="43"/>
      <c r="C702" s="43"/>
      <c r="D702" s="43"/>
      <c r="E702" s="43"/>
      <c r="F702" s="43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</row>
    <row r="703" ht="12.0" customHeight="1">
      <c r="A703" s="43"/>
      <c r="B703" s="43"/>
      <c r="C703" s="43"/>
      <c r="D703" s="43"/>
      <c r="E703" s="43"/>
      <c r="F703" s="43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</row>
    <row r="704" ht="12.0" customHeight="1">
      <c r="A704" s="43"/>
      <c r="B704" s="43"/>
      <c r="C704" s="43"/>
      <c r="D704" s="43"/>
      <c r="E704" s="43"/>
      <c r="F704" s="43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</row>
    <row r="705" ht="12.0" customHeight="1">
      <c r="A705" s="43"/>
      <c r="B705" s="43"/>
      <c r="C705" s="43"/>
      <c r="D705" s="43"/>
      <c r="E705" s="43"/>
      <c r="F705" s="43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</row>
    <row r="706" ht="12.0" customHeight="1">
      <c r="A706" s="43"/>
      <c r="B706" s="43"/>
      <c r="C706" s="43"/>
      <c r="D706" s="43"/>
      <c r="E706" s="43"/>
      <c r="F706" s="43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</row>
    <row r="707" ht="12.0" customHeight="1">
      <c r="A707" s="43"/>
      <c r="B707" s="43"/>
      <c r="C707" s="43"/>
      <c r="D707" s="43"/>
      <c r="E707" s="43"/>
      <c r="F707" s="43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</row>
    <row r="708" ht="12.0" customHeight="1">
      <c r="A708" s="43"/>
      <c r="B708" s="43"/>
      <c r="C708" s="43"/>
      <c r="D708" s="43"/>
      <c r="E708" s="43"/>
      <c r="F708" s="43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</row>
    <row r="709" ht="12.0" customHeight="1">
      <c r="A709" s="43"/>
      <c r="B709" s="43"/>
      <c r="C709" s="43"/>
      <c r="D709" s="43"/>
      <c r="E709" s="4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</row>
    <row r="710" ht="12.0" customHeight="1">
      <c r="A710" s="43"/>
      <c r="B710" s="43"/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</row>
    <row r="711" ht="12.0" customHeight="1">
      <c r="A711" s="43"/>
      <c r="B711" s="43"/>
      <c r="C711" s="43"/>
      <c r="D711" s="43"/>
      <c r="E711" s="43"/>
      <c r="F711" s="43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</row>
    <row r="712" ht="12.0" customHeight="1">
      <c r="A712" s="43"/>
      <c r="B712" s="43"/>
      <c r="C712" s="43"/>
      <c r="D712" s="43"/>
      <c r="E712" s="43"/>
      <c r="F712" s="43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</row>
    <row r="713" ht="12.0" customHeight="1">
      <c r="A713" s="43"/>
      <c r="B713" s="43"/>
      <c r="C713" s="43"/>
      <c r="D713" s="43"/>
      <c r="E713" s="43"/>
      <c r="F713" s="43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</row>
    <row r="714" ht="12.0" customHeight="1">
      <c r="A714" s="43"/>
      <c r="B714" s="43"/>
      <c r="C714" s="43"/>
      <c r="D714" s="43"/>
      <c r="E714" s="43"/>
      <c r="F714" s="43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</row>
    <row r="715" ht="12.0" customHeight="1">
      <c r="A715" s="43"/>
      <c r="B715" s="43"/>
      <c r="C715" s="43"/>
      <c r="D715" s="43"/>
      <c r="E715" s="43"/>
      <c r="F715" s="43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</row>
    <row r="716" ht="12.0" customHeight="1">
      <c r="A716" s="43"/>
      <c r="B716" s="43"/>
      <c r="C716" s="43"/>
      <c r="D716" s="43"/>
      <c r="E716" s="43"/>
      <c r="F716" s="43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</row>
    <row r="717" ht="12.0" customHeight="1">
      <c r="A717" s="43"/>
      <c r="B717" s="43"/>
      <c r="C717" s="43"/>
      <c r="D717" s="43"/>
      <c r="E717" s="43"/>
      <c r="F717" s="43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</row>
    <row r="718" ht="12.0" customHeight="1">
      <c r="A718" s="43"/>
      <c r="B718" s="43"/>
      <c r="C718" s="43"/>
      <c r="D718" s="43"/>
      <c r="E718" s="43"/>
      <c r="F718" s="43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</row>
    <row r="719" ht="12.0" customHeight="1">
      <c r="A719" s="43"/>
      <c r="B719" s="43"/>
      <c r="C719" s="43"/>
      <c r="D719" s="43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</row>
    <row r="720" ht="12.0" customHeight="1">
      <c r="A720" s="43"/>
      <c r="B720" s="43"/>
      <c r="C720" s="43"/>
      <c r="D720" s="43"/>
      <c r="E720" s="43"/>
      <c r="F720" s="43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</row>
    <row r="721" ht="12.0" customHeight="1">
      <c r="A721" s="43"/>
      <c r="B721" s="43"/>
      <c r="C721" s="43"/>
      <c r="D721" s="43"/>
      <c r="E721" s="43"/>
      <c r="F721" s="43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</row>
    <row r="722" ht="12.0" customHeight="1">
      <c r="A722" s="43"/>
      <c r="B722" s="43"/>
      <c r="C722" s="43"/>
      <c r="D722" s="43"/>
      <c r="E722" s="43"/>
      <c r="F722" s="43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</row>
    <row r="723" ht="12.0" customHeight="1">
      <c r="A723" s="43"/>
      <c r="B723" s="43"/>
      <c r="C723" s="43"/>
      <c r="D723" s="43"/>
      <c r="E723" s="43"/>
      <c r="F723" s="43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</row>
    <row r="724" ht="12.0" customHeight="1">
      <c r="A724" s="43"/>
      <c r="B724" s="43"/>
      <c r="C724" s="43"/>
      <c r="D724" s="43"/>
      <c r="E724" s="43"/>
      <c r="F724" s="43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</row>
    <row r="725" ht="12.0" customHeight="1">
      <c r="A725" s="43"/>
      <c r="B725" s="43"/>
      <c r="C725" s="43"/>
      <c r="D725" s="43"/>
      <c r="E725" s="43"/>
      <c r="F725" s="43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</row>
    <row r="726" ht="12.0" customHeight="1">
      <c r="A726" s="43"/>
      <c r="B726" s="43"/>
      <c r="C726" s="43"/>
      <c r="D726" s="43"/>
      <c r="E726" s="43"/>
      <c r="F726" s="43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</row>
    <row r="727" ht="12.0" customHeight="1">
      <c r="A727" s="43"/>
      <c r="B727" s="43"/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</row>
    <row r="728" ht="12.0" customHeight="1">
      <c r="A728" s="43"/>
      <c r="B728" s="43"/>
      <c r="C728" s="43"/>
      <c r="D728" s="43"/>
      <c r="E728" s="43"/>
      <c r="F728" s="43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</row>
    <row r="729" ht="12.0" customHeight="1">
      <c r="A729" s="43"/>
      <c r="B729" s="43"/>
      <c r="C729" s="43"/>
      <c r="D729" s="43"/>
      <c r="E729" s="43"/>
      <c r="F729" s="43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</row>
    <row r="730" ht="12.0" customHeight="1">
      <c r="A730" s="43"/>
      <c r="B730" s="43"/>
      <c r="C730" s="43"/>
      <c r="D730" s="43"/>
      <c r="E730" s="43"/>
      <c r="F730" s="43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</row>
    <row r="731" ht="12.0" customHeight="1">
      <c r="A731" s="43"/>
      <c r="B731" s="43"/>
      <c r="C731" s="43"/>
      <c r="D731" s="43"/>
      <c r="E731" s="43"/>
      <c r="F731" s="43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</row>
    <row r="732" ht="12.0" customHeight="1">
      <c r="A732" s="43"/>
      <c r="B732" s="43"/>
      <c r="C732" s="43"/>
      <c r="D732" s="43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</row>
    <row r="733" ht="12.0" customHeight="1">
      <c r="A733" s="43"/>
      <c r="B733" s="43"/>
      <c r="C733" s="43"/>
      <c r="D733" s="43"/>
      <c r="E733" s="43"/>
      <c r="F733" s="43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</row>
    <row r="734" ht="12.0" customHeight="1">
      <c r="A734" s="43"/>
      <c r="B734" s="43"/>
      <c r="C734" s="43"/>
      <c r="D734" s="43"/>
      <c r="E734" s="43"/>
      <c r="F734" s="43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</row>
    <row r="735" ht="12.0" customHeight="1">
      <c r="A735" s="43"/>
      <c r="B735" s="43"/>
      <c r="C735" s="43"/>
      <c r="D735" s="43"/>
      <c r="E735" s="43"/>
      <c r="F735" s="43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</row>
    <row r="736" ht="12.0" customHeight="1">
      <c r="A736" s="43"/>
      <c r="B736" s="43"/>
      <c r="C736" s="43"/>
      <c r="D736" s="43"/>
      <c r="E736" s="43"/>
      <c r="F736" s="43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</row>
    <row r="737" ht="12.0" customHeight="1">
      <c r="A737" s="43"/>
      <c r="B737" s="43"/>
      <c r="C737" s="43"/>
      <c r="D737" s="43"/>
      <c r="E737" s="43"/>
      <c r="F737" s="43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</row>
    <row r="738" ht="12.0" customHeight="1">
      <c r="A738" s="43"/>
      <c r="B738" s="43"/>
      <c r="C738" s="43"/>
      <c r="D738" s="43"/>
      <c r="E738" s="43"/>
      <c r="F738" s="43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</row>
    <row r="739" ht="12.0" customHeight="1">
      <c r="A739" s="43"/>
      <c r="B739" s="43"/>
      <c r="C739" s="43"/>
      <c r="D739" s="43"/>
      <c r="E739" s="43"/>
      <c r="F739" s="43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</row>
    <row r="740" ht="12.0" customHeight="1">
      <c r="A740" s="43"/>
      <c r="B740" s="43"/>
      <c r="C740" s="43"/>
      <c r="D740" s="43"/>
      <c r="E740" s="43"/>
      <c r="F740" s="43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</row>
    <row r="741" ht="12.0" customHeight="1">
      <c r="A741" s="43"/>
      <c r="B741" s="43"/>
      <c r="C741" s="43"/>
      <c r="D741" s="43"/>
      <c r="E741" s="43"/>
      <c r="F741" s="43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</row>
    <row r="742" ht="12.0" customHeight="1">
      <c r="A742" s="43"/>
      <c r="B742" s="43"/>
      <c r="C742" s="43"/>
      <c r="D742" s="43"/>
      <c r="E742" s="43"/>
      <c r="F742" s="43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</row>
    <row r="743" ht="12.0" customHeight="1">
      <c r="A743" s="43"/>
      <c r="B743" s="43"/>
      <c r="C743" s="43"/>
      <c r="D743" s="43"/>
      <c r="E743" s="43"/>
      <c r="F743" s="43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</row>
    <row r="744" ht="12.0" customHeight="1">
      <c r="A744" s="43"/>
      <c r="B744" s="43"/>
      <c r="C744" s="43"/>
      <c r="D744" s="43"/>
      <c r="E744" s="43"/>
      <c r="F744" s="43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</row>
    <row r="745" ht="12.0" customHeight="1">
      <c r="A745" s="43"/>
      <c r="B745" s="43"/>
      <c r="C745" s="43"/>
      <c r="D745" s="43"/>
      <c r="E745" s="4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</row>
    <row r="746" ht="12.0" customHeight="1">
      <c r="A746" s="43"/>
      <c r="B746" s="43"/>
      <c r="C746" s="43"/>
      <c r="D746" s="43"/>
      <c r="E746" s="43"/>
      <c r="F746" s="43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</row>
    <row r="747" ht="12.0" customHeight="1">
      <c r="A747" s="43"/>
      <c r="B747" s="43"/>
      <c r="C747" s="43"/>
      <c r="D747" s="43"/>
      <c r="E747" s="43"/>
      <c r="F747" s="43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</row>
    <row r="748" ht="12.0" customHeight="1">
      <c r="A748" s="43"/>
      <c r="B748" s="43"/>
      <c r="C748" s="43"/>
      <c r="D748" s="43"/>
      <c r="E748" s="43"/>
      <c r="F748" s="43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</row>
    <row r="749" ht="12.0" customHeight="1">
      <c r="A749" s="43"/>
      <c r="B749" s="43"/>
      <c r="C749" s="43"/>
      <c r="D749" s="43"/>
      <c r="E749" s="43"/>
      <c r="F749" s="43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</row>
    <row r="750" ht="12.0" customHeight="1">
      <c r="A750" s="43"/>
      <c r="B750" s="43"/>
      <c r="C750" s="43"/>
      <c r="D750" s="43"/>
      <c r="E750" s="43"/>
      <c r="F750" s="43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</row>
    <row r="751" ht="12.0" customHeight="1">
      <c r="A751" s="43"/>
      <c r="B751" s="43"/>
      <c r="C751" s="43"/>
      <c r="D751" s="43"/>
      <c r="E751" s="43"/>
      <c r="F751" s="43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</row>
    <row r="752" ht="12.0" customHeight="1">
      <c r="A752" s="43"/>
      <c r="B752" s="43"/>
      <c r="C752" s="43"/>
      <c r="D752" s="43"/>
      <c r="E752" s="43"/>
      <c r="F752" s="43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</row>
    <row r="753" ht="12.0" customHeight="1">
      <c r="A753" s="43"/>
      <c r="B753" s="43"/>
      <c r="C753" s="43"/>
      <c r="D753" s="43"/>
      <c r="E753" s="43"/>
      <c r="F753" s="43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</row>
    <row r="754" ht="12.0" customHeight="1">
      <c r="A754" s="43"/>
      <c r="B754" s="43"/>
      <c r="C754" s="43"/>
      <c r="D754" s="43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</row>
    <row r="755" ht="12.0" customHeight="1">
      <c r="A755" s="43"/>
      <c r="B755" s="43"/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</row>
    <row r="756" ht="12.0" customHeight="1">
      <c r="A756" s="43"/>
      <c r="B756" s="43"/>
      <c r="C756" s="43"/>
      <c r="D756" s="43"/>
      <c r="E756" s="43"/>
      <c r="F756" s="43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</row>
    <row r="757" ht="12.0" customHeight="1">
      <c r="A757" s="43"/>
      <c r="B757" s="43"/>
      <c r="C757" s="43"/>
      <c r="D757" s="43"/>
      <c r="E757" s="4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</row>
    <row r="758" ht="12.0" customHeight="1">
      <c r="A758" s="43"/>
      <c r="B758" s="43"/>
      <c r="C758" s="43"/>
      <c r="D758" s="43"/>
      <c r="E758" s="43"/>
      <c r="F758" s="43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</row>
    <row r="759" ht="12.0" customHeight="1">
      <c r="A759" s="43"/>
      <c r="B759" s="43"/>
      <c r="C759" s="43"/>
      <c r="D759" s="43"/>
      <c r="E759" s="43"/>
      <c r="F759" s="43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</row>
    <row r="760" ht="12.0" customHeight="1">
      <c r="A760" s="43"/>
      <c r="B760" s="43"/>
      <c r="C760" s="43"/>
      <c r="D760" s="43"/>
      <c r="E760" s="43"/>
      <c r="F760" s="43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</row>
    <row r="761" ht="12.0" customHeight="1">
      <c r="A761" s="43"/>
      <c r="B761" s="43"/>
      <c r="C761" s="43"/>
      <c r="D761" s="43"/>
      <c r="E761" s="43"/>
      <c r="F761" s="43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</row>
    <row r="762" ht="12.0" customHeight="1">
      <c r="A762" s="43"/>
      <c r="B762" s="43"/>
      <c r="C762" s="43"/>
      <c r="D762" s="43"/>
      <c r="E762" s="43"/>
      <c r="F762" s="43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</row>
    <row r="763" ht="12.0" customHeight="1">
      <c r="A763" s="43"/>
      <c r="B763" s="43"/>
      <c r="C763" s="43"/>
      <c r="D763" s="43"/>
      <c r="E763" s="43"/>
      <c r="F763" s="43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</row>
    <row r="764" ht="12.0" customHeight="1">
      <c r="A764" s="43"/>
      <c r="B764" s="43"/>
      <c r="C764" s="43"/>
      <c r="D764" s="43"/>
      <c r="E764" s="43"/>
      <c r="F764" s="43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</row>
    <row r="765" ht="12.0" customHeight="1">
      <c r="A765" s="43"/>
      <c r="B765" s="43"/>
      <c r="C765" s="43"/>
      <c r="D765" s="43"/>
      <c r="E765" s="43"/>
      <c r="F765" s="43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</row>
    <row r="766" ht="12.0" customHeight="1">
      <c r="A766" s="43"/>
      <c r="B766" s="43"/>
      <c r="C766" s="43"/>
      <c r="D766" s="43"/>
      <c r="E766" s="43"/>
      <c r="F766" s="43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</row>
    <row r="767" ht="12.0" customHeight="1">
      <c r="A767" s="43"/>
      <c r="B767" s="43"/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</row>
    <row r="768" ht="12.0" customHeight="1">
      <c r="A768" s="43"/>
      <c r="B768" s="43"/>
      <c r="C768" s="43"/>
      <c r="D768" s="43"/>
      <c r="E768" s="43"/>
      <c r="F768" s="43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</row>
    <row r="769" ht="12.0" customHeight="1">
      <c r="A769" s="43"/>
      <c r="B769" s="43"/>
      <c r="C769" s="43"/>
      <c r="D769" s="43"/>
      <c r="E769" s="43"/>
      <c r="F769" s="43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</row>
    <row r="770" ht="12.0" customHeight="1">
      <c r="A770" s="43"/>
      <c r="B770" s="43"/>
      <c r="C770" s="43"/>
      <c r="D770" s="43"/>
      <c r="E770" s="43"/>
      <c r="F770" s="43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</row>
    <row r="771" ht="12.0" customHeight="1">
      <c r="A771" s="43"/>
      <c r="B771" s="43"/>
      <c r="C771" s="43"/>
      <c r="D771" s="43"/>
      <c r="E771" s="43"/>
      <c r="F771" s="43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</row>
    <row r="772" ht="12.0" customHeight="1">
      <c r="A772" s="43"/>
      <c r="B772" s="43"/>
      <c r="C772" s="43"/>
      <c r="D772" s="43"/>
      <c r="E772" s="43"/>
      <c r="F772" s="43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</row>
    <row r="773" ht="12.0" customHeight="1">
      <c r="A773" s="43"/>
      <c r="B773" s="43"/>
      <c r="C773" s="43"/>
      <c r="D773" s="43"/>
      <c r="E773" s="43"/>
      <c r="F773" s="43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</row>
    <row r="774" ht="12.0" customHeight="1">
      <c r="A774" s="43"/>
      <c r="B774" s="43"/>
      <c r="C774" s="43"/>
      <c r="D774" s="43"/>
      <c r="E774" s="43"/>
      <c r="F774" s="43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</row>
    <row r="775" ht="12.0" customHeight="1">
      <c r="A775" s="43"/>
      <c r="B775" s="43"/>
      <c r="C775" s="43"/>
      <c r="D775" s="43"/>
      <c r="E775" s="43"/>
      <c r="F775" s="43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</row>
    <row r="776" ht="12.0" customHeight="1">
      <c r="A776" s="43"/>
      <c r="B776" s="43"/>
      <c r="C776" s="43"/>
      <c r="D776" s="43"/>
      <c r="E776" s="43"/>
      <c r="F776" s="43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</row>
    <row r="777" ht="12.0" customHeight="1">
      <c r="A777" s="43"/>
      <c r="B777" s="43"/>
      <c r="C777" s="43"/>
      <c r="D777" s="43"/>
      <c r="E777" s="43"/>
      <c r="F777" s="43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</row>
    <row r="778" ht="12.0" customHeight="1">
      <c r="A778" s="43"/>
      <c r="B778" s="43"/>
      <c r="C778" s="43"/>
      <c r="D778" s="43"/>
      <c r="E778" s="43"/>
      <c r="F778" s="43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</row>
    <row r="779" ht="12.0" customHeight="1">
      <c r="A779" s="43"/>
      <c r="B779" s="43"/>
      <c r="C779" s="43"/>
      <c r="D779" s="43"/>
      <c r="E779" s="43"/>
      <c r="F779" s="43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</row>
    <row r="780" ht="12.0" customHeight="1">
      <c r="A780" s="43"/>
      <c r="B780" s="43"/>
      <c r="C780" s="43"/>
      <c r="D780" s="43"/>
      <c r="E780" s="43"/>
      <c r="F780" s="43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</row>
    <row r="781" ht="12.0" customHeight="1">
      <c r="A781" s="43"/>
      <c r="B781" s="43"/>
      <c r="C781" s="43"/>
      <c r="D781" s="43"/>
      <c r="E781" s="43"/>
      <c r="F781" s="43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</row>
    <row r="782" ht="12.0" customHeight="1">
      <c r="A782" s="43"/>
      <c r="B782" s="43"/>
      <c r="C782" s="43"/>
      <c r="D782" s="43"/>
      <c r="E782" s="43"/>
      <c r="F782" s="43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</row>
    <row r="783" ht="12.0" customHeight="1">
      <c r="A783" s="43"/>
      <c r="B783" s="43"/>
      <c r="C783" s="43"/>
      <c r="D783" s="43"/>
      <c r="E783" s="43"/>
      <c r="F783" s="43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</row>
    <row r="784" ht="12.0" customHeight="1">
      <c r="A784" s="43"/>
      <c r="B784" s="43"/>
      <c r="C784" s="43"/>
      <c r="D784" s="43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</row>
    <row r="785" ht="12.0" customHeight="1">
      <c r="A785" s="43"/>
      <c r="B785" s="43"/>
      <c r="C785" s="43"/>
      <c r="D785" s="43"/>
      <c r="E785" s="43"/>
      <c r="F785" s="43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</row>
    <row r="786" ht="12.0" customHeight="1">
      <c r="A786" s="43"/>
      <c r="B786" s="43"/>
      <c r="C786" s="43"/>
      <c r="D786" s="43"/>
      <c r="E786" s="43"/>
      <c r="F786" s="43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</row>
    <row r="787" ht="12.0" customHeight="1">
      <c r="A787" s="43"/>
      <c r="B787" s="43"/>
      <c r="C787" s="43"/>
      <c r="D787" s="43"/>
      <c r="E787" s="43"/>
      <c r="F787" s="43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</row>
    <row r="788" ht="12.0" customHeight="1">
      <c r="A788" s="43"/>
      <c r="B788" s="43"/>
      <c r="C788" s="43"/>
      <c r="D788" s="43"/>
      <c r="E788" s="43"/>
      <c r="F788" s="43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</row>
    <row r="789" ht="12.0" customHeight="1">
      <c r="A789" s="43"/>
      <c r="B789" s="43"/>
      <c r="C789" s="43"/>
      <c r="D789" s="43"/>
      <c r="E789" s="43"/>
      <c r="F789" s="43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</row>
    <row r="790" ht="12.0" customHeight="1">
      <c r="A790" s="43"/>
      <c r="B790" s="43"/>
      <c r="C790" s="43"/>
      <c r="D790" s="43"/>
      <c r="E790" s="43"/>
      <c r="F790" s="43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</row>
    <row r="791" ht="12.0" customHeight="1">
      <c r="A791" s="43"/>
      <c r="B791" s="43"/>
      <c r="C791" s="43"/>
      <c r="D791" s="43"/>
      <c r="E791" s="43"/>
      <c r="F791" s="43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</row>
    <row r="792" ht="12.0" customHeight="1">
      <c r="A792" s="43"/>
      <c r="B792" s="43"/>
      <c r="C792" s="43"/>
      <c r="D792" s="43"/>
      <c r="E792" s="43"/>
      <c r="F792" s="43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</row>
    <row r="793" ht="12.0" customHeight="1">
      <c r="A793" s="43"/>
      <c r="B793" s="43"/>
      <c r="C793" s="43"/>
      <c r="D793" s="43"/>
      <c r="E793" s="43"/>
      <c r="F793" s="43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</row>
    <row r="794" ht="12.0" customHeight="1">
      <c r="A794" s="43"/>
      <c r="B794" s="43"/>
      <c r="C794" s="43"/>
      <c r="D794" s="43"/>
      <c r="E794" s="43"/>
      <c r="F794" s="43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</row>
    <row r="795" ht="12.0" customHeight="1">
      <c r="A795" s="43"/>
      <c r="B795" s="43"/>
      <c r="C795" s="43"/>
      <c r="D795" s="43"/>
      <c r="E795" s="43"/>
      <c r="F795" s="43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</row>
    <row r="796" ht="12.0" customHeight="1">
      <c r="A796" s="43"/>
      <c r="B796" s="43"/>
      <c r="C796" s="43"/>
      <c r="D796" s="43"/>
      <c r="E796" s="43"/>
      <c r="F796" s="43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</row>
    <row r="797" ht="12.0" customHeight="1">
      <c r="A797" s="43"/>
      <c r="B797" s="43"/>
      <c r="C797" s="43"/>
      <c r="D797" s="43"/>
      <c r="E797" s="43"/>
      <c r="F797" s="43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</row>
    <row r="798" ht="12.0" customHeight="1">
      <c r="A798" s="43"/>
      <c r="B798" s="43"/>
      <c r="C798" s="43"/>
      <c r="D798" s="43"/>
      <c r="E798" s="43"/>
      <c r="F798" s="43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</row>
    <row r="799" ht="12.0" customHeight="1">
      <c r="A799" s="43"/>
      <c r="B799" s="43"/>
      <c r="C799" s="43"/>
      <c r="D799" s="43"/>
      <c r="E799" s="43"/>
      <c r="F799" s="43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</row>
    <row r="800" ht="12.0" customHeight="1">
      <c r="A800" s="43"/>
      <c r="B800" s="43"/>
      <c r="C800" s="43"/>
      <c r="D800" s="43"/>
      <c r="E800" s="43"/>
      <c r="F800" s="43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</row>
    <row r="801" ht="12.0" customHeight="1">
      <c r="A801" s="43"/>
      <c r="B801" s="43"/>
      <c r="C801" s="43"/>
      <c r="D801" s="43"/>
      <c r="E801" s="43"/>
      <c r="F801" s="43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</row>
    <row r="802" ht="12.0" customHeight="1">
      <c r="A802" s="43"/>
      <c r="B802" s="43"/>
      <c r="C802" s="43"/>
      <c r="D802" s="43"/>
      <c r="E802" s="43"/>
      <c r="F802" s="43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</row>
    <row r="803" ht="12.0" customHeight="1">
      <c r="A803" s="43"/>
      <c r="B803" s="43"/>
      <c r="C803" s="43"/>
      <c r="D803" s="43"/>
      <c r="E803" s="43"/>
      <c r="F803" s="43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</row>
    <row r="804" ht="12.0" customHeight="1">
      <c r="A804" s="43"/>
      <c r="B804" s="43"/>
      <c r="C804" s="43"/>
      <c r="D804" s="43"/>
      <c r="E804" s="43"/>
      <c r="F804" s="43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</row>
    <row r="805" ht="12.0" customHeight="1">
      <c r="A805" s="43"/>
      <c r="B805" s="43"/>
      <c r="C805" s="43"/>
      <c r="D805" s="43"/>
      <c r="E805" s="43"/>
      <c r="F805" s="43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</row>
    <row r="806" ht="12.0" customHeight="1">
      <c r="A806" s="43"/>
      <c r="B806" s="43"/>
      <c r="C806" s="43"/>
      <c r="D806" s="43"/>
      <c r="E806" s="43"/>
      <c r="F806" s="43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</row>
    <row r="807" ht="12.0" customHeight="1">
      <c r="A807" s="43"/>
      <c r="B807" s="43"/>
      <c r="C807" s="43"/>
      <c r="D807" s="43"/>
      <c r="E807" s="4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</row>
    <row r="808" ht="12.0" customHeight="1">
      <c r="A808" s="43"/>
      <c r="B808" s="43"/>
      <c r="C808" s="43"/>
      <c r="D808" s="43"/>
      <c r="E808" s="43"/>
      <c r="F808" s="43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</row>
    <row r="809" ht="12.0" customHeight="1">
      <c r="A809" s="43"/>
      <c r="B809" s="43"/>
      <c r="C809" s="43"/>
      <c r="D809" s="43"/>
      <c r="E809" s="43"/>
      <c r="F809" s="43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</row>
    <row r="810" ht="12.0" customHeight="1">
      <c r="A810" s="43"/>
      <c r="B810" s="43"/>
      <c r="C810" s="43"/>
      <c r="D810" s="43"/>
      <c r="E810" s="43"/>
      <c r="F810" s="43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</row>
    <row r="811" ht="12.0" customHeight="1">
      <c r="A811" s="43"/>
      <c r="B811" s="43"/>
      <c r="C811" s="43"/>
      <c r="D811" s="43"/>
      <c r="E811" s="43"/>
      <c r="F811" s="43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</row>
    <row r="812" ht="12.0" customHeight="1">
      <c r="A812" s="43"/>
      <c r="B812" s="43"/>
      <c r="C812" s="43"/>
      <c r="D812" s="43"/>
      <c r="E812" s="43"/>
      <c r="F812" s="43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</row>
    <row r="813" ht="12.0" customHeight="1">
      <c r="A813" s="43"/>
      <c r="B813" s="43"/>
      <c r="C813" s="43"/>
      <c r="D813" s="43"/>
      <c r="E813" s="43"/>
      <c r="F813" s="43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</row>
    <row r="814" ht="12.0" customHeight="1">
      <c r="A814" s="43"/>
      <c r="B814" s="43"/>
      <c r="C814" s="43"/>
      <c r="D814" s="43"/>
      <c r="E814" s="43"/>
      <c r="F814" s="43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</row>
    <row r="815" ht="12.0" customHeight="1">
      <c r="A815" s="43"/>
      <c r="B815" s="43"/>
      <c r="C815" s="43"/>
      <c r="D815" s="43"/>
      <c r="E815" s="43"/>
      <c r="F815" s="43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</row>
    <row r="816" ht="12.0" customHeight="1">
      <c r="A816" s="43"/>
      <c r="B816" s="43"/>
      <c r="C816" s="43"/>
      <c r="D816" s="43"/>
      <c r="E816" s="43"/>
      <c r="F816" s="43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</row>
    <row r="817" ht="12.0" customHeight="1">
      <c r="A817" s="43"/>
      <c r="B817" s="43"/>
      <c r="C817" s="43"/>
      <c r="D817" s="43"/>
      <c r="E817" s="43"/>
      <c r="F817" s="43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</row>
    <row r="818" ht="12.0" customHeight="1">
      <c r="A818" s="43"/>
      <c r="B818" s="43"/>
      <c r="C818" s="43"/>
      <c r="D818" s="43"/>
      <c r="E818" s="43"/>
      <c r="F818" s="43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</row>
    <row r="819" ht="12.0" customHeight="1">
      <c r="A819" s="43"/>
      <c r="B819" s="43"/>
      <c r="C819" s="43"/>
      <c r="D819" s="43"/>
      <c r="E819" s="43"/>
      <c r="F819" s="43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</row>
    <row r="820" ht="12.0" customHeight="1">
      <c r="A820" s="43"/>
      <c r="B820" s="43"/>
      <c r="C820" s="43"/>
      <c r="D820" s="43"/>
      <c r="E820" s="43"/>
      <c r="F820" s="43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</row>
    <row r="821" ht="12.0" customHeight="1">
      <c r="A821" s="43"/>
      <c r="B821" s="43"/>
      <c r="C821" s="43"/>
      <c r="D821" s="43"/>
      <c r="E821" s="43"/>
      <c r="F821" s="43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</row>
    <row r="822" ht="12.0" customHeight="1">
      <c r="A822" s="43"/>
      <c r="B822" s="43"/>
      <c r="C822" s="43"/>
      <c r="D822" s="43"/>
      <c r="E822" s="43"/>
      <c r="F822" s="43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</row>
    <row r="823" ht="12.0" customHeight="1">
      <c r="A823" s="43"/>
      <c r="B823" s="43"/>
      <c r="C823" s="43"/>
      <c r="D823" s="43"/>
      <c r="E823" s="4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</row>
    <row r="824" ht="12.0" customHeight="1">
      <c r="A824" s="43"/>
      <c r="B824" s="43"/>
      <c r="C824" s="43"/>
      <c r="D824" s="43"/>
      <c r="E824" s="4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</row>
    <row r="825" ht="12.0" customHeight="1">
      <c r="A825" s="43"/>
      <c r="B825" s="43"/>
      <c r="C825" s="43"/>
      <c r="D825" s="43"/>
      <c r="E825" s="43"/>
      <c r="F825" s="43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</row>
    <row r="826" ht="12.0" customHeight="1">
      <c r="A826" s="43"/>
      <c r="B826" s="43"/>
      <c r="C826" s="43"/>
      <c r="D826" s="43"/>
      <c r="E826" s="43"/>
      <c r="F826" s="43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</row>
    <row r="827" ht="12.0" customHeight="1">
      <c r="A827" s="43"/>
      <c r="B827" s="43"/>
      <c r="C827" s="43"/>
      <c r="D827" s="43"/>
      <c r="E827" s="43"/>
      <c r="F827" s="43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</row>
    <row r="828" ht="12.0" customHeight="1">
      <c r="A828" s="43"/>
      <c r="B828" s="43"/>
      <c r="C828" s="43"/>
      <c r="D828" s="43"/>
      <c r="E828" s="43"/>
      <c r="F828" s="43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</row>
    <row r="829" ht="12.0" customHeight="1">
      <c r="A829" s="43"/>
      <c r="B829" s="43"/>
      <c r="C829" s="43"/>
      <c r="D829" s="43"/>
      <c r="E829" s="43"/>
      <c r="F829" s="43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</row>
    <row r="830" ht="12.0" customHeight="1">
      <c r="A830" s="43"/>
      <c r="B830" s="43"/>
      <c r="C830" s="43"/>
      <c r="D830" s="43"/>
      <c r="E830" s="43"/>
      <c r="F830" s="43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</row>
    <row r="831" ht="12.0" customHeight="1">
      <c r="A831" s="43"/>
      <c r="B831" s="43"/>
      <c r="C831" s="43"/>
      <c r="D831" s="43"/>
      <c r="E831" s="43"/>
      <c r="F831" s="43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</row>
    <row r="832" ht="12.0" customHeight="1">
      <c r="A832" s="43"/>
      <c r="B832" s="43"/>
      <c r="C832" s="43"/>
      <c r="D832" s="43"/>
      <c r="E832" s="43"/>
      <c r="F832" s="43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</row>
    <row r="833" ht="12.0" customHeight="1">
      <c r="A833" s="43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</row>
    <row r="834" ht="12.0" customHeight="1">
      <c r="A834" s="43"/>
      <c r="B834" s="43"/>
      <c r="C834" s="43"/>
      <c r="D834" s="43"/>
      <c r="E834" s="43"/>
      <c r="F834" s="43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</row>
    <row r="835" ht="12.0" customHeight="1">
      <c r="A835" s="43"/>
      <c r="B835" s="43"/>
      <c r="C835" s="43"/>
      <c r="D835" s="43"/>
      <c r="E835" s="43"/>
      <c r="F835" s="43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</row>
    <row r="836" ht="12.0" customHeight="1">
      <c r="A836" s="43"/>
      <c r="B836" s="43"/>
      <c r="C836" s="43"/>
      <c r="D836" s="43"/>
      <c r="E836" s="43"/>
      <c r="F836" s="43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</row>
    <row r="837" ht="12.0" customHeight="1">
      <c r="A837" s="43"/>
      <c r="B837" s="43"/>
      <c r="C837" s="43"/>
      <c r="D837" s="43"/>
      <c r="E837" s="43"/>
      <c r="F837" s="43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</row>
    <row r="838" ht="12.0" customHeight="1">
      <c r="A838" s="43"/>
      <c r="B838" s="43"/>
      <c r="C838" s="43"/>
      <c r="D838" s="43"/>
      <c r="E838" s="43"/>
      <c r="F838" s="43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</row>
    <row r="839" ht="12.0" customHeight="1">
      <c r="A839" s="43"/>
      <c r="B839" s="43"/>
      <c r="C839" s="43"/>
      <c r="D839" s="43"/>
      <c r="E839" s="43"/>
      <c r="F839" s="43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</row>
    <row r="840" ht="12.0" customHeight="1">
      <c r="A840" s="43"/>
      <c r="B840" s="43"/>
      <c r="C840" s="43"/>
      <c r="D840" s="43"/>
      <c r="E840" s="43"/>
      <c r="F840" s="43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</row>
    <row r="841" ht="12.0" customHeight="1">
      <c r="A841" s="43"/>
      <c r="B841" s="43"/>
      <c r="C841" s="43"/>
      <c r="D841" s="43"/>
      <c r="E841" s="43"/>
      <c r="F841" s="43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</row>
    <row r="842" ht="12.0" customHeight="1">
      <c r="A842" s="43"/>
      <c r="B842" s="43"/>
      <c r="C842" s="43"/>
      <c r="D842" s="43"/>
      <c r="E842" s="43"/>
      <c r="F842" s="43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</row>
    <row r="843" ht="12.0" customHeight="1">
      <c r="A843" s="43"/>
      <c r="B843" s="43"/>
      <c r="C843" s="43"/>
      <c r="D843" s="43"/>
      <c r="E843" s="43"/>
      <c r="F843" s="43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</row>
    <row r="844" ht="12.0" customHeight="1">
      <c r="A844" s="43"/>
      <c r="B844" s="43"/>
      <c r="C844" s="43"/>
      <c r="D844" s="43"/>
      <c r="E844" s="43"/>
      <c r="F844" s="43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</row>
    <row r="845" ht="12.0" customHeight="1">
      <c r="A845" s="43"/>
      <c r="B845" s="43"/>
      <c r="C845" s="43"/>
      <c r="D845" s="43"/>
      <c r="E845" s="43"/>
      <c r="F845" s="43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</row>
    <row r="846" ht="12.0" customHeight="1">
      <c r="A846" s="43"/>
      <c r="B846" s="43"/>
      <c r="C846" s="43"/>
      <c r="D846" s="43"/>
      <c r="E846" s="43"/>
      <c r="F846" s="43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</row>
    <row r="847" ht="12.0" customHeight="1">
      <c r="A847" s="43"/>
      <c r="B847" s="43"/>
      <c r="C847" s="43"/>
      <c r="D847" s="43"/>
      <c r="E847" s="43"/>
      <c r="F847" s="43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</row>
    <row r="848" ht="12.0" customHeight="1">
      <c r="A848" s="43"/>
      <c r="B848" s="43"/>
      <c r="C848" s="43"/>
      <c r="D848" s="43"/>
      <c r="E848" s="43"/>
      <c r="F848" s="43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</row>
    <row r="849" ht="12.0" customHeight="1">
      <c r="A849" s="43"/>
      <c r="B849" s="43"/>
      <c r="C849" s="43"/>
      <c r="D849" s="43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</row>
    <row r="850" ht="12.0" customHeight="1">
      <c r="A850" s="43"/>
      <c r="B850" s="43"/>
      <c r="C850" s="43"/>
      <c r="D850" s="43"/>
      <c r="E850" s="43"/>
      <c r="F850" s="43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</row>
    <row r="851" ht="12.0" customHeight="1">
      <c r="A851" s="43"/>
      <c r="B851" s="43"/>
      <c r="C851" s="43"/>
      <c r="D851" s="43"/>
      <c r="E851" s="43"/>
      <c r="F851" s="43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</row>
    <row r="852" ht="12.0" customHeight="1">
      <c r="A852" s="43"/>
      <c r="B852" s="43"/>
      <c r="C852" s="43"/>
      <c r="D852" s="43"/>
      <c r="E852" s="43"/>
      <c r="F852" s="43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</row>
    <row r="853" ht="12.0" customHeight="1">
      <c r="A853" s="43"/>
      <c r="B853" s="43"/>
      <c r="C853" s="43"/>
      <c r="D853" s="43"/>
      <c r="E853" s="43"/>
      <c r="F853" s="43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</row>
    <row r="854" ht="12.0" customHeight="1">
      <c r="A854" s="43"/>
      <c r="B854" s="43"/>
      <c r="C854" s="43"/>
      <c r="D854" s="43"/>
      <c r="E854" s="43"/>
      <c r="F854" s="43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</row>
    <row r="855" ht="12.0" customHeight="1">
      <c r="A855" s="43"/>
      <c r="B855" s="43"/>
      <c r="C855" s="43"/>
      <c r="D855" s="43"/>
      <c r="E855" s="43"/>
      <c r="F855" s="43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</row>
    <row r="856" ht="12.0" customHeight="1">
      <c r="A856" s="43"/>
      <c r="B856" s="43"/>
      <c r="C856" s="43"/>
      <c r="D856" s="43"/>
      <c r="E856" s="43"/>
      <c r="F856" s="43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</row>
    <row r="857" ht="12.0" customHeight="1">
      <c r="A857" s="43"/>
      <c r="B857" s="43"/>
      <c r="C857" s="43"/>
      <c r="D857" s="43"/>
      <c r="E857" s="43"/>
      <c r="F857" s="43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</row>
    <row r="858" ht="12.0" customHeight="1">
      <c r="A858" s="43"/>
      <c r="B858" s="43"/>
      <c r="C858" s="43"/>
      <c r="D858" s="43"/>
      <c r="E858" s="43"/>
      <c r="F858" s="43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</row>
    <row r="859" ht="12.0" customHeight="1">
      <c r="A859" s="43"/>
      <c r="B859" s="43"/>
      <c r="C859" s="43"/>
      <c r="D859" s="43"/>
      <c r="E859" s="43"/>
      <c r="F859" s="43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</row>
    <row r="860" ht="12.0" customHeight="1">
      <c r="A860" s="43"/>
      <c r="B860" s="43"/>
      <c r="C860" s="43"/>
      <c r="D860" s="43"/>
      <c r="E860" s="43"/>
      <c r="F860" s="43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</row>
    <row r="861" ht="12.0" customHeight="1">
      <c r="A861" s="43"/>
      <c r="B861" s="43"/>
      <c r="C861" s="43"/>
      <c r="D861" s="43"/>
      <c r="E861" s="43"/>
      <c r="F861" s="43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</row>
    <row r="862" ht="12.0" customHeight="1">
      <c r="A862" s="43"/>
      <c r="B862" s="43"/>
      <c r="C862" s="43"/>
      <c r="D862" s="43"/>
      <c r="E862" s="43"/>
      <c r="F862" s="43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</row>
    <row r="863" ht="12.0" customHeight="1">
      <c r="A863" s="43"/>
      <c r="B863" s="43"/>
      <c r="C863" s="43"/>
      <c r="D863" s="43"/>
      <c r="E863" s="43"/>
      <c r="F863" s="43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</row>
    <row r="864" ht="12.0" customHeight="1">
      <c r="A864" s="43"/>
      <c r="B864" s="43"/>
      <c r="C864" s="43"/>
      <c r="D864" s="43"/>
      <c r="E864" s="43"/>
      <c r="F864" s="43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</row>
    <row r="865" ht="12.0" customHeight="1">
      <c r="A865" s="43"/>
      <c r="B865" s="43"/>
      <c r="C865" s="43"/>
      <c r="D865" s="43"/>
      <c r="E865" s="43"/>
      <c r="F865" s="43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</row>
    <row r="866" ht="12.0" customHeight="1">
      <c r="A866" s="43"/>
      <c r="B866" s="43"/>
      <c r="C866" s="43"/>
      <c r="D866" s="43"/>
      <c r="E866" s="43"/>
      <c r="F866" s="43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</row>
    <row r="867" ht="12.0" customHeight="1">
      <c r="A867" s="43"/>
      <c r="B867" s="43"/>
      <c r="C867" s="43"/>
      <c r="D867" s="43"/>
      <c r="E867" s="43"/>
      <c r="F867" s="43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</row>
    <row r="868" ht="12.0" customHeight="1">
      <c r="A868" s="43"/>
      <c r="B868" s="43"/>
      <c r="C868" s="43"/>
      <c r="D868" s="43"/>
      <c r="E868" s="4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</row>
    <row r="869" ht="12.0" customHeight="1">
      <c r="A869" s="43"/>
      <c r="B869" s="43"/>
      <c r="C869" s="43"/>
      <c r="D869" s="43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</row>
    <row r="870" ht="12.0" customHeight="1">
      <c r="A870" s="43"/>
      <c r="B870" s="43"/>
      <c r="C870" s="43"/>
      <c r="D870" s="43"/>
      <c r="E870" s="4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</row>
    <row r="871" ht="12.0" customHeight="1">
      <c r="A871" s="43"/>
      <c r="B871" s="43"/>
      <c r="C871" s="43"/>
      <c r="D871" s="43"/>
      <c r="E871" s="4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</row>
    <row r="872" ht="12.0" customHeight="1">
      <c r="A872" s="43"/>
      <c r="B872" s="43"/>
      <c r="C872" s="43"/>
      <c r="D872" s="43"/>
      <c r="E872" s="4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</row>
    <row r="873" ht="12.0" customHeight="1">
      <c r="A873" s="43"/>
      <c r="B873" s="43"/>
      <c r="C873" s="43"/>
      <c r="D873" s="43"/>
      <c r="E873" s="4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</row>
    <row r="874" ht="12.0" customHeight="1">
      <c r="A874" s="43"/>
      <c r="B874" s="43"/>
      <c r="C874" s="43"/>
      <c r="D874" s="43"/>
      <c r="E874" s="4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</row>
    <row r="875" ht="12.0" customHeight="1">
      <c r="A875" s="43"/>
      <c r="B875" s="43"/>
      <c r="C875" s="43"/>
      <c r="D875" s="43"/>
      <c r="E875" s="4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</row>
    <row r="876" ht="12.0" customHeight="1">
      <c r="A876" s="43"/>
      <c r="B876" s="43"/>
      <c r="C876" s="43"/>
      <c r="D876" s="43"/>
      <c r="E876" s="4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</row>
    <row r="877" ht="12.0" customHeight="1">
      <c r="A877" s="43"/>
      <c r="B877" s="43"/>
      <c r="C877" s="43"/>
      <c r="D877" s="43"/>
      <c r="E877" s="4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</row>
    <row r="878" ht="12.0" customHeight="1">
      <c r="A878" s="43"/>
      <c r="B878" s="43"/>
      <c r="C878" s="43"/>
      <c r="D878" s="43"/>
      <c r="E878" s="4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</row>
    <row r="879" ht="12.0" customHeight="1">
      <c r="A879" s="43"/>
      <c r="B879" s="43"/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</row>
    <row r="880" ht="12.0" customHeight="1">
      <c r="A880" s="43"/>
      <c r="B880" s="43"/>
      <c r="C880" s="43"/>
      <c r="D880" s="43"/>
      <c r="E880" s="4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</row>
    <row r="881" ht="12.0" customHeight="1">
      <c r="A881" s="43"/>
      <c r="B881" s="43"/>
      <c r="C881" s="43"/>
      <c r="D881" s="43"/>
      <c r="E881" s="4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</row>
    <row r="882" ht="12.0" customHeight="1">
      <c r="A882" s="43"/>
      <c r="B882" s="43"/>
      <c r="C882" s="43"/>
      <c r="D882" s="43"/>
      <c r="E882" s="4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</row>
    <row r="883" ht="12.0" customHeight="1">
      <c r="A883" s="43"/>
      <c r="B883" s="43"/>
      <c r="C883" s="43"/>
      <c r="D883" s="43"/>
      <c r="E883" s="4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</row>
    <row r="884" ht="12.0" customHeight="1">
      <c r="A884" s="43"/>
      <c r="B884" s="43"/>
      <c r="C884" s="43"/>
      <c r="D884" s="43"/>
      <c r="E884" s="4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</row>
    <row r="885" ht="12.0" customHeight="1">
      <c r="A885" s="43"/>
      <c r="B885" s="43"/>
      <c r="C885" s="43"/>
      <c r="D885" s="43"/>
      <c r="E885" s="4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</row>
    <row r="886" ht="12.0" customHeight="1">
      <c r="A886" s="43"/>
      <c r="B886" s="43"/>
      <c r="C886" s="43"/>
      <c r="D886" s="43"/>
      <c r="E886" s="4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</row>
    <row r="887" ht="12.0" customHeight="1">
      <c r="A887" s="43"/>
      <c r="B887" s="43"/>
      <c r="C887" s="43"/>
      <c r="D887" s="43"/>
      <c r="E887" s="4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</row>
    <row r="888" ht="12.0" customHeight="1">
      <c r="A888" s="43"/>
      <c r="B888" s="43"/>
      <c r="C888" s="43"/>
      <c r="D888" s="43"/>
      <c r="E888" s="4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</row>
    <row r="889" ht="12.0" customHeight="1">
      <c r="A889" s="43"/>
      <c r="B889" s="43"/>
      <c r="C889" s="43"/>
      <c r="D889" s="43"/>
      <c r="E889" s="4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</row>
    <row r="890" ht="12.0" customHeight="1">
      <c r="A890" s="43"/>
      <c r="B890" s="43"/>
      <c r="C890" s="43"/>
      <c r="D890" s="43"/>
      <c r="E890" s="4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</row>
    <row r="891" ht="12.0" customHeight="1">
      <c r="A891" s="43"/>
      <c r="B891" s="43"/>
      <c r="C891" s="43"/>
      <c r="D891" s="43"/>
      <c r="E891" s="4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</row>
    <row r="892" ht="12.0" customHeight="1">
      <c r="A892" s="43"/>
      <c r="B892" s="43"/>
      <c r="C892" s="43"/>
      <c r="D892" s="43"/>
      <c r="E892" s="4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</row>
    <row r="893" ht="12.0" customHeight="1">
      <c r="A893" s="43"/>
      <c r="B893" s="43"/>
      <c r="C893" s="43"/>
      <c r="D893" s="43"/>
      <c r="E893" s="4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</row>
    <row r="894" ht="12.0" customHeight="1">
      <c r="A894" s="43"/>
      <c r="B894" s="43"/>
      <c r="C894" s="43"/>
      <c r="D894" s="43"/>
      <c r="E894" s="4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</row>
    <row r="895" ht="12.0" customHeight="1">
      <c r="A895" s="43"/>
      <c r="B895" s="43"/>
      <c r="C895" s="43"/>
      <c r="D895" s="43"/>
      <c r="E895" s="4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</row>
    <row r="896" ht="12.0" customHeight="1">
      <c r="A896" s="43"/>
      <c r="B896" s="43"/>
      <c r="C896" s="43"/>
      <c r="D896" s="43"/>
      <c r="E896" s="4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</row>
    <row r="897" ht="12.0" customHeight="1">
      <c r="A897" s="43"/>
      <c r="B897" s="43"/>
      <c r="C897" s="43"/>
      <c r="D897" s="43"/>
      <c r="E897" s="4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</row>
    <row r="898" ht="12.0" customHeight="1">
      <c r="A898" s="43"/>
      <c r="B898" s="43"/>
      <c r="C898" s="43"/>
      <c r="D898" s="43"/>
      <c r="E898" s="4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</row>
    <row r="899" ht="12.0" customHeight="1">
      <c r="A899" s="43"/>
      <c r="B899" s="43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</row>
    <row r="900" ht="12.0" customHeight="1">
      <c r="A900" s="43"/>
      <c r="B900" s="43"/>
      <c r="C900" s="43"/>
      <c r="D900" s="43"/>
      <c r="E900" s="4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</row>
    <row r="901" ht="12.0" customHeight="1">
      <c r="A901" s="43"/>
      <c r="B901" s="43"/>
      <c r="C901" s="43"/>
      <c r="D901" s="43"/>
      <c r="E901" s="4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</row>
    <row r="902" ht="12.0" customHeight="1">
      <c r="A902" s="43"/>
      <c r="B902" s="43"/>
      <c r="C902" s="43"/>
      <c r="D902" s="43"/>
      <c r="E902" s="4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</row>
    <row r="903" ht="12.0" customHeight="1">
      <c r="A903" s="43"/>
      <c r="B903" s="43"/>
      <c r="C903" s="43"/>
      <c r="D903" s="43"/>
      <c r="E903" s="4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</row>
    <row r="904" ht="12.0" customHeight="1">
      <c r="A904" s="43"/>
      <c r="B904" s="43"/>
      <c r="C904" s="43"/>
      <c r="D904" s="43"/>
      <c r="E904" s="4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</row>
    <row r="905" ht="12.0" customHeight="1">
      <c r="A905" s="43"/>
      <c r="B905" s="43"/>
      <c r="C905" s="43"/>
      <c r="D905" s="43"/>
      <c r="E905" s="43"/>
      <c r="F905" s="43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</row>
    <row r="906" ht="12.0" customHeight="1">
      <c r="A906" s="43"/>
      <c r="B906" s="43"/>
      <c r="C906" s="43"/>
      <c r="D906" s="43"/>
      <c r="E906" s="43"/>
      <c r="F906" s="43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</row>
    <row r="907" ht="12.0" customHeight="1">
      <c r="A907" s="43"/>
      <c r="B907" s="43"/>
      <c r="C907" s="43"/>
      <c r="D907" s="43"/>
      <c r="E907" s="43"/>
      <c r="F907" s="43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</row>
    <row r="908" ht="12.0" customHeight="1">
      <c r="A908" s="43"/>
      <c r="B908" s="43"/>
      <c r="C908" s="43"/>
      <c r="D908" s="43"/>
      <c r="E908" s="43"/>
      <c r="F908" s="43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</row>
    <row r="909" ht="12.0" customHeight="1">
      <c r="A909" s="43"/>
      <c r="B909" s="43"/>
      <c r="C909" s="43"/>
      <c r="D909" s="43"/>
      <c r="E909" s="43"/>
      <c r="F909" s="43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</row>
    <row r="910" ht="12.0" customHeight="1">
      <c r="A910" s="43"/>
      <c r="B910" s="43"/>
      <c r="C910" s="43"/>
      <c r="D910" s="43"/>
      <c r="E910" s="43"/>
      <c r="F910" s="43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</row>
    <row r="911" ht="12.0" customHeight="1">
      <c r="A911" s="43"/>
      <c r="B911" s="43"/>
      <c r="C911" s="43"/>
      <c r="D911" s="43"/>
      <c r="E911" s="43"/>
      <c r="F911" s="43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</row>
    <row r="912" ht="12.0" customHeight="1">
      <c r="A912" s="43"/>
      <c r="B912" s="43"/>
      <c r="C912" s="43"/>
      <c r="D912" s="43"/>
      <c r="E912" s="43"/>
      <c r="F912" s="43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</row>
    <row r="913" ht="12.0" customHeight="1">
      <c r="A913" s="43"/>
      <c r="B913" s="43"/>
      <c r="C913" s="43"/>
      <c r="D913" s="43"/>
      <c r="E913" s="43"/>
      <c r="F913" s="43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</row>
    <row r="914" ht="12.0" customHeight="1">
      <c r="A914" s="43"/>
      <c r="B914" s="43"/>
      <c r="C914" s="43"/>
      <c r="D914" s="43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</row>
    <row r="915" ht="12.0" customHeight="1">
      <c r="A915" s="43"/>
      <c r="B915" s="43"/>
      <c r="C915" s="43"/>
      <c r="D915" s="43"/>
      <c r="E915" s="43"/>
      <c r="F915" s="43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</row>
    <row r="916" ht="12.0" customHeight="1">
      <c r="A916" s="43"/>
      <c r="B916" s="43"/>
      <c r="C916" s="43"/>
      <c r="D916" s="43"/>
      <c r="E916" s="43"/>
      <c r="F916" s="43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</row>
    <row r="917" ht="12.0" customHeight="1">
      <c r="A917" s="43"/>
      <c r="B917" s="43"/>
      <c r="C917" s="43"/>
      <c r="D917" s="43"/>
      <c r="E917" s="43"/>
      <c r="F917" s="43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</row>
    <row r="918" ht="12.0" customHeight="1">
      <c r="A918" s="43"/>
      <c r="B918" s="43"/>
      <c r="C918" s="43"/>
      <c r="D918" s="43"/>
      <c r="E918" s="43"/>
      <c r="F918" s="43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</row>
    <row r="919" ht="12.0" customHeight="1">
      <c r="A919" s="43"/>
      <c r="B919" s="43"/>
      <c r="C919" s="43"/>
      <c r="D919" s="43"/>
      <c r="E919" s="43"/>
      <c r="F919" s="43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</row>
    <row r="920" ht="12.0" customHeight="1">
      <c r="A920" s="43"/>
      <c r="B920" s="43"/>
      <c r="C920" s="43"/>
      <c r="D920" s="43"/>
      <c r="E920" s="43"/>
      <c r="F920" s="43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</row>
    <row r="921" ht="12.0" customHeight="1">
      <c r="A921" s="43"/>
      <c r="B921" s="43"/>
      <c r="C921" s="43"/>
      <c r="D921" s="43"/>
      <c r="E921" s="43"/>
      <c r="F921" s="43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</row>
    <row r="922" ht="12.0" customHeight="1">
      <c r="A922" s="43"/>
      <c r="B922" s="43"/>
      <c r="C922" s="43"/>
      <c r="D922" s="43"/>
      <c r="E922" s="43"/>
      <c r="F922" s="43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</row>
    <row r="923" ht="12.0" customHeight="1">
      <c r="A923" s="43"/>
      <c r="B923" s="43"/>
      <c r="C923" s="43"/>
      <c r="D923" s="43"/>
      <c r="E923" s="43"/>
      <c r="F923" s="43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</row>
    <row r="924" ht="12.0" customHeight="1">
      <c r="A924" s="43"/>
      <c r="B924" s="43"/>
      <c r="C924" s="43"/>
      <c r="D924" s="43"/>
      <c r="E924" s="43"/>
      <c r="F924" s="43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</row>
    <row r="925" ht="12.0" customHeight="1">
      <c r="A925" s="43"/>
      <c r="B925" s="43"/>
      <c r="C925" s="43"/>
      <c r="D925" s="43"/>
      <c r="E925" s="43"/>
      <c r="F925" s="43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</row>
    <row r="926" ht="12.0" customHeight="1">
      <c r="A926" s="43"/>
      <c r="B926" s="43"/>
      <c r="C926" s="43"/>
      <c r="D926" s="43"/>
      <c r="E926" s="43"/>
      <c r="F926" s="43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</row>
    <row r="927" ht="12.0" customHeight="1">
      <c r="A927" s="43"/>
      <c r="B927" s="43"/>
      <c r="C927" s="43"/>
      <c r="D927" s="43"/>
      <c r="E927" s="43"/>
      <c r="F927" s="43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</row>
    <row r="928" ht="12.0" customHeight="1">
      <c r="A928" s="43"/>
      <c r="B928" s="43"/>
      <c r="C928" s="43"/>
      <c r="D928" s="43"/>
      <c r="E928" s="43"/>
      <c r="F928" s="43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</row>
    <row r="929" ht="12.0" customHeight="1">
      <c r="A929" s="43"/>
      <c r="B929" s="43"/>
      <c r="C929" s="43"/>
      <c r="D929" s="43"/>
      <c r="E929" s="43"/>
      <c r="F929" s="43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</row>
    <row r="930" ht="12.0" customHeight="1">
      <c r="A930" s="43"/>
      <c r="B930" s="43"/>
      <c r="C930" s="43"/>
      <c r="D930" s="43"/>
      <c r="E930" s="43"/>
      <c r="F930" s="43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</row>
    <row r="931" ht="12.0" customHeight="1">
      <c r="A931" s="43"/>
      <c r="B931" s="43"/>
      <c r="C931" s="43"/>
      <c r="D931" s="43"/>
      <c r="E931" s="4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</row>
    <row r="932" ht="12.0" customHeight="1">
      <c r="A932" s="43"/>
      <c r="B932" s="43"/>
      <c r="C932" s="43"/>
      <c r="D932" s="43"/>
      <c r="E932" s="43"/>
      <c r="F932" s="43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</row>
    <row r="933" ht="12.0" customHeight="1">
      <c r="A933" s="43"/>
      <c r="B933" s="43"/>
      <c r="C933" s="43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</row>
    <row r="934" ht="12.0" customHeight="1">
      <c r="A934" s="43"/>
      <c r="B934" s="43"/>
      <c r="C934" s="43"/>
      <c r="D934" s="43"/>
      <c r="E934" s="43"/>
      <c r="F934" s="43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</row>
    <row r="935" ht="12.0" customHeight="1">
      <c r="A935" s="43"/>
      <c r="B935" s="43"/>
      <c r="C935" s="43"/>
      <c r="D935" s="43"/>
      <c r="E935" s="43"/>
      <c r="F935" s="43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</row>
    <row r="936" ht="12.0" customHeight="1">
      <c r="A936" s="43"/>
      <c r="B936" s="43"/>
      <c r="C936" s="43"/>
      <c r="D936" s="43"/>
      <c r="E936" s="43"/>
      <c r="F936" s="43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</row>
    <row r="937" ht="12.0" customHeight="1">
      <c r="A937" s="43"/>
      <c r="B937" s="43"/>
      <c r="C937" s="43"/>
      <c r="D937" s="43"/>
      <c r="E937" s="43"/>
      <c r="F937" s="43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</row>
    <row r="938" ht="12.0" customHeight="1">
      <c r="A938" s="43"/>
      <c r="B938" s="43"/>
      <c r="C938" s="43"/>
      <c r="D938" s="43"/>
      <c r="E938" s="43"/>
      <c r="F938" s="43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</row>
    <row r="939" ht="12.0" customHeight="1">
      <c r="A939" s="43"/>
      <c r="B939" s="43"/>
      <c r="C939" s="43"/>
      <c r="D939" s="43"/>
      <c r="E939" s="43"/>
      <c r="F939" s="43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</row>
    <row r="940" ht="12.0" customHeight="1">
      <c r="A940" s="43"/>
      <c r="B940" s="43"/>
      <c r="C940" s="43"/>
      <c r="D940" s="43"/>
      <c r="E940" s="43"/>
      <c r="F940" s="43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</row>
    <row r="941" ht="12.0" customHeight="1">
      <c r="A941" s="43"/>
      <c r="B941" s="43"/>
      <c r="C941" s="43"/>
      <c r="D941" s="43"/>
      <c r="E941" s="43"/>
      <c r="F941" s="43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</row>
    <row r="942" ht="12.0" customHeight="1">
      <c r="A942" s="43"/>
      <c r="B942" s="43"/>
      <c r="C942" s="43"/>
      <c r="D942" s="43"/>
      <c r="E942" s="43"/>
      <c r="F942" s="43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</row>
    <row r="943" ht="12.0" customHeight="1">
      <c r="A943" s="43"/>
      <c r="B943" s="43"/>
      <c r="C943" s="43"/>
      <c r="D943" s="43"/>
      <c r="E943" s="43"/>
      <c r="F943" s="43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</row>
    <row r="944" ht="12.0" customHeight="1">
      <c r="A944" s="43"/>
      <c r="B944" s="43"/>
      <c r="C944" s="43"/>
      <c r="D944" s="43"/>
      <c r="E944" s="43"/>
      <c r="F944" s="43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</row>
    <row r="945" ht="12.0" customHeight="1">
      <c r="A945" s="43"/>
      <c r="B945" s="43"/>
      <c r="C945" s="43"/>
      <c r="D945" s="43"/>
      <c r="E945" s="43"/>
      <c r="F945" s="43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</row>
    <row r="946" ht="12.0" customHeight="1">
      <c r="A946" s="43"/>
      <c r="B946" s="43"/>
      <c r="C946" s="43"/>
      <c r="D946" s="43"/>
      <c r="E946" s="43"/>
      <c r="F946" s="43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</row>
    <row r="947" ht="12.0" customHeight="1">
      <c r="A947" s="43"/>
      <c r="B947" s="43"/>
      <c r="C947" s="43"/>
      <c r="D947" s="43"/>
      <c r="E947" s="43"/>
      <c r="F947" s="43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</row>
    <row r="948" ht="12.0" customHeight="1">
      <c r="A948" s="43"/>
      <c r="B948" s="43"/>
      <c r="C948" s="43"/>
      <c r="D948" s="43"/>
      <c r="E948" s="43"/>
      <c r="F948" s="43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</row>
    <row r="949" ht="12.0" customHeight="1">
      <c r="A949" s="43"/>
      <c r="B949" s="43"/>
      <c r="C949" s="43"/>
      <c r="D949" s="43"/>
      <c r="E949" s="43"/>
      <c r="F949" s="43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</row>
    <row r="950" ht="12.0" customHeight="1">
      <c r="A950" s="43"/>
      <c r="B950" s="43"/>
      <c r="C950" s="43"/>
      <c r="D950" s="43"/>
      <c r="E950" s="43"/>
      <c r="F950" s="43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</row>
    <row r="951" ht="12.0" customHeight="1">
      <c r="A951" s="43"/>
      <c r="B951" s="43"/>
      <c r="C951" s="43"/>
      <c r="D951" s="43"/>
      <c r="E951" s="43"/>
      <c r="F951" s="43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</row>
    <row r="952" ht="12.0" customHeight="1">
      <c r="A952" s="43"/>
      <c r="B952" s="43"/>
      <c r="C952" s="43"/>
      <c r="D952" s="43"/>
      <c r="E952" s="43"/>
      <c r="F952" s="43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</row>
    <row r="953" ht="12.0" customHeight="1">
      <c r="A953" s="43"/>
      <c r="B953" s="43"/>
      <c r="C953" s="43"/>
      <c r="D953" s="43"/>
      <c r="E953" s="43"/>
      <c r="F953" s="43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</row>
    <row r="954" ht="12.0" customHeight="1">
      <c r="A954" s="43"/>
      <c r="B954" s="43"/>
      <c r="C954" s="43"/>
      <c r="D954" s="43"/>
      <c r="E954" s="43"/>
      <c r="F954" s="43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</row>
    <row r="955" ht="12.0" customHeight="1">
      <c r="A955" s="43"/>
      <c r="B955" s="43"/>
      <c r="C955" s="43"/>
      <c r="D955" s="43"/>
      <c r="E955" s="43"/>
      <c r="F955" s="43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</row>
    <row r="956" ht="12.0" customHeight="1">
      <c r="A956" s="43"/>
      <c r="B956" s="43"/>
      <c r="C956" s="43"/>
      <c r="D956" s="43"/>
      <c r="E956" s="43"/>
      <c r="F956" s="43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</row>
    <row r="957" ht="12.0" customHeight="1">
      <c r="A957" s="43"/>
      <c r="B957" s="43"/>
      <c r="C957" s="43"/>
      <c r="D957" s="43"/>
      <c r="E957" s="43"/>
      <c r="F957" s="43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</row>
    <row r="958" ht="12.0" customHeight="1">
      <c r="A958" s="43"/>
      <c r="B958" s="43"/>
      <c r="C958" s="43"/>
      <c r="D958" s="43"/>
      <c r="E958" s="43"/>
      <c r="F958" s="43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</row>
    <row r="959" ht="12.0" customHeight="1">
      <c r="A959" s="43"/>
      <c r="B959" s="43"/>
      <c r="C959" s="43"/>
      <c r="D959" s="43"/>
      <c r="E959" s="43"/>
      <c r="F959" s="43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</row>
    <row r="960" ht="12.0" customHeight="1">
      <c r="A960" s="43"/>
      <c r="B960" s="43"/>
      <c r="C960" s="43"/>
      <c r="D960" s="43"/>
      <c r="E960" s="43"/>
      <c r="F960" s="43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</row>
    <row r="961" ht="12.0" customHeight="1">
      <c r="A961" s="43"/>
      <c r="B961" s="43"/>
      <c r="C961" s="43"/>
      <c r="D961" s="43"/>
      <c r="E961" s="43"/>
      <c r="F961" s="43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</row>
    <row r="962" ht="12.0" customHeight="1">
      <c r="A962" s="43"/>
      <c r="B962" s="43"/>
      <c r="C962" s="43"/>
      <c r="D962" s="43"/>
      <c r="E962" s="43"/>
      <c r="F962" s="43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</row>
    <row r="963" ht="12.0" customHeight="1">
      <c r="A963" s="43"/>
      <c r="B963" s="43"/>
      <c r="C963" s="43"/>
      <c r="D963" s="43"/>
      <c r="E963" s="43"/>
      <c r="F963" s="43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</row>
    <row r="964" ht="12.0" customHeight="1">
      <c r="A964" s="43"/>
      <c r="B964" s="43"/>
      <c r="C964" s="43"/>
      <c r="D964" s="43"/>
      <c r="E964" s="43"/>
      <c r="F964" s="43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</row>
    <row r="965" ht="12.0" customHeight="1">
      <c r="A965" s="43"/>
      <c r="B965" s="43"/>
      <c r="C965" s="43"/>
      <c r="D965" s="43"/>
      <c r="E965" s="43"/>
      <c r="F965" s="43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</row>
    <row r="966" ht="12.0" customHeight="1">
      <c r="A966" s="43"/>
      <c r="B966" s="43"/>
      <c r="C966" s="43"/>
      <c r="D966" s="43"/>
      <c r="E966" s="43"/>
      <c r="F966" s="43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</row>
    <row r="967" ht="12.0" customHeight="1">
      <c r="A967" s="43"/>
      <c r="B967" s="43"/>
      <c r="C967" s="43"/>
      <c r="D967" s="43"/>
      <c r="E967" s="43"/>
      <c r="F967" s="43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</row>
    <row r="968" ht="12.0" customHeight="1">
      <c r="A968" s="43"/>
      <c r="B968" s="43"/>
      <c r="C968" s="43"/>
      <c r="D968" s="43"/>
      <c r="E968" s="43"/>
      <c r="F968" s="43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</row>
    <row r="969" ht="12.0" customHeight="1">
      <c r="A969" s="43"/>
      <c r="B969" s="43"/>
      <c r="C969" s="43"/>
      <c r="D969" s="43"/>
      <c r="E969" s="43"/>
      <c r="F969" s="43"/>
      <c r="G969" s="43"/>
      <c r="H969" s="43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</row>
    <row r="970" ht="12.0" customHeight="1">
      <c r="A970" s="43"/>
      <c r="B970" s="43"/>
      <c r="C970" s="43"/>
      <c r="D970" s="43"/>
      <c r="E970" s="43"/>
      <c r="F970" s="43"/>
      <c r="G970" s="43"/>
      <c r="H970" s="43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</row>
    <row r="971" ht="12.0" customHeight="1">
      <c r="A971" s="43"/>
      <c r="B971" s="43"/>
      <c r="C971" s="43"/>
      <c r="D971" s="43"/>
      <c r="E971" s="43"/>
      <c r="F971" s="43"/>
      <c r="G971" s="43"/>
      <c r="H971" s="43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</row>
    <row r="972" ht="12.0" customHeight="1">
      <c r="A972" s="43"/>
      <c r="B972" s="43"/>
      <c r="C972" s="43"/>
      <c r="D972" s="43"/>
      <c r="E972" s="43"/>
      <c r="F972" s="43"/>
      <c r="G972" s="43"/>
      <c r="H972" s="43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</row>
    <row r="973" ht="12.0" customHeight="1">
      <c r="A973" s="43"/>
      <c r="B973" s="43"/>
      <c r="C973" s="43"/>
      <c r="D973" s="43"/>
      <c r="E973" s="43"/>
      <c r="F973" s="43"/>
      <c r="G973" s="43"/>
      <c r="H973" s="43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</row>
    <row r="974" ht="12.0" customHeight="1">
      <c r="A974" s="43"/>
      <c r="B974" s="43"/>
      <c r="C974" s="43"/>
      <c r="D974" s="43"/>
      <c r="E974" s="43"/>
      <c r="F974" s="43"/>
      <c r="G974" s="43"/>
      <c r="H974" s="43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</row>
    <row r="975" ht="12.0" customHeight="1">
      <c r="A975" s="43"/>
      <c r="B975" s="43"/>
      <c r="C975" s="43"/>
      <c r="D975" s="43"/>
      <c r="E975" s="43"/>
      <c r="F975" s="43"/>
      <c r="G975" s="43"/>
      <c r="H975" s="43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</row>
    <row r="976" ht="12.0" customHeight="1">
      <c r="A976" s="43"/>
      <c r="B976" s="43"/>
      <c r="C976" s="43"/>
      <c r="D976" s="43"/>
      <c r="E976" s="43"/>
      <c r="F976" s="43"/>
      <c r="G976" s="43"/>
      <c r="H976" s="43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</row>
    <row r="977" ht="12.0" customHeight="1">
      <c r="A977" s="43"/>
      <c r="B977" s="43"/>
      <c r="C977" s="43"/>
      <c r="D977" s="43"/>
      <c r="E977" s="43"/>
      <c r="F977" s="43"/>
      <c r="G977" s="43"/>
      <c r="H977" s="43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</row>
    <row r="978" ht="12.0" customHeight="1">
      <c r="A978" s="43"/>
      <c r="B978" s="43"/>
      <c r="C978" s="43"/>
      <c r="D978" s="43"/>
      <c r="E978" s="43"/>
      <c r="F978" s="43"/>
      <c r="G978" s="43"/>
      <c r="H978" s="43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</row>
    <row r="979" ht="12.0" customHeight="1">
      <c r="A979" s="43"/>
      <c r="B979" s="43"/>
      <c r="C979" s="43"/>
      <c r="D979" s="43"/>
      <c r="E979" s="43"/>
      <c r="F979" s="43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</row>
    <row r="980" ht="12.0" customHeight="1">
      <c r="A980" s="43"/>
      <c r="B980" s="43"/>
      <c r="C980" s="43"/>
      <c r="D980" s="43"/>
      <c r="E980" s="43"/>
      <c r="F980" s="43"/>
      <c r="G980" s="43"/>
      <c r="H980" s="43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</row>
    <row r="981" ht="12.0" customHeight="1">
      <c r="A981" s="43"/>
      <c r="B981" s="43"/>
      <c r="C981" s="43"/>
      <c r="D981" s="43"/>
      <c r="E981" s="43"/>
      <c r="F981" s="43"/>
      <c r="G981" s="43"/>
      <c r="H981" s="43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</row>
    <row r="982" ht="12.0" customHeight="1">
      <c r="A982" s="43"/>
      <c r="B982" s="43"/>
      <c r="C982" s="43"/>
      <c r="D982" s="43"/>
      <c r="E982" s="43"/>
      <c r="F982" s="43"/>
      <c r="G982" s="43"/>
      <c r="H982" s="43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</row>
    <row r="983" ht="12.0" customHeight="1">
      <c r="A983" s="43"/>
      <c r="B983" s="43"/>
      <c r="C983" s="43"/>
      <c r="D983" s="43"/>
      <c r="E983" s="43"/>
      <c r="F983" s="43"/>
      <c r="G983" s="43"/>
      <c r="H983" s="43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</row>
    <row r="984" ht="12.0" customHeight="1">
      <c r="A984" s="43"/>
      <c r="B984" s="43"/>
      <c r="C984" s="43"/>
      <c r="D984" s="43"/>
      <c r="E984" s="43"/>
      <c r="F984" s="43"/>
      <c r="G984" s="43"/>
      <c r="H984" s="43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</row>
    <row r="985" ht="12.0" customHeight="1">
      <c r="A985" s="43"/>
      <c r="B985" s="43"/>
      <c r="C985" s="43"/>
      <c r="D985" s="43"/>
      <c r="E985" s="43"/>
      <c r="F985" s="43"/>
      <c r="G985" s="43"/>
      <c r="H985" s="43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</row>
    <row r="986" ht="12.0" customHeight="1">
      <c r="A986" s="43"/>
      <c r="B986" s="43"/>
      <c r="C986" s="43"/>
      <c r="D986" s="43"/>
      <c r="E986" s="43"/>
      <c r="F986" s="43"/>
      <c r="G986" s="43"/>
      <c r="H986" s="43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</row>
    <row r="987" ht="12.0" customHeight="1">
      <c r="A987" s="43"/>
      <c r="B987" s="43"/>
      <c r="C987" s="43"/>
      <c r="D987" s="43"/>
      <c r="E987" s="43"/>
      <c r="F987" s="43"/>
      <c r="G987" s="43"/>
      <c r="H987" s="43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</row>
    <row r="988" ht="12.0" customHeight="1">
      <c r="A988" s="43"/>
      <c r="B988" s="43"/>
      <c r="C988" s="43"/>
      <c r="D988" s="43"/>
      <c r="E988" s="43"/>
      <c r="F988" s="43"/>
      <c r="G988" s="43"/>
      <c r="H988" s="43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</row>
    <row r="989" ht="12.0" customHeight="1">
      <c r="A989" s="43"/>
      <c r="B989" s="43"/>
      <c r="C989" s="43"/>
      <c r="D989" s="43"/>
      <c r="E989" s="43"/>
      <c r="F989" s="43"/>
      <c r="G989" s="43"/>
      <c r="H989" s="43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</row>
    <row r="990" ht="12.0" customHeight="1">
      <c r="A990" s="43"/>
      <c r="B990" s="43"/>
      <c r="C990" s="43"/>
      <c r="D990" s="43"/>
      <c r="E990" s="43"/>
      <c r="F990" s="43"/>
      <c r="G990" s="43"/>
      <c r="H990" s="43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</row>
    <row r="991" ht="12.0" customHeight="1">
      <c r="A991" s="43"/>
      <c r="B991" s="43"/>
      <c r="C991" s="43"/>
      <c r="D991" s="43"/>
      <c r="E991" s="43"/>
      <c r="F991" s="43"/>
      <c r="G991" s="43"/>
      <c r="H991" s="43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</row>
    <row r="992" ht="12.0" customHeight="1">
      <c r="A992" s="43"/>
      <c r="B992" s="43"/>
      <c r="C992" s="43"/>
      <c r="D992" s="43"/>
      <c r="E992" s="43"/>
      <c r="F992" s="43"/>
      <c r="G992" s="43"/>
      <c r="H992" s="43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</row>
    <row r="993" ht="12.0" customHeight="1">
      <c r="A993" s="43"/>
      <c r="B993" s="43"/>
      <c r="C993" s="43"/>
      <c r="D993" s="43"/>
      <c r="E993" s="43"/>
      <c r="F993" s="43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</row>
    <row r="994" ht="12.0" customHeight="1">
      <c r="A994" s="43"/>
      <c r="B994" s="43"/>
      <c r="C994" s="43"/>
      <c r="D994" s="43"/>
      <c r="E994" s="43"/>
      <c r="F994" s="43"/>
      <c r="G994" s="43"/>
      <c r="H994" s="43"/>
      <c r="I994" s="43"/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</row>
    <row r="995" ht="12.0" customHeight="1">
      <c r="A995" s="43"/>
      <c r="B995" s="43"/>
      <c r="C995" s="43"/>
      <c r="D995" s="43"/>
      <c r="E995" s="43"/>
      <c r="F995" s="43"/>
      <c r="G995" s="43"/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</row>
    <row r="996" ht="12.0" customHeight="1">
      <c r="A996" s="43"/>
      <c r="B996" s="43"/>
      <c r="C996" s="43"/>
      <c r="D996" s="43"/>
      <c r="E996" s="43"/>
      <c r="F996" s="43"/>
      <c r="G996" s="43"/>
      <c r="H996" s="43"/>
      <c r="I996" s="43"/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</row>
    <row r="997" ht="12.0" customHeight="1">
      <c r="A997" s="43"/>
      <c r="B997" s="43"/>
      <c r="C997" s="43"/>
      <c r="D997" s="43"/>
      <c r="E997" s="43"/>
      <c r="F997" s="43"/>
      <c r="G997" s="43"/>
      <c r="H997" s="43"/>
      <c r="I997" s="43"/>
      <c r="J997" s="43"/>
      <c r="K997" s="43"/>
      <c r="L997" s="43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</row>
    <row r="998" ht="12.0" customHeight="1">
      <c r="A998" s="43"/>
      <c r="B998" s="43"/>
      <c r="C998" s="43"/>
      <c r="D998" s="43"/>
      <c r="E998" s="43"/>
      <c r="F998" s="43"/>
      <c r="G998" s="43"/>
      <c r="H998" s="43"/>
      <c r="I998" s="43"/>
      <c r="J998" s="43"/>
      <c r="K998" s="43"/>
      <c r="L998" s="43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</row>
    <row r="999" ht="12.0" customHeight="1">
      <c r="A999" s="43"/>
      <c r="B999" s="43"/>
      <c r="C999" s="43"/>
      <c r="D999" s="43"/>
      <c r="E999" s="43"/>
      <c r="F999" s="43"/>
      <c r="G999" s="43"/>
      <c r="H999" s="43"/>
      <c r="I999" s="43"/>
      <c r="J999" s="43"/>
      <c r="K999" s="43"/>
      <c r="L999" s="43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</row>
    <row r="1000" ht="12.0" customHeight="1">
      <c r="A1000" s="43"/>
      <c r="B1000" s="43"/>
      <c r="C1000" s="43"/>
      <c r="D1000" s="43"/>
      <c r="E1000" s="43"/>
      <c r="F1000" s="43"/>
      <c r="G1000" s="43"/>
      <c r="H1000" s="43"/>
      <c r="I1000" s="43"/>
      <c r="J1000" s="43"/>
      <c r="K1000" s="43"/>
      <c r="L1000" s="43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</row>
  </sheetData>
  <mergeCells count="85">
    <mergeCell ref="E110:E111"/>
    <mergeCell ref="F110:F111"/>
    <mergeCell ref="G110:G111"/>
    <mergeCell ref="H110:I110"/>
    <mergeCell ref="J110:J111"/>
    <mergeCell ref="C100:D101"/>
    <mergeCell ref="E100:E101"/>
    <mergeCell ref="F100:F101"/>
    <mergeCell ref="C105:D105"/>
    <mergeCell ref="C109:D109"/>
    <mergeCell ref="C110:C111"/>
    <mergeCell ref="D110:D111"/>
    <mergeCell ref="E146:E147"/>
    <mergeCell ref="F146:F147"/>
    <mergeCell ref="G146:G147"/>
    <mergeCell ref="H146:I146"/>
    <mergeCell ref="J146:J147"/>
    <mergeCell ref="C122:D122"/>
    <mergeCell ref="C123:D124"/>
    <mergeCell ref="E123:E124"/>
    <mergeCell ref="F123:F124"/>
    <mergeCell ref="C141:D141"/>
    <mergeCell ref="C146:C147"/>
    <mergeCell ref="D146:D147"/>
    <mergeCell ref="C156:D156"/>
    <mergeCell ref="C157:D158"/>
    <mergeCell ref="E157:E158"/>
    <mergeCell ref="F157:F158"/>
    <mergeCell ref="C162:D162"/>
    <mergeCell ref="C166:D166"/>
    <mergeCell ref="E167:E168"/>
    <mergeCell ref="C190:D191"/>
    <mergeCell ref="E190:E191"/>
    <mergeCell ref="C195:D195"/>
    <mergeCell ref="E200:F200"/>
    <mergeCell ref="C167:D168"/>
    <mergeCell ref="C177:D177"/>
    <mergeCell ref="C178:D179"/>
    <mergeCell ref="E178:E179"/>
    <mergeCell ref="F178:F179"/>
    <mergeCell ref="C185:D185"/>
    <mergeCell ref="C189:D189"/>
    <mergeCell ref="H19:I19"/>
    <mergeCell ref="J19:J20"/>
    <mergeCell ref="C13:D13"/>
    <mergeCell ref="C14:D14"/>
    <mergeCell ref="C19:C20"/>
    <mergeCell ref="D19:D20"/>
    <mergeCell ref="E19:E20"/>
    <mergeCell ref="F19:F20"/>
    <mergeCell ref="G19:G20"/>
    <mergeCell ref="C29:D30"/>
    <mergeCell ref="E29:E30"/>
    <mergeCell ref="F29:F30"/>
    <mergeCell ref="G29:G30"/>
    <mergeCell ref="H29:H30"/>
    <mergeCell ref="I29:I30"/>
    <mergeCell ref="J29:J30"/>
    <mergeCell ref="C6:D6"/>
    <mergeCell ref="C7:D7"/>
    <mergeCell ref="C8:D8"/>
    <mergeCell ref="C9:D9"/>
    <mergeCell ref="C10:D10"/>
    <mergeCell ref="C11:D11"/>
    <mergeCell ref="C12:D12"/>
    <mergeCell ref="E59:E60"/>
    <mergeCell ref="F59:F60"/>
    <mergeCell ref="G59:G60"/>
    <mergeCell ref="H59:H60"/>
    <mergeCell ref="I59:I60"/>
    <mergeCell ref="J59:J60"/>
    <mergeCell ref="C36:D36"/>
    <mergeCell ref="C40:C41"/>
    <mergeCell ref="D40:E40"/>
    <mergeCell ref="C49:C50"/>
    <mergeCell ref="E49:F49"/>
    <mergeCell ref="C59:C60"/>
    <mergeCell ref="D59:D60"/>
    <mergeCell ref="C74:D74"/>
    <mergeCell ref="C82:E82"/>
    <mergeCell ref="C83:D84"/>
    <mergeCell ref="E83:E84"/>
    <mergeCell ref="F83:F84"/>
    <mergeCell ref="C95:D95"/>
    <mergeCell ref="C99:D99"/>
  </mergeCells>
  <printOptions/>
  <pageMargins bottom="0.75" footer="0.0" header="0.0" left="0.7" right="0.7" top="0.75"/>
  <pageSetup paperSize="9" orientation="portrait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C0D9"/>
    <pageSetUpPr/>
  </sheetPr>
  <sheetViews>
    <sheetView showGridLines="0" workbookViewId="0"/>
  </sheetViews>
  <sheetFormatPr customHeight="1" defaultColWidth="12.63" defaultRowHeight="15.0"/>
  <cols>
    <col customWidth="1" min="1" max="1" width="7.25"/>
    <col customWidth="1" min="2" max="2" width="3.0"/>
    <col customWidth="1" min="3" max="3" width="8.5"/>
    <col customWidth="1" min="4" max="4" width="15.5"/>
    <col customWidth="1" min="5" max="5" width="16.0"/>
    <col customWidth="1" min="6" max="6" width="16.5"/>
    <col customWidth="1" min="7" max="7" width="19.0"/>
    <col customWidth="1" min="8" max="8" width="11.5"/>
    <col customWidth="1" min="9" max="9" width="6.5"/>
    <col customWidth="1" min="10" max="10" width="7.5"/>
    <col customWidth="1" min="11" max="11" width="3.75"/>
    <col customWidth="1" min="12" max="12" width="11.5"/>
    <col customWidth="1" min="13" max="13" width="17.13"/>
    <col customWidth="1" min="14" max="14" width="18.88"/>
    <col customWidth="1" min="15" max="15" width="18.25"/>
    <col customWidth="1" min="16" max="16" width="18.5"/>
    <col customWidth="1" min="17" max="26" width="10.63"/>
  </cols>
  <sheetData>
    <row r="1" ht="12.0" customHeight="1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</row>
    <row r="2" ht="12.0" customHeight="1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</row>
    <row r="3" ht="12.0" customHeight="1">
      <c r="A3" s="44" t="s">
        <v>189</v>
      </c>
      <c r="B3" s="185">
        <v>25.0</v>
      </c>
      <c r="C3" s="44" t="s">
        <v>302</v>
      </c>
      <c r="D3" s="44"/>
      <c r="E3" s="43"/>
      <c r="F3" s="43"/>
      <c r="G3" s="43"/>
      <c r="H3" s="85"/>
      <c r="I3" s="43"/>
      <c r="J3" s="43"/>
      <c r="K3" s="43"/>
      <c r="L3" s="43"/>
      <c r="M3" s="43"/>
      <c r="N3" s="43"/>
      <c r="O3" s="43"/>
      <c r="P3" s="43"/>
      <c r="Q3" s="43"/>
    </row>
    <row r="4" ht="12.0" customHeight="1">
      <c r="A4" s="43"/>
      <c r="B4" s="43"/>
      <c r="C4" s="43"/>
      <c r="D4" s="43"/>
      <c r="E4" s="43"/>
      <c r="F4" s="43"/>
      <c r="G4" s="43"/>
      <c r="H4" s="85"/>
      <c r="I4" s="44"/>
      <c r="J4" s="44"/>
      <c r="K4" s="44"/>
      <c r="L4" s="44"/>
      <c r="M4" s="43"/>
      <c r="N4" s="43"/>
      <c r="O4" s="43"/>
      <c r="P4" s="43"/>
      <c r="Q4" s="43"/>
    </row>
    <row r="5" ht="12.0" customHeight="1">
      <c r="A5" s="43"/>
      <c r="B5" s="43"/>
      <c r="C5" s="43"/>
      <c r="D5" s="186" t="s">
        <v>303</v>
      </c>
      <c r="E5" s="3"/>
      <c r="F5" s="187">
        <v>1.8413759529085362E8</v>
      </c>
      <c r="G5" s="43"/>
      <c r="H5" s="43"/>
      <c r="J5" s="43"/>
      <c r="K5" s="43"/>
      <c r="L5" s="43"/>
      <c r="M5" s="43"/>
      <c r="N5" s="43"/>
      <c r="O5" s="43"/>
      <c r="P5" s="43"/>
      <c r="Q5" s="43"/>
    </row>
    <row r="6" ht="12.0" customHeight="1">
      <c r="A6" s="43"/>
      <c r="B6" s="43"/>
      <c r="C6" s="43"/>
      <c r="D6" s="188" t="s">
        <v>304</v>
      </c>
      <c r="E6" s="3"/>
      <c r="F6" s="189">
        <v>48.0</v>
      </c>
      <c r="G6" s="43" t="s">
        <v>305</v>
      </c>
      <c r="H6" s="43"/>
      <c r="I6" s="43"/>
      <c r="J6" s="43"/>
      <c r="K6" s="43"/>
      <c r="L6" s="43"/>
      <c r="M6" s="43"/>
      <c r="N6" s="43"/>
      <c r="O6" s="43"/>
      <c r="P6" s="43"/>
      <c r="Q6" s="43"/>
    </row>
    <row r="7" ht="12.0" customHeight="1">
      <c r="A7" s="43"/>
      <c r="B7" s="43"/>
      <c r="C7" s="43"/>
      <c r="D7" s="186" t="s">
        <v>306</v>
      </c>
      <c r="E7" s="3"/>
      <c r="F7" s="190">
        <v>0.0188</v>
      </c>
      <c r="G7" s="43" t="s">
        <v>307</v>
      </c>
      <c r="H7" s="191">
        <f>((1+F7)^12)-1</f>
        <v>0.2504526046</v>
      </c>
      <c r="I7" s="43" t="s">
        <v>308</v>
      </c>
      <c r="K7" s="43"/>
      <c r="L7" s="43"/>
      <c r="M7" s="43"/>
      <c r="N7" s="43"/>
      <c r="O7" s="43"/>
      <c r="P7" s="43"/>
      <c r="Q7" s="43"/>
    </row>
    <row r="8" ht="12.0" customHeight="1">
      <c r="A8" s="43"/>
      <c r="B8" s="43"/>
      <c r="C8" s="43"/>
      <c r="D8" s="188" t="s">
        <v>309</v>
      </c>
      <c r="E8" s="3"/>
      <c r="F8" s="192">
        <f>-PMT(F7,F6,F5)</f>
        <v>5857579.601</v>
      </c>
      <c r="G8" s="43" t="s">
        <v>307</v>
      </c>
      <c r="H8" s="43"/>
      <c r="I8" s="43"/>
      <c r="J8" s="43"/>
      <c r="K8" s="43"/>
      <c r="N8" s="43"/>
      <c r="O8" s="43"/>
      <c r="P8" s="43"/>
      <c r="Q8" s="43"/>
    </row>
    <row r="9" ht="12.0" customHeight="1">
      <c r="A9" s="43"/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</row>
    <row r="10" ht="12.0" customHeight="1">
      <c r="A10" s="43"/>
      <c r="B10" s="43"/>
      <c r="C10" s="85"/>
      <c r="D10" s="85"/>
      <c r="E10" s="85"/>
      <c r="F10" s="85"/>
      <c r="G10" s="85"/>
      <c r="H10" s="43"/>
      <c r="I10" s="43"/>
      <c r="J10" s="43"/>
      <c r="K10" s="43"/>
      <c r="L10" s="43"/>
      <c r="M10" s="43"/>
      <c r="N10" s="43"/>
      <c r="O10" s="43"/>
      <c r="P10" s="43"/>
      <c r="Q10" s="43"/>
    </row>
    <row r="11" ht="12.0" customHeight="1">
      <c r="A11" s="43"/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</row>
    <row r="12" ht="12.0" customHeight="1">
      <c r="A12" s="43"/>
      <c r="B12" s="43"/>
      <c r="C12" s="193" t="s">
        <v>310</v>
      </c>
      <c r="D12" s="117" t="s">
        <v>311</v>
      </c>
      <c r="E12" s="117" t="s">
        <v>312</v>
      </c>
      <c r="F12" s="117" t="s">
        <v>313</v>
      </c>
      <c r="G12" s="117" t="s">
        <v>314</v>
      </c>
      <c r="H12" s="43"/>
      <c r="I12" s="43"/>
      <c r="J12" s="44" t="s">
        <v>189</v>
      </c>
      <c r="K12" s="185">
        <f>B3+1</f>
        <v>26</v>
      </c>
      <c r="L12" s="44" t="s">
        <v>315</v>
      </c>
      <c r="M12" s="43"/>
      <c r="N12" s="43"/>
      <c r="O12" s="43"/>
      <c r="P12" s="43"/>
      <c r="Q12" s="43"/>
    </row>
    <row r="13" ht="12.0" customHeight="1">
      <c r="A13" s="43"/>
      <c r="B13" s="43"/>
      <c r="C13" s="194">
        <v>0.0</v>
      </c>
      <c r="D13" s="33"/>
      <c r="E13" s="33"/>
      <c r="F13" s="33"/>
      <c r="G13" s="195">
        <f>F5</f>
        <v>184137595.3</v>
      </c>
      <c r="H13" s="43"/>
      <c r="I13" s="43"/>
      <c r="J13" s="43"/>
      <c r="K13" s="43"/>
      <c r="L13" s="117" t="s">
        <v>212</v>
      </c>
      <c r="M13" s="117" t="s">
        <v>316</v>
      </c>
      <c r="N13" s="117" t="s">
        <v>312</v>
      </c>
      <c r="O13" s="117" t="s">
        <v>313</v>
      </c>
      <c r="P13" s="117" t="s">
        <v>314</v>
      </c>
      <c r="Q13" s="43"/>
    </row>
    <row r="14" ht="12.0" customHeight="1">
      <c r="A14" s="43"/>
      <c r="B14" s="43"/>
      <c r="C14" s="194">
        <f t="shared" ref="C14:C73" si="2">C13+1</f>
        <v>1</v>
      </c>
      <c r="D14" s="196">
        <f>F8</f>
        <v>5857579.601</v>
      </c>
      <c r="E14" s="136">
        <f t="shared" ref="E14:E73" si="3">G13*$F$7</f>
        <v>3461786.791</v>
      </c>
      <c r="F14" s="136">
        <f t="shared" ref="F14:F73" si="4">D14-E14</f>
        <v>2395792.809</v>
      </c>
      <c r="G14" s="195">
        <f t="shared" ref="G14:G60" si="5">G13-F14</f>
        <v>181741802.5</v>
      </c>
      <c r="H14" s="43"/>
      <c r="I14" s="43"/>
      <c r="J14" s="43"/>
      <c r="K14" s="43"/>
      <c r="L14" s="194">
        <v>1.0</v>
      </c>
      <c r="M14" s="197">
        <f t="shared" ref="M14:O14" si="1">SUM(D14:D25)</f>
        <v>70290955.21</v>
      </c>
      <c r="N14" s="197">
        <f t="shared" si="1"/>
        <v>38374330.25</v>
      </c>
      <c r="O14" s="197">
        <f t="shared" si="1"/>
        <v>31916624.96</v>
      </c>
      <c r="P14" s="197">
        <f>G25</f>
        <v>152220970.3</v>
      </c>
      <c r="Q14" s="43"/>
    </row>
    <row r="15" ht="12.0" customHeight="1">
      <c r="A15" s="43"/>
      <c r="B15" s="43"/>
      <c r="C15" s="194">
        <f t="shared" si="2"/>
        <v>2</v>
      </c>
      <c r="D15" s="196">
        <f t="shared" ref="D15:D61" si="6">D14</f>
        <v>5857579.601</v>
      </c>
      <c r="E15" s="136">
        <f t="shared" si="3"/>
        <v>3416745.887</v>
      </c>
      <c r="F15" s="136">
        <f t="shared" si="4"/>
        <v>2440833.714</v>
      </c>
      <c r="G15" s="195">
        <f t="shared" si="5"/>
        <v>179300968.8</v>
      </c>
      <c r="H15" s="43"/>
      <c r="I15" s="43"/>
      <c r="J15" s="43"/>
      <c r="K15" s="43"/>
      <c r="L15" s="194">
        <f t="shared" ref="L15:L18" si="7">L14+1</f>
        <v>2</v>
      </c>
      <c r="M15" s="197">
        <f t="shared" ref="M15:M17" si="8">M14</f>
        <v>70290955.21</v>
      </c>
      <c r="N15" s="197">
        <f>SUM(E26:E37)</f>
        <v>30380728.4</v>
      </c>
      <c r="O15" s="197">
        <f t="shared" ref="O15:O18" si="9">M15-N15</f>
        <v>39910226.81</v>
      </c>
      <c r="P15" s="197">
        <f>G37</f>
        <v>112310743.5</v>
      </c>
      <c r="Q15" s="43"/>
    </row>
    <row r="16" ht="12.0" customHeight="1">
      <c r="A16" s="43"/>
      <c r="B16" s="43"/>
      <c r="C16" s="194">
        <f t="shared" si="2"/>
        <v>3</v>
      </c>
      <c r="D16" s="196">
        <f t="shared" si="6"/>
        <v>5857579.601</v>
      </c>
      <c r="E16" s="136">
        <f t="shared" si="3"/>
        <v>3370858.213</v>
      </c>
      <c r="F16" s="136">
        <f t="shared" si="4"/>
        <v>2486721.388</v>
      </c>
      <c r="G16" s="195">
        <f t="shared" si="5"/>
        <v>176814247.4</v>
      </c>
      <c r="H16" s="43"/>
      <c r="I16" s="43"/>
      <c r="J16" s="43"/>
      <c r="K16" s="43"/>
      <c r="L16" s="194">
        <f t="shared" si="7"/>
        <v>3</v>
      </c>
      <c r="M16" s="197">
        <f t="shared" si="8"/>
        <v>70290955.21</v>
      </c>
      <c r="N16" s="197">
        <f>SUM(E38:E49)</f>
        <v>20385108.14</v>
      </c>
      <c r="O16" s="197">
        <f t="shared" si="9"/>
        <v>49905847.07</v>
      </c>
      <c r="P16" s="197">
        <f>G49</f>
        <v>62404896.45</v>
      </c>
      <c r="Q16" s="43"/>
    </row>
    <row r="17" ht="12.0" customHeight="1">
      <c r="A17" s="43"/>
      <c r="B17" s="43"/>
      <c r="C17" s="194">
        <f t="shared" si="2"/>
        <v>4</v>
      </c>
      <c r="D17" s="196">
        <f t="shared" si="6"/>
        <v>5857579.601</v>
      </c>
      <c r="E17" s="136">
        <f t="shared" si="3"/>
        <v>3324107.851</v>
      </c>
      <c r="F17" s="136">
        <f t="shared" si="4"/>
        <v>2533471.75</v>
      </c>
      <c r="G17" s="195">
        <f t="shared" si="5"/>
        <v>174280775.6</v>
      </c>
      <c r="H17" s="43"/>
      <c r="I17" s="43"/>
      <c r="J17" s="43"/>
      <c r="K17" s="43"/>
      <c r="L17" s="194">
        <f t="shared" si="7"/>
        <v>4</v>
      </c>
      <c r="M17" s="197">
        <f t="shared" si="8"/>
        <v>70290955.21</v>
      </c>
      <c r="N17" s="197">
        <f>SUM(E50:E61)</f>
        <v>7886058.758</v>
      </c>
      <c r="O17" s="197">
        <f t="shared" si="9"/>
        <v>62404896.45</v>
      </c>
      <c r="P17" s="197">
        <f>+O17-P16</f>
        <v>0.000001028180122</v>
      </c>
      <c r="Q17" s="43"/>
    </row>
    <row r="18" ht="12.0" customHeight="1">
      <c r="A18" s="43"/>
      <c r="B18" s="43"/>
      <c r="C18" s="194">
        <f t="shared" si="2"/>
        <v>5</v>
      </c>
      <c r="D18" s="196">
        <f t="shared" si="6"/>
        <v>5857579.601</v>
      </c>
      <c r="E18" s="136">
        <f t="shared" si="3"/>
        <v>3276478.582</v>
      </c>
      <c r="F18" s="136">
        <f t="shared" si="4"/>
        <v>2581101.019</v>
      </c>
      <c r="G18" s="195">
        <f t="shared" si="5"/>
        <v>171699674.6</v>
      </c>
      <c r="H18" s="43"/>
      <c r="I18" s="43"/>
      <c r="J18" s="43"/>
      <c r="K18" s="43"/>
      <c r="L18" s="194">
        <f t="shared" si="7"/>
        <v>5</v>
      </c>
      <c r="M18" s="196"/>
      <c r="N18" s="136">
        <f>SUM(E62:E73)</f>
        <v>0</v>
      </c>
      <c r="O18" s="136">
        <f t="shared" si="9"/>
        <v>0</v>
      </c>
      <c r="P18" s="136">
        <f>G73</f>
        <v>0</v>
      </c>
      <c r="Q18" s="43"/>
    </row>
    <row r="19" ht="12.0" customHeight="1">
      <c r="A19" s="43"/>
      <c r="B19" s="43"/>
      <c r="C19" s="194">
        <f t="shared" si="2"/>
        <v>6</v>
      </c>
      <c r="D19" s="196">
        <f t="shared" si="6"/>
        <v>5857579.601</v>
      </c>
      <c r="E19" s="136">
        <f t="shared" si="3"/>
        <v>3227953.883</v>
      </c>
      <c r="F19" s="136">
        <f t="shared" si="4"/>
        <v>2629625.718</v>
      </c>
      <c r="G19" s="195">
        <f t="shared" si="5"/>
        <v>169070048.9</v>
      </c>
      <c r="H19" s="43"/>
      <c r="I19" s="43"/>
      <c r="J19" s="43"/>
      <c r="K19" s="43"/>
      <c r="L19" s="94" t="s">
        <v>18</v>
      </c>
      <c r="M19" s="198">
        <f t="shared" ref="M19:O19" si="10">SUM(M14:M18)</f>
        <v>281163820.8</v>
      </c>
      <c r="N19" s="198">
        <f t="shared" si="10"/>
        <v>97026225.55</v>
      </c>
      <c r="O19" s="198">
        <f t="shared" si="10"/>
        <v>184137595.3</v>
      </c>
      <c r="P19" s="199"/>
      <c r="Q19" s="43"/>
    </row>
    <row r="20" ht="12.0" customHeight="1">
      <c r="A20" s="43"/>
      <c r="B20" s="43"/>
      <c r="C20" s="194">
        <f t="shared" si="2"/>
        <v>7</v>
      </c>
      <c r="D20" s="196">
        <f t="shared" si="6"/>
        <v>5857579.601</v>
      </c>
      <c r="E20" s="136">
        <f t="shared" si="3"/>
        <v>3178516.919</v>
      </c>
      <c r="F20" s="136">
        <f t="shared" si="4"/>
        <v>2679062.682</v>
      </c>
      <c r="G20" s="195">
        <f t="shared" si="5"/>
        <v>166390986.2</v>
      </c>
      <c r="H20" s="43"/>
      <c r="I20" s="43"/>
      <c r="J20" s="43"/>
      <c r="K20" s="43"/>
      <c r="L20" s="43"/>
      <c r="M20" s="43"/>
      <c r="N20" s="43"/>
      <c r="O20" s="43"/>
      <c r="P20" s="43"/>
      <c r="Q20" s="43"/>
    </row>
    <row r="21" ht="12.0" customHeight="1">
      <c r="A21" s="43"/>
      <c r="B21" s="43"/>
      <c r="C21" s="194">
        <f t="shared" si="2"/>
        <v>8</v>
      </c>
      <c r="D21" s="196">
        <f t="shared" si="6"/>
        <v>5857579.601</v>
      </c>
      <c r="E21" s="136">
        <f t="shared" si="3"/>
        <v>3128150.541</v>
      </c>
      <c r="F21" s="136">
        <f t="shared" si="4"/>
        <v>2729429.06</v>
      </c>
      <c r="G21" s="195">
        <f t="shared" si="5"/>
        <v>163661557.2</v>
      </c>
      <c r="H21" s="43"/>
      <c r="I21" s="43"/>
      <c r="J21" s="43"/>
      <c r="K21" s="43"/>
      <c r="L21" s="43"/>
      <c r="M21" s="43"/>
      <c r="N21" s="43"/>
      <c r="O21" s="43"/>
      <c r="P21" s="43"/>
      <c r="Q21" s="43"/>
    </row>
    <row r="22" ht="12.0" customHeight="1">
      <c r="A22" s="43"/>
      <c r="B22" s="43"/>
      <c r="C22" s="194">
        <f t="shared" si="2"/>
        <v>9</v>
      </c>
      <c r="D22" s="196">
        <f t="shared" si="6"/>
        <v>5857579.601</v>
      </c>
      <c r="E22" s="136">
        <f t="shared" si="3"/>
        <v>3076837.274</v>
      </c>
      <c r="F22" s="136">
        <f t="shared" si="4"/>
        <v>2780742.326</v>
      </c>
      <c r="G22" s="195">
        <f t="shared" si="5"/>
        <v>160880814.8</v>
      </c>
      <c r="H22" s="43"/>
      <c r="I22" s="43"/>
      <c r="J22" s="43"/>
      <c r="K22" s="43"/>
      <c r="L22" s="43"/>
      <c r="M22" s="43"/>
      <c r="N22" s="43"/>
      <c r="O22" s="43"/>
      <c r="P22" s="43"/>
      <c r="Q22" s="43"/>
    </row>
    <row r="23" ht="12.0" customHeight="1">
      <c r="A23" s="43"/>
      <c r="B23" s="43"/>
      <c r="C23" s="194">
        <f t="shared" si="2"/>
        <v>10</v>
      </c>
      <c r="D23" s="196">
        <f t="shared" si="6"/>
        <v>5857579.601</v>
      </c>
      <c r="E23" s="136">
        <f t="shared" si="3"/>
        <v>3024559.319</v>
      </c>
      <c r="F23" s="136">
        <f t="shared" si="4"/>
        <v>2833020.282</v>
      </c>
      <c r="G23" s="195">
        <f t="shared" si="5"/>
        <v>158047794.5</v>
      </c>
      <c r="H23" s="43"/>
      <c r="I23" s="43"/>
      <c r="J23" s="43"/>
      <c r="K23" s="43"/>
      <c r="L23" s="43"/>
      <c r="M23" s="43"/>
      <c r="N23" s="43"/>
      <c r="O23" s="43"/>
      <c r="P23" s="43"/>
      <c r="Q23" s="43"/>
    </row>
    <row r="24" ht="12.0" customHeight="1">
      <c r="A24" s="43"/>
      <c r="B24" s="43"/>
      <c r="C24" s="194">
        <f t="shared" si="2"/>
        <v>11</v>
      </c>
      <c r="D24" s="196">
        <f t="shared" si="6"/>
        <v>5857579.601</v>
      </c>
      <c r="E24" s="136">
        <f t="shared" si="3"/>
        <v>2971298.537</v>
      </c>
      <c r="F24" s="136">
        <f t="shared" si="4"/>
        <v>2886281.063</v>
      </c>
      <c r="G24" s="195">
        <f t="shared" si="5"/>
        <v>155161513.5</v>
      </c>
      <c r="H24" s="43"/>
      <c r="I24" s="43"/>
      <c r="J24" s="43"/>
      <c r="K24" s="43"/>
      <c r="L24" s="43"/>
      <c r="M24" s="43"/>
      <c r="N24" s="43"/>
      <c r="O24" s="43"/>
      <c r="P24" s="43"/>
      <c r="Q24" s="43"/>
    </row>
    <row r="25" ht="12.0" customHeight="1">
      <c r="A25" s="43"/>
      <c r="B25" s="43"/>
      <c r="C25" s="194">
        <f t="shared" si="2"/>
        <v>12</v>
      </c>
      <c r="D25" s="196">
        <f t="shared" si="6"/>
        <v>5857579.601</v>
      </c>
      <c r="E25" s="136">
        <f t="shared" si="3"/>
        <v>2917036.453</v>
      </c>
      <c r="F25" s="136">
        <f t="shared" si="4"/>
        <v>2940543.147</v>
      </c>
      <c r="G25" s="195">
        <f t="shared" si="5"/>
        <v>152220970.3</v>
      </c>
      <c r="H25" s="43"/>
      <c r="I25" s="43"/>
      <c r="J25" s="43"/>
      <c r="K25" s="43"/>
      <c r="L25" s="43"/>
      <c r="M25" s="43"/>
      <c r="N25" s="43"/>
      <c r="O25" s="43"/>
      <c r="P25" s="43"/>
      <c r="Q25" s="43"/>
    </row>
    <row r="26" ht="12.0" customHeight="1">
      <c r="A26" s="43"/>
      <c r="B26" s="43"/>
      <c r="C26" s="194">
        <f t="shared" si="2"/>
        <v>13</v>
      </c>
      <c r="D26" s="196">
        <f t="shared" si="6"/>
        <v>5857579.601</v>
      </c>
      <c r="E26" s="136">
        <f t="shared" si="3"/>
        <v>2861754.242</v>
      </c>
      <c r="F26" s="136">
        <f t="shared" si="4"/>
        <v>2995825.359</v>
      </c>
      <c r="G26" s="195">
        <f t="shared" si="5"/>
        <v>149225145</v>
      </c>
      <c r="H26" s="43"/>
      <c r="I26" s="43"/>
      <c r="J26" s="43"/>
      <c r="K26" s="43"/>
      <c r="L26" s="43"/>
      <c r="M26" s="43"/>
      <c r="N26" s="200"/>
      <c r="O26" s="43"/>
      <c r="P26" s="43"/>
      <c r="Q26" s="43"/>
    </row>
    <row r="27" ht="12.0" customHeight="1">
      <c r="A27" s="43"/>
      <c r="B27" s="43"/>
      <c r="C27" s="194">
        <f t="shared" si="2"/>
        <v>14</v>
      </c>
      <c r="D27" s="196">
        <f t="shared" si="6"/>
        <v>5857579.601</v>
      </c>
      <c r="E27" s="136">
        <f t="shared" si="3"/>
        <v>2805432.725</v>
      </c>
      <c r="F27" s="136">
        <f t="shared" si="4"/>
        <v>3052146.875</v>
      </c>
      <c r="G27" s="195">
        <f t="shared" si="5"/>
        <v>146172998.1</v>
      </c>
      <c r="H27" s="43"/>
      <c r="I27" s="43"/>
      <c r="J27" s="43"/>
      <c r="K27" s="43"/>
      <c r="L27" s="43"/>
      <c r="M27" s="43"/>
      <c r="N27" s="43"/>
      <c r="O27" s="43"/>
      <c r="P27" s="43"/>
      <c r="Q27" s="43"/>
    </row>
    <row r="28" ht="12.0" customHeight="1">
      <c r="A28" s="43"/>
      <c r="B28" s="43"/>
      <c r="C28" s="194">
        <f t="shared" si="2"/>
        <v>15</v>
      </c>
      <c r="D28" s="196">
        <f t="shared" si="6"/>
        <v>5857579.601</v>
      </c>
      <c r="E28" s="136">
        <f t="shared" si="3"/>
        <v>2748052.364</v>
      </c>
      <c r="F28" s="136">
        <f t="shared" si="4"/>
        <v>3109527.237</v>
      </c>
      <c r="G28" s="195">
        <f t="shared" si="5"/>
        <v>143063470.9</v>
      </c>
      <c r="H28" s="43"/>
      <c r="I28" s="43"/>
      <c r="J28" s="43"/>
      <c r="K28" s="43"/>
      <c r="L28" s="43"/>
      <c r="M28" s="43"/>
      <c r="N28" s="43"/>
      <c r="O28" s="43"/>
      <c r="P28" s="43"/>
      <c r="Q28" s="43"/>
    </row>
    <row r="29" ht="12.0" customHeight="1">
      <c r="A29" s="43"/>
      <c r="B29" s="43"/>
      <c r="C29" s="194">
        <f t="shared" si="2"/>
        <v>16</v>
      </c>
      <c r="D29" s="196">
        <f t="shared" si="6"/>
        <v>5857579.601</v>
      </c>
      <c r="E29" s="136">
        <f t="shared" si="3"/>
        <v>2689593.252</v>
      </c>
      <c r="F29" s="136">
        <f t="shared" si="4"/>
        <v>3167986.349</v>
      </c>
      <c r="G29" s="195">
        <f t="shared" si="5"/>
        <v>139895484.5</v>
      </c>
      <c r="H29" s="43"/>
      <c r="I29" s="43"/>
      <c r="J29" s="43"/>
      <c r="K29" s="43"/>
      <c r="L29" s="43"/>
      <c r="M29" s="43"/>
      <c r="N29" s="43"/>
      <c r="O29" s="43"/>
      <c r="P29" s="43"/>
      <c r="Q29" s="43"/>
    </row>
    <row r="30" ht="12.0" customHeight="1">
      <c r="A30" s="43"/>
      <c r="B30" s="43"/>
      <c r="C30" s="194">
        <f t="shared" si="2"/>
        <v>17</v>
      </c>
      <c r="D30" s="196">
        <f t="shared" si="6"/>
        <v>5857579.601</v>
      </c>
      <c r="E30" s="136">
        <f t="shared" si="3"/>
        <v>2630035.109</v>
      </c>
      <c r="F30" s="136">
        <f t="shared" si="4"/>
        <v>3227544.492</v>
      </c>
      <c r="G30" s="195">
        <f t="shared" si="5"/>
        <v>136667940</v>
      </c>
      <c r="H30" s="43"/>
      <c r="I30" s="43"/>
      <c r="J30" s="43"/>
      <c r="K30" s="43"/>
      <c r="L30" s="43"/>
      <c r="M30" s="43"/>
      <c r="N30" s="43"/>
      <c r="O30" s="43"/>
      <c r="P30" s="43"/>
      <c r="Q30" s="43"/>
    </row>
    <row r="31" ht="12.0" customHeight="1">
      <c r="A31" s="43"/>
      <c r="B31" s="43"/>
      <c r="C31" s="194">
        <f t="shared" si="2"/>
        <v>18</v>
      </c>
      <c r="D31" s="196">
        <f t="shared" si="6"/>
        <v>5857579.601</v>
      </c>
      <c r="E31" s="136">
        <f t="shared" si="3"/>
        <v>2569357.272</v>
      </c>
      <c r="F31" s="136">
        <f t="shared" si="4"/>
        <v>3288222.328</v>
      </c>
      <c r="G31" s="195">
        <f t="shared" si="5"/>
        <v>133379717.7</v>
      </c>
      <c r="H31" s="43"/>
      <c r="I31" s="43"/>
      <c r="J31" s="43"/>
      <c r="K31" s="43"/>
      <c r="L31" s="43"/>
      <c r="M31" s="43"/>
      <c r="N31" s="43"/>
      <c r="O31" s="43"/>
      <c r="P31" s="43"/>
      <c r="Q31" s="43"/>
    </row>
    <row r="32" ht="12.0" customHeight="1">
      <c r="A32" s="43"/>
      <c r="B32" s="43"/>
      <c r="C32" s="194">
        <f t="shared" si="2"/>
        <v>19</v>
      </c>
      <c r="D32" s="196">
        <f t="shared" si="6"/>
        <v>5857579.601</v>
      </c>
      <c r="E32" s="136">
        <f t="shared" si="3"/>
        <v>2507538.693</v>
      </c>
      <c r="F32" s="136">
        <f t="shared" si="4"/>
        <v>3350040.908</v>
      </c>
      <c r="G32" s="195">
        <f t="shared" si="5"/>
        <v>130029676.8</v>
      </c>
      <c r="H32" s="43"/>
      <c r="I32" s="43"/>
      <c r="J32" s="43"/>
      <c r="K32" s="43"/>
      <c r="L32" s="43"/>
      <c r="M32" s="43"/>
      <c r="N32" s="43"/>
      <c r="O32" s="43"/>
      <c r="P32" s="43"/>
      <c r="Q32" s="43"/>
    </row>
    <row r="33" ht="12.0" customHeight="1">
      <c r="A33" s="43"/>
      <c r="B33" s="43"/>
      <c r="C33" s="194">
        <f t="shared" si="2"/>
        <v>20</v>
      </c>
      <c r="D33" s="196">
        <f t="shared" si="6"/>
        <v>5857579.601</v>
      </c>
      <c r="E33" s="136">
        <f t="shared" si="3"/>
        <v>2444557.924</v>
      </c>
      <c r="F33" s="136">
        <f t="shared" si="4"/>
        <v>3413021.677</v>
      </c>
      <c r="G33" s="195">
        <f t="shared" si="5"/>
        <v>126616655.1</v>
      </c>
      <c r="H33" s="43"/>
      <c r="I33" s="43"/>
      <c r="J33" s="43"/>
      <c r="K33" s="43"/>
      <c r="L33" s="43"/>
      <c r="M33" s="43"/>
      <c r="N33" s="43"/>
      <c r="O33" s="43"/>
      <c r="P33" s="43"/>
      <c r="Q33" s="43"/>
    </row>
    <row r="34" ht="12.0" customHeight="1">
      <c r="A34" s="43"/>
      <c r="B34" s="43"/>
      <c r="C34" s="194">
        <f t="shared" si="2"/>
        <v>21</v>
      </c>
      <c r="D34" s="196">
        <f t="shared" si="6"/>
        <v>5857579.601</v>
      </c>
      <c r="E34" s="136">
        <f t="shared" si="3"/>
        <v>2380393.116</v>
      </c>
      <c r="F34" s="136">
        <f t="shared" si="4"/>
        <v>3477186.485</v>
      </c>
      <c r="G34" s="195">
        <f t="shared" si="5"/>
        <v>123139468.6</v>
      </c>
      <c r="H34" s="43"/>
      <c r="I34" s="43"/>
      <c r="J34" s="43"/>
      <c r="K34" s="43"/>
      <c r="L34" s="43"/>
      <c r="M34" s="43"/>
      <c r="N34" s="43"/>
      <c r="O34" s="43"/>
      <c r="P34" s="43"/>
      <c r="Q34" s="43"/>
    </row>
    <row r="35" ht="12.0" customHeight="1">
      <c r="A35" s="43"/>
      <c r="B35" s="43"/>
      <c r="C35" s="194">
        <f t="shared" si="2"/>
        <v>22</v>
      </c>
      <c r="D35" s="196">
        <f t="shared" si="6"/>
        <v>5857579.601</v>
      </c>
      <c r="E35" s="136">
        <f t="shared" si="3"/>
        <v>2315022.01</v>
      </c>
      <c r="F35" s="136">
        <f t="shared" si="4"/>
        <v>3542557.591</v>
      </c>
      <c r="G35" s="195">
        <f t="shared" si="5"/>
        <v>119596911</v>
      </c>
      <c r="H35" s="43"/>
      <c r="I35" s="43"/>
      <c r="J35" s="43"/>
      <c r="K35" s="43"/>
      <c r="L35" s="43"/>
      <c r="M35" s="43"/>
      <c r="N35" s="43"/>
      <c r="O35" s="43"/>
      <c r="P35" s="43"/>
      <c r="Q35" s="43"/>
    </row>
    <row r="36" ht="12.0" customHeight="1">
      <c r="A36" s="43"/>
      <c r="B36" s="43"/>
      <c r="C36" s="194">
        <f t="shared" si="2"/>
        <v>23</v>
      </c>
      <c r="D36" s="196">
        <f t="shared" si="6"/>
        <v>5857579.601</v>
      </c>
      <c r="E36" s="136">
        <f t="shared" si="3"/>
        <v>2248421.927</v>
      </c>
      <c r="F36" s="136">
        <f t="shared" si="4"/>
        <v>3609157.673</v>
      </c>
      <c r="G36" s="195">
        <f t="shared" si="5"/>
        <v>115987753.4</v>
      </c>
      <c r="H36" s="43"/>
      <c r="I36" s="43"/>
      <c r="J36" s="43"/>
      <c r="K36" s="43"/>
      <c r="L36" s="43"/>
      <c r="M36" s="43"/>
      <c r="N36" s="43"/>
      <c r="O36" s="43"/>
      <c r="P36" s="43"/>
      <c r="Q36" s="43"/>
    </row>
    <row r="37" ht="12.0" customHeight="1">
      <c r="A37" s="43"/>
      <c r="B37" s="43"/>
      <c r="C37" s="194">
        <f t="shared" si="2"/>
        <v>24</v>
      </c>
      <c r="D37" s="196">
        <f t="shared" si="6"/>
        <v>5857579.601</v>
      </c>
      <c r="E37" s="136">
        <f t="shared" si="3"/>
        <v>2180569.763</v>
      </c>
      <c r="F37" s="136">
        <f t="shared" si="4"/>
        <v>3677009.838</v>
      </c>
      <c r="G37" s="195">
        <f t="shared" si="5"/>
        <v>112310743.5</v>
      </c>
      <c r="H37" s="43"/>
      <c r="I37" s="43"/>
      <c r="J37" s="43"/>
      <c r="K37" s="43"/>
      <c r="L37" s="43"/>
      <c r="M37" s="43"/>
      <c r="N37" s="43"/>
      <c r="O37" s="43"/>
      <c r="P37" s="43"/>
      <c r="Q37" s="43"/>
    </row>
    <row r="38" ht="12.0" customHeight="1">
      <c r="A38" s="43"/>
      <c r="B38" s="43"/>
      <c r="C38" s="194">
        <f t="shared" si="2"/>
        <v>25</v>
      </c>
      <c r="D38" s="196">
        <f t="shared" si="6"/>
        <v>5857579.601</v>
      </c>
      <c r="E38" s="136">
        <f t="shared" si="3"/>
        <v>2111441.978</v>
      </c>
      <c r="F38" s="136">
        <f t="shared" si="4"/>
        <v>3746137.623</v>
      </c>
      <c r="G38" s="195">
        <f t="shared" si="5"/>
        <v>108564605.9</v>
      </c>
      <c r="H38" s="43"/>
      <c r="I38" s="43"/>
      <c r="J38" s="43"/>
      <c r="K38" s="43"/>
      <c r="L38" s="43"/>
      <c r="M38" s="43"/>
      <c r="N38" s="43"/>
      <c r="O38" s="43"/>
      <c r="P38" s="43"/>
      <c r="Q38" s="43"/>
    </row>
    <row r="39" ht="12.0" customHeight="1">
      <c r="A39" s="43"/>
      <c r="B39" s="43"/>
      <c r="C39" s="194">
        <f t="shared" si="2"/>
        <v>26</v>
      </c>
      <c r="D39" s="196">
        <f t="shared" si="6"/>
        <v>5857579.601</v>
      </c>
      <c r="E39" s="136">
        <f t="shared" si="3"/>
        <v>2041014.591</v>
      </c>
      <c r="F39" s="136">
        <f t="shared" si="4"/>
        <v>3816565.01</v>
      </c>
      <c r="G39" s="195">
        <f t="shared" si="5"/>
        <v>104748040.9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</row>
    <row r="40" ht="12.0" customHeight="1">
      <c r="A40" s="43"/>
      <c r="B40" s="43"/>
      <c r="C40" s="194">
        <f t="shared" si="2"/>
        <v>27</v>
      </c>
      <c r="D40" s="196">
        <f t="shared" si="6"/>
        <v>5857579.601</v>
      </c>
      <c r="E40" s="136">
        <f t="shared" si="3"/>
        <v>1969263.169</v>
      </c>
      <c r="F40" s="136">
        <f t="shared" si="4"/>
        <v>3888316.432</v>
      </c>
      <c r="G40" s="195">
        <f t="shared" si="5"/>
        <v>100859724.5</v>
      </c>
      <c r="H40" s="43"/>
      <c r="I40" s="43"/>
      <c r="J40" s="43"/>
      <c r="K40" s="43"/>
      <c r="L40" s="43"/>
      <c r="M40" s="43"/>
      <c r="N40" s="43"/>
      <c r="O40" s="43"/>
      <c r="P40" s="43"/>
      <c r="Q40" s="43"/>
    </row>
    <row r="41" ht="12.0" customHeight="1">
      <c r="A41" s="43"/>
      <c r="B41" s="43"/>
      <c r="C41" s="194">
        <f t="shared" si="2"/>
        <v>28</v>
      </c>
      <c r="D41" s="196">
        <f t="shared" si="6"/>
        <v>5857579.601</v>
      </c>
      <c r="E41" s="136">
        <f t="shared" si="3"/>
        <v>1896162.82</v>
      </c>
      <c r="F41" s="136">
        <f t="shared" si="4"/>
        <v>3961416.781</v>
      </c>
      <c r="G41" s="195">
        <f t="shared" si="5"/>
        <v>96898307.67</v>
      </c>
      <c r="H41" s="43"/>
      <c r="I41" s="43"/>
      <c r="J41" s="43"/>
      <c r="K41" s="43"/>
      <c r="L41" s="43"/>
      <c r="M41" s="43"/>
      <c r="N41" s="43"/>
      <c r="O41" s="43"/>
      <c r="P41" s="43"/>
      <c r="Q41" s="43"/>
    </row>
    <row r="42" ht="12.0" customHeight="1">
      <c r="A42" s="43"/>
      <c r="B42" s="43"/>
      <c r="C42" s="194">
        <f t="shared" si="2"/>
        <v>29</v>
      </c>
      <c r="D42" s="196">
        <f t="shared" si="6"/>
        <v>5857579.601</v>
      </c>
      <c r="E42" s="136">
        <f t="shared" si="3"/>
        <v>1821688.184</v>
      </c>
      <c r="F42" s="136">
        <f t="shared" si="4"/>
        <v>4035891.417</v>
      </c>
      <c r="G42" s="195">
        <f t="shared" si="5"/>
        <v>92862416.26</v>
      </c>
      <c r="H42" s="43"/>
      <c r="I42" s="43"/>
      <c r="J42" s="43"/>
      <c r="K42" s="43"/>
      <c r="L42" s="43"/>
      <c r="M42" s="43"/>
      <c r="N42" s="43"/>
      <c r="O42" s="43"/>
      <c r="P42" s="43"/>
      <c r="Q42" s="43"/>
    </row>
    <row r="43" ht="12.0" customHeight="1">
      <c r="A43" s="43"/>
      <c r="B43" s="43"/>
      <c r="C43" s="194">
        <f t="shared" si="2"/>
        <v>30</v>
      </c>
      <c r="D43" s="196">
        <f t="shared" si="6"/>
        <v>5857579.601</v>
      </c>
      <c r="E43" s="136">
        <f t="shared" si="3"/>
        <v>1745813.426</v>
      </c>
      <c r="F43" s="136">
        <f t="shared" si="4"/>
        <v>4111766.175</v>
      </c>
      <c r="G43" s="195">
        <f t="shared" si="5"/>
        <v>88750650.08</v>
      </c>
      <c r="H43" s="43"/>
      <c r="I43" s="43"/>
      <c r="J43" s="43"/>
      <c r="K43" s="43"/>
      <c r="L43" s="43"/>
      <c r="M43" s="43"/>
      <c r="N43" s="43"/>
      <c r="O43" s="43"/>
      <c r="P43" s="43"/>
      <c r="Q43" s="43"/>
    </row>
    <row r="44" ht="12.0" customHeight="1">
      <c r="A44" s="43"/>
      <c r="B44" s="43"/>
      <c r="C44" s="194">
        <f t="shared" si="2"/>
        <v>31</v>
      </c>
      <c r="D44" s="196">
        <f t="shared" si="6"/>
        <v>5857579.601</v>
      </c>
      <c r="E44" s="136">
        <f t="shared" si="3"/>
        <v>1668512.222</v>
      </c>
      <c r="F44" s="136">
        <f t="shared" si="4"/>
        <v>4189067.379</v>
      </c>
      <c r="G44" s="195">
        <f t="shared" si="5"/>
        <v>84561582.7</v>
      </c>
      <c r="H44" s="43"/>
      <c r="I44" s="43"/>
      <c r="J44" s="43"/>
      <c r="K44" s="43"/>
      <c r="L44" s="43"/>
      <c r="M44" s="43"/>
      <c r="N44" s="43"/>
      <c r="O44" s="43"/>
      <c r="P44" s="43"/>
      <c r="Q44" s="43"/>
    </row>
    <row r="45" ht="12.0" customHeight="1">
      <c r="A45" s="43"/>
      <c r="B45" s="43"/>
      <c r="C45" s="194">
        <f t="shared" si="2"/>
        <v>32</v>
      </c>
      <c r="D45" s="196">
        <f t="shared" si="6"/>
        <v>5857579.601</v>
      </c>
      <c r="E45" s="136">
        <f t="shared" si="3"/>
        <v>1589757.755</v>
      </c>
      <c r="F45" s="136">
        <f t="shared" si="4"/>
        <v>4267821.846</v>
      </c>
      <c r="G45" s="195">
        <f t="shared" si="5"/>
        <v>80293760.86</v>
      </c>
      <c r="H45" s="43"/>
      <c r="I45" s="43"/>
      <c r="J45" s="43"/>
      <c r="K45" s="43"/>
      <c r="L45" s="43"/>
      <c r="M45" s="43"/>
      <c r="N45" s="43"/>
      <c r="O45" s="43"/>
      <c r="P45" s="43"/>
      <c r="Q45" s="43"/>
    </row>
    <row r="46" ht="12.0" customHeight="1">
      <c r="A46" s="43"/>
      <c r="B46" s="43"/>
      <c r="C46" s="194">
        <f t="shared" si="2"/>
        <v>33</v>
      </c>
      <c r="D46" s="196">
        <f t="shared" si="6"/>
        <v>5857579.601</v>
      </c>
      <c r="E46" s="136">
        <f t="shared" si="3"/>
        <v>1509522.704</v>
      </c>
      <c r="F46" s="136">
        <f t="shared" si="4"/>
        <v>4348056.897</v>
      </c>
      <c r="G46" s="195">
        <f t="shared" si="5"/>
        <v>75945703.96</v>
      </c>
      <c r="H46" s="43"/>
      <c r="I46" s="43"/>
      <c r="J46" s="43"/>
      <c r="K46" s="43"/>
      <c r="L46" s="43"/>
      <c r="M46" s="43"/>
      <c r="N46" s="43"/>
      <c r="O46" s="43"/>
      <c r="P46" s="43"/>
      <c r="Q46" s="43"/>
    </row>
    <row r="47" ht="12.0" customHeight="1">
      <c r="A47" s="43"/>
      <c r="B47" s="43"/>
      <c r="C47" s="194">
        <f t="shared" si="2"/>
        <v>34</v>
      </c>
      <c r="D47" s="196">
        <f t="shared" si="6"/>
        <v>5857579.601</v>
      </c>
      <c r="E47" s="136">
        <f t="shared" si="3"/>
        <v>1427779.234</v>
      </c>
      <c r="F47" s="136">
        <f t="shared" si="4"/>
        <v>4429800.366</v>
      </c>
      <c r="G47" s="195">
        <f t="shared" si="5"/>
        <v>71515903.59</v>
      </c>
      <c r="H47" s="43"/>
      <c r="I47" s="43"/>
      <c r="J47" s="43"/>
      <c r="K47" s="43"/>
      <c r="L47" s="43"/>
      <c r="M47" s="43"/>
      <c r="N47" s="43"/>
      <c r="O47" s="43"/>
      <c r="P47" s="43"/>
      <c r="Q47" s="43"/>
    </row>
    <row r="48" ht="12.0" customHeight="1">
      <c r="A48" s="43"/>
      <c r="B48" s="43"/>
      <c r="C48" s="194">
        <f t="shared" si="2"/>
        <v>35</v>
      </c>
      <c r="D48" s="196">
        <f t="shared" si="6"/>
        <v>5857579.601</v>
      </c>
      <c r="E48" s="136">
        <f t="shared" si="3"/>
        <v>1344498.988</v>
      </c>
      <c r="F48" s="136">
        <f t="shared" si="4"/>
        <v>4513080.613</v>
      </c>
      <c r="G48" s="195">
        <f t="shared" si="5"/>
        <v>67002822.98</v>
      </c>
      <c r="H48" s="43"/>
      <c r="I48" s="43"/>
      <c r="J48" s="43"/>
      <c r="K48" s="43"/>
      <c r="L48" s="43"/>
      <c r="M48" s="43"/>
      <c r="N48" s="43"/>
      <c r="O48" s="43"/>
      <c r="P48" s="43"/>
      <c r="Q48" s="43"/>
    </row>
    <row r="49" ht="12.0" customHeight="1">
      <c r="A49" s="43"/>
      <c r="B49" s="43"/>
      <c r="C49" s="194">
        <f t="shared" si="2"/>
        <v>36</v>
      </c>
      <c r="D49" s="196">
        <f t="shared" si="6"/>
        <v>5857579.601</v>
      </c>
      <c r="E49" s="136">
        <f t="shared" si="3"/>
        <v>1259653.072</v>
      </c>
      <c r="F49" s="136">
        <f t="shared" si="4"/>
        <v>4597926.529</v>
      </c>
      <c r="G49" s="195">
        <f t="shared" si="5"/>
        <v>62404896.45</v>
      </c>
      <c r="H49" s="43"/>
      <c r="I49" s="43"/>
      <c r="J49" s="43"/>
      <c r="K49" s="43"/>
      <c r="L49" s="43"/>
      <c r="M49" s="43"/>
      <c r="N49" s="43"/>
      <c r="O49" s="43"/>
      <c r="P49" s="43"/>
      <c r="Q49" s="43"/>
    </row>
    <row r="50" ht="12.0" customHeight="1">
      <c r="A50" s="43"/>
      <c r="B50" s="43"/>
      <c r="C50" s="194">
        <f t="shared" si="2"/>
        <v>37</v>
      </c>
      <c r="D50" s="196">
        <f t="shared" si="6"/>
        <v>5857579.601</v>
      </c>
      <c r="E50" s="136">
        <f t="shared" si="3"/>
        <v>1173212.053</v>
      </c>
      <c r="F50" s="136">
        <f t="shared" si="4"/>
        <v>4684367.548</v>
      </c>
      <c r="G50" s="195">
        <f t="shared" si="5"/>
        <v>57720528.9</v>
      </c>
      <c r="H50" s="43"/>
      <c r="I50" s="43"/>
      <c r="J50" s="43"/>
      <c r="K50" s="43"/>
      <c r="L50" s="43"/>
      <c r="M50" s="43"/>
      <c r="N50" s="43"/>
      <c r="O50" s="43"/>
      <c r="P50" s="43"/>
      <c r="Q50" s="43"/>
    </row>
    <row r="51" ht="12.0" customHeight="1">
      <c r="A51" s="43"/>
      <c r="B51" s="43"/>
      <c r="C51" s="194">
        <f t="shared" si="2"/>
        <v>38</v>
      </c>
      <c r="D51" s="196">
        <f t="shared" si="6"/>
        <v>5857579.601</v>
      </c>
      <c r="E51" s="136">
        <f t="shared" si="3"/>
        <v>1085145.943</v>
      </c>
      <c r="F51" s="136">
        <f t="shared" si="4"/>
        <v>4772433.657</v>
      </c>
      <c r="G51" s="195">
        <f t="shared" si="5"/>
        <v>52948095.25</v>
      </c>
      <c r="H51" s="43"/>
      <c r="I51" s="43"/>
      <c r="J51" s="43"/>
      <c r="K51" s="43"/>
      <c r="L51" s="43"/>
      <c r="M51" s="43"/>
      <c r="N51" s="43"/>
      <c r="O51" s="43"/>
      <c r="P51" s="43"/>
      <c r="Q51" s="43"/>
    </row>
    <row r="52" ht="12.0" customHeight="1">
      <c r="A52" s="43"/>
      <c r="B52" s="43"/>
      <c r="C52" s="194">
        <f t="shared" si="2"/>
        <v>39</v>
      </c>
      <c r="D52" s="196">
        <f t="shared" si="6"/>
        <v>5857579.601</v>
      </c>
      <c r="E52" s="136">
        <f t="shared" si="3"/>
        <v>995424.1906</v>
      </c>
      <c r="F52" s="136">
        <f t="shared" si="4"/>
        <v>4862155.41</v>
      </c>
      <c r="G52" s="195">
        <f t="shared" si="5"/>
        <v>48085939.84</v>
      </c>
      <c r="H52" s="43"/>
      <c r="I52" s="43"/>
      <c r="J52" s="43"/>
      <c r="K52" s="43"/>
      <c r="L52" s="43"/>
      <c r="M52" s="43"/>
      <c r="N52" s="43"/>
      <c r="O52" s="43"/>
      <c r="P52" s="43"/>
      <c r="Q52" s="43"/>
    </row>
    <row r="53" ht="12.0" customHeight="1">
      <c r="A53" s="43"/>
      <c r="B53" s="43"/>
      <c r="C53" s="194">
        <f t="shared" si="2"/>
        <v>40</v>
      </c>
      <c r="D53" s="196">
        <f t="shared" si="6"/>
        <v>5857579.601</v>
      </c>
      <c r="E53" s="136">
        <f t="shared" si="3"/>
        <v>904015.6689</v>
      </c>
      <c r="F53" s="136">
        <f t="shared" si="4"/>
        <v>4953563.932</v>
      </c>
      <c r="G53" s="195">
        <f t="shared" si="5"/>
        <v>43132375.9</v>
      </c>
      <c r="H53" s="43"/>
      <c r="I53" s="43"/>
      <c r="J53" s="43"/>
      <c r="K53" s="43"/>
      <c r="L53" s="43"/>
      <c r="M53" s="43"/>
      <c r="N53" s="43"/>
      <c r="O53" s="43"/>
      <c r="P53" s="43"/>
      <c r="Q53" s="43"/>
    </row>
    <row r="54" ht="12.0" customHeight="1">
      <c r="A54" s="43"/>
      <c r="B54" s="43"/>
      <c r="C54" s="194">
        <f t="shared" si="2"/>
        <v>41</v>
      </c>
      <c r="D54" s="196">
        <f t="shared" si="6"/>
        <v>5857579.601</v>
      </c>
      <c r="E54" s="136">
        <f t="shared" si="3"/>
        <v>810888.667</v>
      </c>
      <c r="F54" s="136">
        <f t="shared" si="4"/>
        <v>5046690.934</v>
      </c>
      <c r="G54" s="195">
        <f t="shared" si="5"/>
        <v>38085684.97</v>
      </c>
      <c r="H54" s="43"/>
      <c r="I54" s="43"/>
      <c r="J54" s="43"/>
      <c r="K54" s="43"/>
      <c r="L54" s="43"/>
      <c r="M54" s="43"/>
      <c r="N54" s="43"/>
      <c r="O54" s="43"/>
      <c r="P54" s="43"/>
      <c r="Q54" s="43"/>
    </row>
    <row r="55" ht="12.0" customHeight="1">
      <c r="A55" s="43"/>
      <c r="B55" s="43"/>
      <c r="C55" s="194">
        <f t="shared" si="2"/>
        <v>42</v>
      </c>
      <c r="D55" s="196">
        <f t="shared" si="6"/>
        <v>5857579.601</v>
      </c>
      <c r="E55" s="136">
        <f t="shared" si="3"/>
        <v>716010.8775</v>
      </c>
      <c r="F55" s="136">
        <f t="shared" si="4"/>
        <v>5141568.723</v>
      </c>
      <c r="G55" s="195">
        <f t="shared" si="5"/>
        <v>32944116.25</v>
      </c>
      <c r="H55" s="43"/>
      <c r="I55" s="43"/>
      <c r="J55" s="43"/>
      <c r="K55" s="43"/>
      <c r="L55" s="43"/>
      <c r="M55" s="43"/>
      <c r="N55" s="43"/>
      <c r="O55" s="43"/>
      <c r="P55" s="43"/>
      <c r="Q55" s="43"/>
    </row>
    <row r="56" ht="12.0" customHeight="1">
      <c r="A56" s="43"/>
      <c r="B56" s="43"/>
      <c r="C56" s="194">
        <f t="shared" si="2"/>
        <v>43</v>
      </c>
      <c r="D56" s="196">
        <f t="shared" si="6"/>
        <v>5857579.601</v>
      </c>
      <c r="E56" s="136">
        <f t="shared" si="3"/>
        <v>619349.3855</v>
      </c>
      <c r="F56" s="136">
        <f t="shared" si="4"/>
        <v>5238230.215</v>
      </c>
      <c r="G56" s="195">
        <f t="shared" si="5"/>
        <v>27705886.03</v>
      </c>
      <c r="H56" s="43"/>
      <c r="I56" s="43"/>
      <c r="J56" s="43"/>
      <c r="K56" s="43"/>
      <c r="L56" s="43"/>
      <c r="M56" s="43"/>
      <c r="N56" s="43"/>
      <c r="O56" s="43"/>
      <c r="P56" s="43"/>
      <c r="Q56" s="43"/>
    </row>
    <row r="57" ht="12.0" customHeight="1">
      <c r="A57" s="43"/>
      <c r="B57" s="43"/>
      <c r="C57" s="194">
        <f t="shared" si="2"/>
        <v>44</v>
      </c>
      <c r="D57" s="196">
        <f t="shared" si="6"/>
        <v>5857579.601</v>
      </c>
      <c r="E57" s="136">
        <f t="shared" si="3"/>
        <v>520870.6574</v>
      </c>
      <c r="F57" s="136">
        <f t="shared" si="4"/>
        <v>5336708.943</v>
      </c>
      <c r="G57" s="195">
        <f t="shared" si="5"/>
        <v>22369177.09</v>
      </c>
      <c r="H57" s="43"/>
      <c r="I57" s="43"/>
      <c r="J57" s="43"/>
      <c r="K57" s="43"/>
      <c r="L57" s="43"/>
      <c r="M57" s="43"/>
      <c r="N57" s="43"/>
      <c r="O57" s="43"/>
      <c r="P57" s="43"/>
      <c r="Q57" s="43"/>
    </row>
    <row r="58" ht="12.0" customHeight="1">
      <c r="A58" s="43"/>
      <c r="B58" s="43"/>
      <c r="C58" s="194">
        <f t="shared" si="2"/>
        <v>45</v>
      </c>
      <c r="D58" s="196">
        <f t="shared" si="6"/>
        <v>5857579.601</v>
      </c>
      <c r="E58" s="136">
        <f t="shared" si="3"/>
        <v>420540.5293</v>
      </c>
      <c r="F58" s="136">
        <f t="shared" si="4"/>
        <v>5437039.072</v>
      </c>
      <c r="G58" s="195">
        <f t="shared" si="5"/>
        <v>16932138.02</v>
      </c>
      <c r="H58" s="43"/>
      <c r="I58" s="43"/>
      <c r="J58" s="43"/>
      <c r="K58" s="43"/>
      <c r="L58" s="43"/>
      <c r="M58" s="43"/>
      <c r="N58" s="43"/>
      <c r="O58" s="43"/>
      <c r="P58" s="43"/>
      <c r="Q58" s="43"/>
    </row>
    <row r="59" ht="12.0" customHeight="1">
      <c r="A59" s="43"/>
      <c r="B59" s="43"/>
      <c r="C59" s="194">
        <f t="shared" si="2"/>
        <v>46</v>
      </c>
      <c r="D59" s="196">
        <f t="shared" si="6"/>
        <v>5857579.601</v>
      </c>
      <c r="E59" s="136">
        <f t="shared" si="3"/>
        <v>318324.1947</v>
      </c>
      <c r="F59" s="136">
        <f t="shared" si="4"/>
        <v>5539255.406</v>
      </c>
      <c r="G59" s="195">
        <f t="shared" si="5"/>
        <v>11392882.61</v>
      </c>
      <c r="H59" s="43"/>
      <c r="I59" s="43"/>
      <c r="J59" s="43"/>
      <c r="K59" s="43"/>
      <c r="L59" s="43"/>
      <c r="M59" s="43"/>
      <c r="N59" s="43"/>
      <c r="O59" s="43"/>
      <c r="P59" s="43"/>
      <c r="Q59" s="43"/>
    </row>
    <row r="60" ht="12.0" customHeight="1">
      <c r="A60" s="43"/>
      <c r="B60" s="43"/>
      <c r="C60" s="194">
        <f t="shared" si="2"/>
        <v>47</v>
      </c>
      <c r="D60" s="196">
        <f t="shared" si="6"/>
        <v>5857579.601</v>
      </c>
      <c r="E60" s="136">
        <f t="shared" si="3"/>
        <v>214186.1931</v>
      </c>
      <c r="F60" s="136">
        <f t="shared" si="4"/>
        <v>5643393.408</v>
      </c>
      <c r="G60" s="195">
        <f t="shared" si="5"/>
        <v>5749489.204</v>
      </c>
      <c r="H60" s="43"/>
      <c r="I60" s="43"/>
      <c r="J60" s="43"/>
      <c r="K60" s="43"/>
      <c r="L60" s="43"/>
      <c r="M60" s="43"/>
      <c r="N60" s="43"/>
      <c r="O60" s="43"/>
      <c r="P60" s="43"/>
      <c r="Q60" s="43"/>
    </row>
    <row r="61" ht="12.0" customHeight="1">
      <c r="A61" s="43"/>
      <c r="B61" s="43"/>
      <c r="C61" s="194">
        <f t="shared" si="2"/>
        <v>48</v>
      </c>
      <c r="D61" s="196">
        <f t="shared" si="6"/>
        <v>5857579.601</v>
      </c>
      <c r="E61" s="136">
        <f t="shared" si="3"/>
        <v>108090.397</v>
      </c>
      <c r="F61" s="136">
        <f t="shared" si="4"/>
        <v>5749489.204</v>
      </c>
      <c r="G61" s="195">
        <v>0.0</v>
      </c>
      <c r="H61" s="43"/>
      <c r="I61" s="43"/>
      <c r="J61" s="43"/>
      <c r="K61" s="43"/>
      <c r="L61" s="43"/>
      <c r="M61" s="43"/>
      <c r="N61" s="43"/>
      <c r="O61" s="43"/>
      <c r="P61" s="43"/>
      <c r="Q61" s="43"/>
    </row>
    <row r="62" ht="12.0" customHeight="1">
      <c r="A62" s="43"/>
      <c r="B62" s="43"/>
      <c r="C62" s="194">
        <f t="shared" si="2"/>
        <v>49</v>
      </c>
      <c r="D62" s="196">
        <v>0.0</v>
      </c>
      <c r="E62" s="136">
        <f t="shared" si="3"/>
        <v>0</v>
      </c>
      <c r="F62" s="136">
        <f t="shared" si="4"/>
        <v>0</v>
      </c>
      <c r="G62" s="136">
        <f t="shared" ref="G62:G73" si="11">G61-F62</f>
        <v>0</v>
      </c>
      <c r="H62" s="43"/>
      <c r="I62" s="43"/>
      <c r="J62" s="43"/>
      <c r="K62" s="43"/>
      <c r="L62" s="43"/>
      <c r="M62" s="43"/>
      <c r="N62" s="43"/>
      <c r="O62" s="43"/>
      <c r="P62" s="43"/>
      <c r="Q62" s="43"/>
    </row>
    <row r="63" ht="12.0" customHeight="1">
      <c r="A63" s="43"/>
      <c r="B63" s="43"/>
      <c r="C63" s="194">
        <f t="shared" si="2"/>
        <v>50</v>
      </c>
      <c r="D63" s="196">
        <f t="shared" ref="D63:D73" si="12">D62</f>
        <v>0</v>
      </c>
      <c r="E63" s="136">
        <f t="shared" si="3"/>
        <v>0</v>
      </c>
      <c r="F63" s="136">
        <f t="shared" si="4"/>
        <v>0</v>
      </c>
      <c r="G63" s="136">
        <f t="shared" si="11"/>
        <v>0</v>
      </c>
      <c r="H63" s="43"/>
      <c r="I63" s="43"/>
      <c r="J63" s="43"/>
      <c r="K63" s="43"/>
      <c r="L63" s="43"/>
      <c r="M63" s="43"/>
      <c r="N63" s="43"/>
      <c r="O63" s="43"/>
      <c r="P63" s="43"/>
      <c r="Q63" s="43"/>
    </row>
    <row r="64" ht="12.0" customHeight="1">
      <c r="A64" s="43"/>
      <c r="B64" s="43"/>
      <c r="C64" s="194">
        <f t="shared" si="2"/>
        <v>51</v>
      </c>
      <c r="D64" s="196">
        <f t="shared" si="12"/>
        <v>0</v>
      </c>
      <c r="E64" s="136">
        <f t="shared" si="3"/>
        <v>0</v>
      </c>
      <c r="F64" s="136">
        <f t="shared" si="4"/>
        <v>0</v>
      </c>
      <c r="G64" s="136">
        <f t="shared" si="11"/>
        <v>0</v>
      </c>
      <c r="H64" s="43"/>
      <c r="I64" s="43"/>
      <c r="J64" s="43"/>
      <c r="K64" s="43"/>
      <c r="L64" s="43"/>
      <c r="M64" s="43"/>
      <c r="N64" s="43"/>
      <c r="O64" s="43"/>
      <c r="P64" s="43"/>
      <c r="Q64" s="43"/>
    </row>
    <row r="65" ht="12.0" customHeight="1">
      <c r="A65" s="43"/>
      <c r="B65" s="43"/>
      <c r="C65" s="194">
        <f t="shared" si="2"/>
        <v>52</v>
      </c>
      <c r="D65" s="196">
        <f t="shared" si="12"/>
        <v>0</v>
      </c>
      <c r="E65" s="136">
        <f t="shared" si="3"/>
        <v>0</v>
      </c>
      <c r="F65" s="136">
        <f t="shared" si="4"/>
        <v>0</v>
      </c>
      <c r="G65" s="136">
        <f t="shared" si="11"/>
        <v>0</v>
      </c>
      <c r="H65" s="43"/>
      <c r="I65" s="43"/>
      <c r="J65" s="43"/>
      <c r="K65" s="43"/>
      <c r="L65" s="43"/>
      <c r="M65" s="43"/>
      <c r="N65" s="43"/>
      <c r="O65" s="43"/>
      <c r="P65" s="43"/>
      <c r="Q65" s="43"/>
    </row>
    <row r="66" ht="12.0" customHeight="1">
      <c r="A66" s="43"/>
      <c r="B66" s="43"/>
      <c r="C66" s="194">
        <f t="shared" si="2"/>
        <v>53</v>
      </c>
      <c r="D66" s="196">
        <f t="shared" si="12"/>
        <v>0</v>
      </c>
      <c r="E66" s="136">
        <f t="shared" si="3"/>
        <v>0</v>
      </c>
      <c r="F66" s="136">
        <f t="shared" si="4"/>
        <v>0</v>
      </c>
      <c r="G66" s="136">
        <f t="shared" si="11"/>
        <v>0</v>
      </c>
      <c r="H66" s="43"/>
      <c r="I66" s="43"/>
      <c r="J66" s="43"/>
      <c r="K66" s="43"/>
      <c r="L66" s="43"/>
      <c r="M66" s="43"/>
      <c r="N66" s="43"/>
      <c r="O66" s="43"/>
      <c r="P66" s="43"/>
      <c r="Q66" s="43"/>
    </row>
    <row r="67" ht="12.0" customHeight="1">
      <c r="A67" s="43"/>
      <c r="B67" s="43"/>
      <c r="C67" s="194">
        <f t="shared" si="2"/>
        <v>54</v>
      </c>
      <c r="D67" s="196">
        <f t="shared" si="12"/>
        <v>0</v>
      </c>
      <c r="E67" s="136">
        <f t="shared" si="3"/>
        <v>0</v>
      </c>
      <c r="F67" s="136">
        <f t="shared" si="4"/>
        <v>0</v>
      </c>
      <c r="G67" s="136">
        <f t="shared" si="11"/>
        <v>0</v>
      </c>
      <c r="H67" s="43"/>
      <c r="I67" s="43"/>
      <c r="J67" s="43"/>
      <c r="K67" s="43"/>
      <c r="L67" s="43"/>
      <c r="M67" s="43"/>
      <c r="N67" s="43"/>
      <c r="O67" s="43"/>
      <c r="P67" s="43"/>
      <c r="Q67" s="43"/>
    </row>
    <row r="68" ht="12.0" customHeight="1">
      <c r="A68" s="43"/>
      <c r="B68" s="43"/>
      <c r="C68" s="194">
        <f t="shared" si="2"/>
        <v>55</v>
      </c>
      <c r="D68" s="196">
        <f t="shared" si="12"/>
        <v>0</v>
      </c>
      <c r="E68" s="136">
        <f t="shared" si="3"/>
        <v>0</v>
      </c>
      <c r="F68" s="136">
        <f t="shared" si="4"/>
        <v>0</v>
      </c>
      <c r="G68" s="136">
        <f t="shared" si="11"/>
        <v>0</v>
      </c>
      <c r="H68" s="43"/>
      <c r="I68" s="43"/>
      <c r="J68" s="43"/>
      <c r="K68" s="43"/>
      <c r="L68" s="43"/>
      <c r="M68" s="43"/>
      <c r="N68" s="43"/>
      <c r="O68" s="43"/>
      <c r="P68" s="43"/>
      <c r="Q68" s="43"/>
    </row>
    <row r="69" ht="12.0" customHeight="1">
      <c r="A69" s="43"/>
      <c r="B69" s="43"/>
      <c r="C69" s="194">
        <f t="shared" si="2"/>
        <v>56</v>
      </c>
      <c r="D69" s="196">
        <f t="shared" si="12"/>
        <v>0</v>
      </c>
      <c r="E69" s="136">
        <f t="shared" si="3"/>
        <v>0</v>
      </c>
      <c r="F69" s="136">
        <f t="shared" si="4"/>
        <v>0</v>
      </c>
      <c r="G69" s="136">
        <f t="shared" si="11"/>
        <v>0</v>
      </c>
      <c r="H69" s="43"/>
      <c r="I69" s="43"/>
      <c r="J69" s="43"/>
      <c r="K69" s="43"/>
      <c r="L69" s="43"/>
      <c r="M69" s="43"/>
      <c r="N69" s="43"/>
      <c r="O69" s="43"/>
      <c r="P69" s="43"/>
      <c r="Q69" s="43"/>
    </row>
    <row r="70" ht="12.0" customHeight="1">
      <c r="A70" s="43"/>
      <c r="B70" s="43"/>
      <c r="C70" s="194">
        <f t="shared" si="2"/>
        <v>57</v>
      </c>
      <c r="D70" s="196">
        <f t="shared" si="12"/>
        <v>0</v>
      </c>
      <c r="E70" s="136">
        <f t="shared" si="3"/>
        <v>0</v>
      </c>
      <c r="F70" s="136">
        <f t="shared" si="4"/>
        <v>0</v>
      </c>
      <c r="G70" s="136">
        <f t="shared" si="11"/>
        <v>0</v>
      </c>
      <c r="H70" s="43"/>
      <c r="I70" s="43"/>
      <c r="J70" s="43"/>
      <c r="K70" s="43"/>
      <c r="L70" s="43"/>
      <c r="M70" s="43"/>
      <c r="N70" s="43"/>
      <c r="O70" s="43"/>
      <c r="P70" s="43"/>
      <c r="Q70" s="43"/>
    </row>
    <row r="71" ht="12.0" customHeight="1">
      <c r="A71" s="43"/>
      <c r="B71" s="43"/>
      <c r="C71" s="194">
        <f t="shared" si="2"/>
        <v>58</v>
      </c>
      <c r="D71" s="196">
        <f t="shared" si="12"/>
        <v>0</v>
      </c>
      <c r="E71" s="136">
        <f t="shared" si="3"/>
        <v>0</v>
      </c>
      <c r="F71" s="136">
        <f t="shared" si="4"/>
        <v>0</v>
      </c>
      <c r="G71" s="136">
        <f t="shared" si="11"/>
        <v>0</v>
      </c>
      <c r="H71" s="43"/>
      <c r="I71" s="43"/>
      <c r="J71" s="43"/>
      <c r="K71" s="43"/>
      <c r="L71" s="43"/>
      <c r="M71" s="43"/>
      <c r="N71" s="43"/>
      <c r="O71" s="43"/>
      <c r="P71" s="43"/>
      <c r="Q71" s="43"/>
    </row>
    <row r="72" ht="12.0" customHeight="1">
      <c r="A72" s="43"/>
      <c r="B72" s="43"/>
      <c r="C72" s="194">
        <f t="shared" si="2"/>
        <v>59</v>
      </c>
      <c r="D72" s="196">
        <f t="shared" si="12"/>
        <v>0</v>
      </c>
      <c r="E72" s="136">
        <f t="shared" si="3"/>
        <v>0</v>
      </c>
      <c r="F72" s="136">
        <f t="shared" si="4"/>
        <v>0</v>
      </c>
      <c r="G72" s="136">
        <f t="shared" si="11"/>
        <v>0</v>
      </c>
      <c r="H72" s="43"/>
      <c r="I72" s="43"/>
      <c r="J72" s="43"/>
      <c r="K72" s="43"/>
      <c r="L72" s="43"/>
      <c r="M72" s="43"/>
      <c r="N72" s="43"/>
      <c r="O72" s="43"/>
      <c r="P72" s="43"/>
      <c r="Q72" s="43"/>
    </row>
    <row r="73" ht="12.0" customHeight="1">
      <c r="A73" s="43"/>
      <c r="B73" s="43"/>
      <c r="C73" s="194">
        <f t="shared" si="2"/>
        <v>60</v>
      </c>
      <c r="D73" s="196">
        <f t="shared" si="12"/>
        <v>0</v>
      </c>
      <c r="E73" s="136">
        <f t="shared" si="3"/>
        <v>0</v>
      </c>
      <c r="F73" s="136">
        <f t="shared" si="4"/>
        <v>0</v>
      </c>
      <c r="G73" s="136">
        <f t="shared" si="11"/>
        <v>0</v>
      </c>
      <c r="H73" s="43"/>
      <c r="I73" s="43"/>
      <c r="J73" s="43"/>
      <c r="K73" s="43"/>
      <c r="L73" s="43"/>
      <c r="M73" s="43"/>
      <c r="N73" s="43"/>
      <c r="O73" s="43"/>
      <c r="P73" s="43"/>
      <c r="Q73" s="43"/>
    </row>
    <row r="74" ht="12.0" customHeight="1">
      <c r="A74" s="43"/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</row>
    <row r="75" ht="12.0" customHeight="1">
      <c r="C75" s="201"/>
      <c r="D75" s="201"/>
      <c r="E75" s="201"/>
      <c r="F75" s="201"/>
      <c r="G75" s="201"/>
      <c r="H75" s="201"/>
      <c r="I75" s="201"/>
      <c r="J75" s="201"/>
      <c r="K75" s="201"/>
    </row>
    <row r="76" ht="12.0" customHeight="1">
      <c r="C76" s="201"/>
      <c r="D76" s="201"/>
      <c r="E76" s="201"/>
      <c r="F76" s="201"/>
      <c r="G76" s="201"/>
      <c r="H76" s="201"/>
      <c r="I76" s="201"/>
      <c r="J76" s="201"/>
      <c r="K76" s="201"/>
    </row>
    <row r="77" ht="12.0" customHeight="1">
      <c r="C77" s="201"/>
      <c r="D77" s="201"/>
      <c r="E77" s="201"/>
      <c r="F77" s="201"/>
      <c r="G77" s="201"/>
      <c r="H77" s="201"/>
      <c r="I77" s="201"/>
      <c r="J77" s="201"/>
      <c r="K77" s="201"/>
    </row>
    <row r="78" ht="12.0" customHeight="1">
      <c r="C78" s="201"/>
      <c r="D78" s="201"/>
      <c r="E78" s="201"/>
      <c r="F78" s="201"/>
      <c r="G78" s="201"/>
      <c r="H78" s="201"/>
      <c r="I78" s="201"/>
      <c r="J78" s="201"/>
      <c r="K78" s="201"/>
    </row>
    <row r="79" ht="12.0" customHeight="1">
      <c r="C79" s="201"/>
      <c r="D79" s="201"/>
      <c r="E79" s="201"/>
      <c r="F79" s="201"/>
      <c r="G79" s="201"/>
      <c r="H79" s="201"/>
      <c r="I79" s="201"/>
      <c r="J79" s="201"/>
      <c r="K79" s="201"/>
    </row>
    <row r="80" ht="12.0" customHeight="1">
      <c r="C80" s="201"/>
      <c r="D80" s="201"/>
      <c r="E80" s="201"/>
      <c r="F80" s="201"/>
      <c r="G80" s="201"/>
      <c r="H80" s="201"/>
      <c r="I80" s="201"/>
      <c r="J80" s="201"/>
      <c r="K80" s="201"/>
    </row>
    <row r="81" ht="12.0" customHeight="1">
      <c r="C81" s="201"/>
      <c r="D81" s="201"/>
      <c r="E81" s="201"/>
      <c r="F81" s="201"/>
      <c r="G81" s="201"/>
      <c r="H81" s="201"/>
      <c r="I81" s="201"/>
      <c r="J81" s="201"/>
      <c r="K81" s="201"/>
    </row>
    <row r="82" ht="12.0" customHeight="1">
      <c r="C82" s="201"/>
      <c r="D82" s="201"/>
      <c r="E82" s="201"/>
      <c r="F82" s="201"/>
      <c r="G82" s="201"/>
      <c r="H82" s="201"/>
      <c r="I82" s="201"/>
      <c r="J82" s="201"/>
      <c r="K82" s="201"/>
    </row>
    <row r="83" ht="12.0" customHeight="1">
      <c r="C83" s="201"/>
      <c r="D83" s="201"/>
      <c r="E83" s="201"/>
      <c r="F83" s="201"/>
      <c r="G83" s="201"/>
      <c r="H83" s="201"/>
      <c r="I83" s="201"/>
      <c r="J83" s="201"/>
      <c r="K83" s="201"/>
    </row>
    <row r="84" ht="12.0" customHeight="1">
      <c r="C84" s="201"/>
      <c r="D84" s="201"/>
      <c r="E84" s="201"/>
      <c r="F84" s="201"/>
      <c r="G84" s="201"/>
      <c r="H84" s="201"/>
      <c r="I84" s="201"/>
      <c r="J84" s="201"/>
      <c r="K84" s="201"/>
    </row>
    <row r="85" ht="12.0" customHeight="1">
      <c r="C85" s="201"/>
      <c r="D85" s="201"/>
      <c r="E85" s="201"/>
      <c r="F85" s="201"/>
      <c r="G85" s="201"/>
      <c r="H85" s="201"/>
      <c r="I85" s="201"/>
      <c r="J85" s="201"/>
      <c r="K85" s="201"/>
    </row>
    <row r="86" ht="12.0" customHeight="1">
      <c r="C86" s="201"/>
      <c r="D86" s="201"/>
      <c r="E86" s="201"/>
      <c r="F86" s="201"/>
      <c r="G86" s="201"/>
      <c r="H86" s="201"/>
      <c r="I86" s="201"/>
      <c r="J86" s="201"/>
      <c r="K86" s="201"/>
    </row>
    <row r="87" ht="12.0" customHeight="1">
      <c r="C87" s="201"/>
      <c r="D87" s="201"/>
      <c r="E87" s="201"/>
      <c r="F87" s="201"/>
      <c r="G87" s="201"/>
      <c r="H87" s="201"/>
      <c r="I87" s="201"/>
      <c r="J87" s="201"/>
      <c r="K87" s="201"/>
    </row>
    <row r="88" ht="12.0" customHeight="1">
      <c r="C88" s="201"/>
      <c r="D88" s="201"/>
      <c r="E88" s="201"/>
      <c r="F88" s="201"/>
      <c r="G88" s="201"/>
      <c r="H88" s="201"/>
      <c r="I88" s="201"/>
      <c r="J88" s="201"/>
      <c r="K88" s="201"/>
    </row>
    <row r="89" ht="12.0" customHeight="1">
      <c r="C89" s="201"/>
      <c r="D89" s="201"/>
      <c r="E89" s="201"/>
      <c r="F89" s="201"/>
      <c r="G89" s="201"/>
      <c r="H89" s="201"/>
      <c r="I89" s="201"/>
      <c r="J89" s="201"/>
      <c r="K89" s="201"/>
    </row>
    <row r="90" ht="12.0" customHeight="1">
      <c r="C90" s="201"/>
      <c r="D90" s="201"/>
      <c r="E90" s="201"/>
      <c r="F90" s="201"/>
      <c r="G90" s="201"/>
      <c r="H90" s="201"/>
      <c r="I90" s="201"/>
      <c r="J90" s="201"/>
      <c r="K90" s="201"/>
    </row>
    <row r="91" ht="12.0" customHeight="1">
      <c r="C91" s="201"/>
      <c r="D91" s="201"/>
      <c r="E91" s="201"/>
      <c r="F91" s="201"/>
      <c r="G91" s="201"/>
      <c r="H91" s="201"/>
      <c r="I91" s="201"/>
      <c r="J91" s="201"/>
      <c r="K91" s="201"/>
    </row>
    <row r="92" ht="12.0" customHeight="1">
      <c r="C92" s="201"/>
      <c r="D92" s="201"/>
      <c r="E92" s="201"/>
      <c r="F92" s="201"/>
      <c r="G92" s="201"/>
      <c r="H92" s="201"/>
      <c r="I92" s="201"/>
      <c r="J92" s="201"/>
      <c r="K92" s="201"/>
    </row>
    <row r="93" ht="12.0" customHeight="1">
      <c r="C93" s="201"/>
      <c r="D93" s="201"/>
      <c r="E93" s="201"/>
      <c r="F93" s="201"/>
      <c r="G93" s="201"/>
      <c r="H93" s="201"/>
      <c r="I93" s="201"/>
      <c r="J93" s="201"/>
      <c r="K93" s="201"/>
    </row>
    <row r="94" ht="12.0" customHeight="1">
      <c r="C94" s="201"/>
      <c r="D94" s="201"/>
      <c r="E94" s="201"/>
      <c r="F94" s="201"/>
      <c r="G94" s="201"/>
      <c r="H94" s="201"/>
      <c r="I94" s="201"/>
      <c r="J94" s="201"/>
      <c r="K94" s="201"/>
    </row>
    <row r="95" ht="12.0" customHeight="1">
      <c r="C95" s="201"/>
      <c r="D95" s="201"/>
      <c r="E95" s="201"/>
      <c r="F95" s="201"/>
      <c r="G95" s="201"/>
      <c r="H95" s="201"/>
      <c r="I95" s="201"/>
      <c r="J95" s="201"/>
      <c r="K95" s="201"/>
    </row>
    <row r="96" ht="12.0" customHeight="1">
      <c r="C96" s="201"/>
      <c r="D96" s="201"/>
      <c r="E96" s="201"/>
      <c r="F96" s="201"/>
      <c r="G96" s="201"/>
      <c r="H96" s="201"/>
      <c r="I96" s="201"/>
      <c r="J96" s="201"/>
      <c r="K96" s="201"/>
    </row>
    <row r="97" ht="12.0" customHeight="1">
      <c r="C97" s="201"/>
      <c r="D97" s="201"/>
      <c r="E97" s="201"/>
      <c r="F97" s="201"/>
      <c r="G97" s="201"/>
      <c r="H97" s="201"/>
      <c r="I97" s="201"/>
      <c r="J97" s="201"/>
      <c r="K97" s="201"/>
    </row>
    <row r="98" ht="12.0" customHeight="1">
      <c r="C98" s="201"/>
      <c r="D98" s="201"/>
      <c r="E98" s="201"/>
      <c r="F98" s="201"/>
      <c r="G98" s="201"/>
      <c r="H98" s="201"/>
      <c r="I98" s="201"/>
      <c r="J98" s="201"/>
      <c r="K98" s="201"/>
    </row>
    <row r="99" ht="12.0" customHeight="1">
      <c r="C99" s="201"/>
      <c r="D99" s="201"/>
      <c r="E99" s="201"/>
      <c r="F99" s="201"/>
      <c r="G99" s="201"/>
      <c r="H99" s="201"/>
      <c r="I99" s="201"/>
      <c r="J99" s="201"/>
      <c r="K99" s="201"/>
    </row>
    <row r="100" ht="12.0" customHeight="1">
      <c r="C100" s="201"/>
      <c r="D100" s="201"/>
      <c r="E100" s="201"/>
      <c r="F100" s="201"/>
      <c r="G100" s="201"/>
      <c r="H100" s="201"/>
      <c r="I100" s="201"/>
      <c r="J100" s="201"/>
      <c r="K100" s="201"/>
    </row>
    <row r="101" ht="12.0" customHeight="1">
      <c r="C101" s="201"/>
      <c r="D101" s="201"/>
      <c r="E101" s="201"/>
      <c r="F101" s="201"/>
      <c r="G101" s="201"/>
      <c r="H101" s="201"/>
      <c r="I101" s="201"/>
      <c r="J101" s="201"/>
      <c r="K101" s="201"/>
    </row>
    <row r="102" ht="12.0" customHeight="1">
      <c r="C102" s="201"/>
      <c r="D102" s="201"/>
      <c r="E102" s="201"/>
      <c r="F102" s="201"/>
      <c r="G102" s="201"/>
      <c r="H102" s="201"/>
      <c r="I102" s="201"/>
      <c r="J102" s="201"/>
      <c r="K102" s="201"/>
    </row>
    <row r="103" ht="12.0" customHeight="1">
      <c r="C103" s="201"/>
      <c r="D103" s="201"/>
      <c r="E103" s="201"/>
      <c r="F103" s="201"/>
      <c r="G103" s="201"/>
      <c r="H103" s="201"/>
      <c r="I103" s="201"/>
      <c r="J103" s="201"/>
      <c r="K103" s="201"/>
    </row>
    <row r="104" ht="12.0" customHeight="1">
      <c r="C104" s="201"/>
      <c r="D104" s="201"/>
      <c r="E104" s="201"/>
      <c r="F104" s="201"/>
      <c r="G104" s="201"/>
      <c r="H104" s="201"/>
      <c r="I104" s="201"/>
      <c r="J104" s="201"/>
      <c r="K104" s="201"/>
    </row>
    <row r="105" ht="12.0" customHeight="1">
      <c r="C105" s="201"/>
      <c r="D105" s="201"/>
      <c r="E105" s="201"/>
      <c r="F105" s="201"/>
      <c r="G105" s="201"/>
      <c r="H105" s="201"/>
      <c r="I105" s="201"/>
      <c r="J105" s="201"/>
      <c r="K105" s="201"/>
    </row>
    <row r="106" ht="12.0" customHeight="1">
      <c r="C106" s="201"/>
      <c r="D106" s="201"/>
      <c r="E106" s="201"/>
      <c r="F106" s="201"/>
      <c r="G106" s="201"/>
      <c r="H106" s="201"/>
      <c r="I106" s="201"/>
      <c r="J106" s="201"/>
      <c r="K106" s="201"/>
    </row>
    <row r="107" ht="12.0" customHeight="1">
      <c r="C107" s="201"/>
      <c r="D107" s="201"/>
      <c r="E107" s="201"/>
      <c r="F107" s="201"/>
      <c r="G107" s="201"/>
      <c r="H107" s="201"/>
      <c r="I107" s="201"/>
      <c r="J107" s="201"/>
      <c r="K107" s="201"/>
    </row>
    <row r="108" ht="12.0" customHeight="1">
      <c r="C108" s="201"/>
      <c r="D108" s="201"/>
      <c r="E108" s="201"/>
      <c r="F108" s="201"/>
      <c r="G108" s="201"/>
      <c r="H108" s="201"/>
      <c r="I108" s="201"/>
      <c r="J108" s="201"/>
      <c r="K108" s="201"/>
    </row>
    <row r="109" ht="12.0" customHeight="1">
      <c r="C109" s="201"/>
      <c r="D109" s="201"/>
      <c r="E109" s="201"/>
      <c r="F109" s="201"/>
      <c r="G109" s="201"/>
      <c r="H109" s="201"/>
      <c r="I109" s="201"/>
      <c r="J109" s="201"/>
      <c r="K109" s="201"/>
    </row>
    <row r="110" ht="12.0" customHeight="1">
      <c r="C110" s="201"/>
      <c r="D110" s="201"/>
      <c r="E110" s="201"/>
      <c r="F110" s="201"/>
      <c r="G110" s="201"/>
      <c r="H110" s="201"/>
      <c r="I110" s="201"/>
      <c r="J110" s="201"/>
      <c r="K110" s="201"/>
    </row>
    <row r="111" ht="12.0" customHeight="1">
      <c r="C111" s="201"/>
      <c r="D111" s="201"/>
      <c r="E111" s="201"/>
      <c r="F111" s="201"/>
      <c r="G111" s="201"/>
      <c r="H111" s="201"/>
      <c r="I111" s="201"/>
      <c r="J111" s="201"/>
      <c r="K111" s="201"/>
    </row>
    <row r="112" ht="12.0" customHeight="1">
      <c r="C112" s="201"/>
      <c r="D112" s="201"/>
      <c r="E112" s="201"/>
      <c r="F112" s="201"/>
      <c r="G112" s="201"/>
      <c r="H112" s="201"/>
      <c r="I112" s="201"/>
      <c r="J112" s="201"/>
      <c r="K112" s="201"/>
    </row>
    <row r="113" ht="12.0" customHeight="1">
      <c r="C113" s="201"/>
      <c r="D113" s="201"/>
      <c r="E113" s="201"/>
      <c r="F113" s="201"/>
      <c r="G113" s="201"/>
      <c r="H113" s="201"/>
      <c r="I113" s="201"/>
      <c r="J113" s="201"/>
      <c r="K113" s="201"/>
    </row>
    <row r="114" ht="12.0" customHeight="1">
      <c r="C114" s="201"/>
      <c r="D114" s="201"/>
      <c r="E114" s="201"/>
      <c r="F114" s="201"/>
      <c r="G114" s="201"/>
      <c r="H114" s="201"/>
      <c r="I114" s="201"/>
      <c r="J114" s="201"/>
      <c r="K114" s="201"/>
    </row>
    <row r="115" ht="12.0" customHeight="1">
      <c r="C115" s="201"/>
      <c r="D115" s="201"/>
      <c r="E115" s="201"/>
      <c r="F115" s="201"/>
      <c r="G115" s="201"/>
      <c r="H115" s="201"/>
      <c r="I115" s="201"/>
      <c r="J115" s="201"/>
      <c r="K115" s="201"/>
    </row>
    <row r="116" ht="12.0" customHeight="1">
      <c r="C116" s="201"/>
      <c r="D116" s="201"/>
      <c r="E116" s="201"/>
      <c r="F116" s="201"/>
      <c r="G116" s="201"/>
      <c r="H116" s="201"/>
      <c r="I116" s="201"/>
      <c r="J116" s="201"/>
      <c r="K116" s="201"/>
    </row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</sheetData>
  <mergeCells count="4">
    <mergeCell ref="D5:E5"/>
    <mergeCell ref="D6:E6"/>
    <mergeCell ref="D7:E7"/>
    <mergeCell ref="D8:E8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2CDDC"/>
    <pageSetUpPr/>
  </sheetPr>
  <sheetViews>
    <sheetView showGridLines="0" workbookViewId="0"/>
  </sheetViews>
  <sheetFormatPr customHeight="1" defaultColWidth="12.63" defaultRowHeight="15.0"/>
  <cols>
    <col customWidth="1" min="1" max="1" width="8.0"/>
    <col customWidth="1" min="2" max="2" width="3.25"/>
    <col customWidth="1" min="3" max="3" width="32.0"/>
    <col customWidth="1" min="4" max="4" width="19.75"/>
    <col customWidth="1" min="5" max="5" width="14.88"/>
    <col customWidth="1" min="6" max="6" width="21.5"/>
    <col customWidth="1" min="7" max="7" width="18.25"/>
    <col customWidth="1" min="8" max="8" width="16.13"/>
    <col customWidth="1" min="9" max="9" width="21.13"/>
    <col customWidth="1" min="10" max="26" width="10.63"/>
  </cols>
  <sheetData>
    <row r="1" ht="12.0" customHeight="1"/>
    <row r="2" ht="12.0" customHeight="1"/>
    <row r="3" ht="12.0" customHeight="1">
      <c r="F3" s="149"/>
      <c r="G3" s="43"/>
    </row>
    <row r="4" ht="12.0" customHeight="1">
      <c r="C4" s="43" t="s">
        <v>317</v>
      </c>
      <c r="F4" s="202">
        <f>'COSTOS Y GASTOS'!D77</f>
        <v>2916</v>
      </c>
      <c r="G4" s="43"/>
    </row>
    <row r="5" ht="12.0" customHeight="1"/>
    <row r="6" ht="12.0" customHeight="1">
      <c r="A6" s="44" t="s">
        <v>189</v>
      </c>
      <c r="B6" s="185">
        <v>27.0</v>
      </c>
      <c r="C6" s="185" t="s">
        <v>318</v>
      </c>
      <c r="D6" s="203"/>
    </row>
    <row r="7" ht="12.0" customHeight="1"/>
    <row r="8" ht="12.0" customHeight="1">
      <c r="C8" s="204" t="s">
        <v>319</v>
      </c>
      <c r="D8" s="205"/>
      <c r="E8" s="120"/>
      <c r="F8" s="206" t="s">
        <v>234</v>
      </c>
    </row>
    <row r="9" ht="12.0" customHeight="1">
      <c r="C9" s="121"/>
      <c r="D9" s="207"/>
      <c r="E9" s="122"/>
      <c r="F9" s="13"/>
      <c r="G9" s="208"/>
    </row>
    <row r="10" ht="12.0" customHeight="1">
      <c r="C10" s="155" t="s">
        <v>246</v>
      </c>
      <c r="D10" s="209"/>
      <c r="E10" s="210" t="s">
        <v>247</v>
      </c>
      <c r="F10" s="211">
        <f>'COSTOS Y GASTOS'!F102</f>
        <v>305846919.9</v>
      </c>
    </row>
    <row r="11" ht="12.0" customHeight="1">
      <c r="C11" s="103" t="s">
        <v>320</v>
      </c>
      <c r="D11" s="212"/>
      <c r="E11" s="213" t="s">
        <v>251</v>
      </c>
      <c r="F11" s="214">
        <f>SUM(D12:D17)</f>
        <v>152680406.8</v>
      </c>
    </row>
    <row r="12" ht="12.0" customHeight="1">
      <c r="C12" s="103" t="s">
        <v>321</v>
      </c>
      <c r="D12" s="215">
        <f>('COSTOS Y GASTOS'!F93)</f>
        <v>97200000</v>
      </c>
      <c r="E12" s="123"/>
      <c r="F12" s="214"/>
    </row>
    <row r="13" ht="12.0" customHeight="1">
      <c r="C13" s="157" t="s">
        <v>322</v>
      </c>
      <c r="D13" s="215">
        <f>('COSTOS Y GASTOS'!F92)*0.2</f>
        <v>6724800</v>
      </c>
      <c r="E13" s="166"/>
      <c r="F13" s="216"/>
    </row>
    <row r="14" ht="12.0" customHeight="1">
      <c r="C14" s="103" t="s">
        <v>323</v>
      </c>
      <c r="D14" s="215">
        <f>'COSTOS Y GASTOS'!F89+'COSTOS Y GASTOS'!F90+'COSTOS Y GASTOS'!F88+'COSTOS Y GASTOS'!F87+'COSTOS Y GASTOS'!F91</f>
        <v>9372776.2</v>
      </c>
      <c r="E14" s="123"/>
      <c r="F14" s="214"/>
    </row>
    <row r="15" ht="12.0" customHeight="1">
      <c r="C15" s="157" t="s">
        <v>324</v>
      </c>
      <c r="D15" s="215">
        <f>'COSTOS Y GASTOS'!F85</f>
        <v>3883395</v>
      </c>
      <c r="E15" s="166"/>
      <c r="F15" s="216"/>
    </row>
    <row r="16" ht="12.0" customHeight="1">
      <c r="C16" s="103" t="s">
        <v>325</v>
      </c>
      <c r="D16" s="215">
        <f>'COSTOS Y GASTOS'!F86</f>
        <v>4284891.55</v>
      </c>
      <c r="E16" s="123"/>
      <c r="F16" s="214"/>
    </row>
    <row r="17" ht="12.0" customHeight="1">
      <c r="C17" s="103" t="s">
        <v>326</v>
      </c>
      <c r="D17" s="215">
        <f>'COSTOS Y GASTOS'!F94</f>
        <v>31214544</v>
      </c>
      <c r="E17" s="123"/>
      <c r="F17" s="214"/>
    </row>
    <row r="18" ht="12.0" customHeight="1">
      <c r="C18" s="217" t="s">
        <v>327</v>
      </c>
      <c r="D18" s="218"/>
      <c r="E18" s="213" t="s">
        <v>285</v>
      </c>
      <c r="F18" s="219">
        <f>'COSTOS Y GASTOS'!F162</f>
        <v>198604174.5</v>
      </c>
    </row>
    <row r="19" ht="12.0" customHeight="1">
      <c r="C19" s="217"/>
      <c r="D19" s="220"/>
      <c r="E19" s="158"/>
      <c r="F19" s="219"/>
    </row>
    <row r="20" ht="12.0" customHeight="1">
      <c r="C20" s="221" t="s">
        <v>18</v>
      </c>
      <c r="D20" s="20"/>
      <c r="E20" s="21"/>
      <c r="F20" s="222">
        <f>SUM(F10:F19)</f>
        <v>657131501.1</v>
      </c>
    </row>
    <row r="21" ht="12.0" customHeight="1">
      <c r="H21" s="146"/>
      <c r="I21" s="43"/>
    </row>
    <row r="22" ht="12.0" customHeight="1">
      <c r="H22" s="146"/>
    </row>
    <row r="23" ht="12.0" customHeight="1">
      <c r="A23" s="44" t="s">
        <v>189</v>
      </c>
      <c r="B23" s="185">
        <v>28.0</v>
      </c>
      <c r="C23" s="185" t="s">
        <v>328</v>
      </c>
      <c r="D23" s="203"/>
    </row>
    <row r="24" ht="12.0" customHeight="1">
      <c r="A24" s="44"/>
      <c r="B24" s="185"/>
      <c r="C24" s="185"/>
      <c r="D24" s="203"/>
    </row>
    <row r="25" ht="12.0" customHeight="1">
      <c r="C25" s="204" t="s">
        <v>329</v>
      </c>
      <c r="D25" s="205"/>
      <c r="E25" s="120"/>
      <c r="F25" s="223" t="s">
        <v>234</v>
      </c>
      <c r="G25" s="43"/>
    </row>
    <row r="26" ht="12.0" customHeight="1">
      <c r="C26" s="121"/>
      <c r="D26" s="207"/>
      <c r="E26" s="122"/>
      <c r="F26" s="99"/>
      <c r="G26" s="43"/>
    </row>
    <row r="27" ht="12.0" customHeight="1">
      <c r="C27" s="103" t="s">
        <v>248</v>
      </c>
      <c r="D27" s="212"/>
      <c r="E27" s="210" t="s">
        <v>249</v>
      </c>
      <c r="F27" s="214">
        <f>'COSTOS Y GASTOS'!F103</f>
        <v>8748</v>
      </c>
      <c r="G27" s="43"/>
      <c r="H27" s="43"/>
    </row>
    <row r="28" ht="12.0" customHeight="1">
      <c r="C28" s="103" t="s">
        <v>330</v>
      </c>
      <c r="D28" s="212"/>
      <c r="E28" s="210" t="s">
        <v>251</v>
      </c>
      <c r="F28" s="214">
        <f>D29</f>
        <v>26899200</v>
      </c>
      <c r="G28" s="43"/>
      <c r="H28" s="43"/>
    </row>
    <row r="29" ht="12.0" customHeight="1">
      <c r="C29" s="224" t="s">
        <v>243</v>
      </c>
      <c r="D29" s="225">
        <f>('COSTOS Y GASTOS'!F92)*0.8</f>
        <v>26899200</v>
      </c>
      <c r="E29" s="123"/>
      <c r="F29" s="214"/>
      <c r="G29" s="43"/>
      <c r="H29" s="43"/>
    </row>
    <row r="30" ht="12.0" customHeight="1">
      <c r="C30" s="45" t="s">
        <v>18</v>
      </c>
      <c r="D30" s="2"/>
      <c r="E30" s="76"/>
      <c r="F30" s="226">
        <f>SUM(F27:F29)</f>
        <v>26907948</v>
      </c>
      <c r="G30" s="43"/>
    </row>
    <row r="31" ht="12.0" customHeight="1">
      <c r="C31" s="43"/>
      <c r="D31" s="43"/>
      <c r="E31" s="43"/>
      <c r="F31" s="43"/>
      <c r="G31" s="43"/>
    </row>
    <row r="32" ht="12.0" customHeight="1">
      <c r="C32" s="43"/>
      <c r="D32" s="43"/>
      <c r="E32" s="43"/>
      <c r="F32" s="43"/>
      <c r="G32" s="43"/>
    </row>
    <row r="33" ht="12.0" customHeight="1">
      <c r="A33" s="44" t="s">
        <v>189</v>
      </c>
      <c r="B33" s="185">
        <v>29.0</v>
      </c>
      <c r="C33" s="185" t="s">
        <v>331</v>
      </c>
      <c r="D33" s="43"/>
      <c r="E33" s="43"/>
      <c r="F33" s="43"/>
      <c r="G33" s="43"/>
    </row>
    <row r="34" ht="12.0" customHeight="1">
      <c r="A34" s="44"/>
      <c r="B34" s="185"/>
      <c r="C34" s="185"/>
      <c r="D34" s="43"/>
      <c r="E34" s="43"/>
      <c r="F34" s="43"/>
      <c r="G34" s="43"/>
    </row>
    <row r="35" ht="12.75" customHeight="1">
      <c r="C35" s="204" t="s">
        <v>332</v>
      </c>
      <c r="D35" s="205"/>
      <c r="E35" s="120"/>
      <c r="F35" s="223" t="s">
        <v>234</v>
      </c>
      <c r="G35" s="223" t="s">
        <v>225</v>
      </c>
    </row>
    <row r="36" ht="12.0" customHeight="1">
      <c r="C36" s="121"/>
      <c r="D36" s="207"/>
      <c r="E36" s="122"/>
      <c r="F36" s="99"/>
      <c r="G36" s="99"/>
    </row>
    <row r="37" ht="12.0" customHeight="1">
      <c r="C37" s="103" t="s">
        <v>333</v>
      </c>
      <c r="D37" s="212"/>
      <c r="E37" s="210" t="s">
        <v>334</v>
      </c>
      <c r="F37" s="214">
        <f>F20</f>
        <v>657131501.1</v>
      </c>
      <c r="G37" s="214">
        <f t="shared" ref="G37:G40" si="1">F37/$F$4</f>
        <v>225353.7384</v>
      </c>
    </row>
    <row r="38" ht="12.0" customHeight="1">
      <c r="C38" s="103" t="s">
        <v>335</v>
      </c>
      <c r="D38" s="212"/>
      <c r="E38" s="210" t="s">
        <v>336</v>
      </c>
      <c r="F38" s="214">
        <f>F30</f>
        <v>26907948</v>
      </c>
      <c r="G38" s="214">
        <f t="shared" si="1"/>
        <v>9227.691358</v>
      </c>
    </row>
    <row r="39" ht="12.0" hidden="1" customHeight="1">
      <c r="C39" s="103"/>
      <c r="D39" s="212"/>
      <c r="E39" s="123"/>
      <c r="F39" s="227"/>
      <c r="G39" s="227">
        <f t="shared" si="1"/>
        <v>0</v>
      </c>
    </row>
    <row r="40" ht="12.0" customHeight="1">
      <c r="C40" s="45" t="s">
        <v>18</v>
      </c>
      <c r="D40" s="2"/>
      <c r="E40" s="76"/>
      <c r="F40" s="226">
        <f>SUM(F37:F39)</f>
        <v>684039449.1</v>
      </c>
      <c r="G40" s="228">
        <f t="shared" si="1"/>
        <v>234581.4297</v>
      </c>
      <c r="H40" s="43"/>
    </row>
    <row r="41" ht="12.0" customHeight="1"/>
    <row r="42" ht="12.0" customHeight="1">
      <c r="C42" s="229"/>
      <c r="F42" s="149"/>
      <c r="G42" s="67"/>
    </row>
    <row r="43" ht="12.0" customHeight="1"/>
    <row r="44" ht="12.0" customHeight="1"/>
    <row r="45" ht="12.0" customHeight="1"/>
    <row r="46" ht="12.0" customHeight="1"/>
    <row r="47" ht="12.0" customHeight="1"/>
    <row r="48" ht="12.0" customHeight="1"/>
    <row r="49" ht="12.0" customHeight="1"/>
    <row r="50" ht="12.0" customHeight="1"/>
    <row r="51" ht="12.0" customHeight="1"/>
    <row r="52" ht="12.0" customHeight="1"/>
    <row r="53" ht="12.0" customHeight="1"/>
    <row r="54" ht="12.0" customHeight="1"/>
    <row r="55" ht="12.0" customHeight="1"/>
    <row r="56" ht="12.0" customHeight="1"/>
    <row r="57" ht="12.0" customHeight="1"/>
    <row r="58" ht="12.0" customHeight="1"/>
    <row r="59" ht="12.0" customHeight="1"/>
    <row r="60" ht="12.0" customHeight="1"/>
    <row r="61" ht="12.0" customHeight="1"/>
    <row r="62" ht="12.0" customHeight="1"/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  <row r="101" ht="12.0" customHeight="1"/>
    <row r="102" ht="12.0" customHeight="1"/>
    <row r="103" ht="12.0" customHeight="1"/>
    <row r="104" ht="12.0" customHeight="1"/>
    <row r="105" ht="12.0" customHeight="1"/>
    <row r="106" ht="12.0" customHeight="1"/>
    <row r="107" ht="12.0" customHeight="1"/>
    <row r="108" ht="12.0" customHeight="1"/>
    <row r="109" ht="12.0" customHeight="1"/>
    <row r="110" ht="12.0" customHeight="1"/>
    <row r="111" ht="12.0" customHeight="1"/>
    <row r="112" ht="12.0" customHeight="1"/>
    <row r="113" ht="12.0" customHeight="1"/>
    <row r="114" ht="12.0" customHeight="1"/>
    <row r="115" ht="12.0" customHeight="1"/>
    <row r="116" ht="12.0" customHeight="1"/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</sheetData>
  <mergeCells count="10">
    <mergeCell ref="F35:F36"/>
    <mergeCell ref="G35:G36"/>
    <mergeCell ref="C8:E9"/>
    <mergeCell ref="F8:F9"/>
    <mergeCell ref="C20:E20"/>
    <mergeCell ref="C25:E26"/>
    <mergeCell ref="F25:F26"/>
    <mergeCell ref="C30:E30"/>
    <mergeCell ref="C35:E36"/>
    <mergeCell ref="C40:E40"/>
  </mergeCells>
  <printOptions/>
  <pageMargins bottom="0.75" footer="0.0" header="0.0" left="0.7" right="0.7" top="0.75"/>
  <pageSetup paperSize="5" orientation="portrait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FF"/>
    <pageSetUpPr/>
  </sheetPr>
  <sheetViews>
    <sheetView showGridLines="0" workbookViewId="0"/>
  </sheetViews>
  <sheetFormatPr customHeight="1" defaultColWidth="12.63" defaultRowHeight="15.0"/>
  <cols>
    <col customWidth="1" min="1" max="1" width="7.5"/>
    <col customWidth="1" min="2" max="2" width="3.5"/>
    <col customWidth="1" min="3" max="3" width="34.88"/>
    <col customWidth="1" min="4" max="5" width="14.5"/>
    <col customWidth="1" min="6" max="6" width="17.0"/>
    <col customWidth="1" min="7" max="7" width="17.5"/>
    <col customWidth="1" min="8" max="8" width="18.5"/>
    <col customWidth="1" min="9" max="9" width="18.88"/>
    <col customWidth="1" min="10" max="10" width="19.88"/>
    <col customWidth="1" min="11" max="11" width="17.88"/>
    <col customWidth="1" min="12" max="12" width="18.13"/>
    <col customWidth="1" min="13" max="13" width="17.5"/>
    <col customWidth="1" min="14" max="14" width="16.75"/>
    <col customWidth="1" min="15" max="15" width="16.0"/>
    <col customWidth="1" min="16" max="16" width="22.5"/>
    <col customWidth="1" min="17" max="26" width="11.5"/>
  </cols>
  <sheetData>
    <row r="1" ht="12.0" customHeight="1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ht="12.0" customHeight="1">
      <c r="A2" s="43"/>
      <c r="B2" s="43"/>
      <c r="C2" s="230" t="s">
        <v>337</v>
      </c>
      <c r="D2" s="230"/>
      <c r="E2" s="44"/>
      <c r="F2" s="44"/>
      <c r="G2" s="44"/>
      <c r="H2" s="44"/>
      <c r="I2" s="44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ht="12.0" customHeight="1">
      <c r="A3" s="43"/>
      <c r="B3" s="43"/>
      <c r="C3" s="85"/>
      <c r="D3" s="85"/>
      <c r="E3" s="85"/>
      <c r="F3" s="85"/>
      <c r="G3" s="85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</row>
    <row r="4" ht="12.0" customHeight="1">
      <c r="A4" s="43"/>
      <c r="B4" s="43"/>
      <c r="C4" s="231" t="s">
        <v>338</v>
      </c>
      <c r="D4" s="232">
        <v>0.0</v>
      </c>
      <c r="E4" s="150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</row>
    <row r="5" ht="12.0" customHeight="1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</row>
    <row r="6" ht="12.0" customHeight="1">
      <c r="A6" s="44" t="s">
        <v>189</v>
      </c>
      <c r="B6" s="44">
        <v>30.0</v>
      </c>
      <c r="C6" s="44" t="s">
        <v>339</v>
      </c>
      <c r="D6" s="43"/>
      <c r="E6" s="43"/>
      <c r="F6" s="233"/>
      <c r="G6" s="233"/>
      <c r="H6" s="233"/>
      <c r="I6" s="233"/>
      <c r="J6" s="23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</row>
    <row r="7" ht="12.0" customHeight="1">
      <c r="A7" s="44"/>
      <c r="B7" s="44"/>
      <c r="C7" s="44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</row>
    <row r="8" ht="12.0" customHeight="1">
      <c r="A8" s="43"/>
      <c r="B8" s="43"/>
      <c r="C8" s="43"/>
      <c r="D8" s="234" t="s">
        <v>340</v>
      </c>
      <c r="E8" s="235"/>
      <c r="F8" s="236" t="s">
        <v>341</v>
      </c>
      <c r="G8" s="236" t="s">
        <v>341</v>
      </c>
      <c r="H8" s="236" t="s">
        <v>341</v>
      </c>
      <c r="I8" s="236" t="s">
        <v>341</v>
      </c>
      <c r="J8" s="236" t="s">
        <v>341</v>
      </c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</row>
    <row r="9" ht="12.0" customHeight="1">
      <c r="A9" s="43"/>
      <c r="B9" s="43"/>
      <c r="C9" s="43"/>
      <c r="D9" s="237"/>
      <c r="E9" s="238"/>
      <c r="F9" s="239">
        <f>D4+1</f>
        <v>1</v>
      </c>
      <c r="G9" s="239">
        <f t="shared" ref="G9:J9" si="1">F9+1</f>
        <v>2</v>
      </c>
      <c r="H9" s="239">
        <f t="shared" si="1"/>
        <v>3</v>
      </c>
      <c r="I9" s="239">
        <f t="shared" si="1"/>
        <v>4</v>
      </c>
      <c r="J9" s="239">
        <f t="shared" si="1"/>
        <v>5</v>
      </c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</row>
    <row r="10" ht="12.0" customHeight="1">
      <c r="A10" s="43"/>
      <c r="B10" s="43"/>
      <c r="C10" s="33" t="s">
        <v>342</v>
      </c>
      <c r="D10" s="56"/>
      <c r="E10" s="3"/>
      <c r="F10" s="240">
        <f>'COSTOS Y GASTOS'!D77</f>
        <v>2916</v>
      </c>
      <c r="G10" s="240">
        <f t="shared" ref="G10:J10" si="2">F10*(1+G11)</f>
        <v>3061.8</v>
      </c>
      <c r="H10" s="240">
        <f t="shared" si="2"/>
        <v>3214.89</v>
      </c>
      <c r="I10" s="240">
        <f t="shared" si="2"/>
        <v>3375.6345</v>
      </c>
      <c r="J10" s="240">
        <f t="shared" si="2"/>
        <v>3544.416225</v>
      </c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</row>
    <row r="11" ht="12.0" customHeight="1">
      <c r="A11" s="43"/>
      <c r="B11" s="43"/>
      <c r="C11" s="241" t="s">
        <v>343</v>
      </c>
      <c r="D11" s="2"/>
      <c r="E11" s="2"/>
      <c r="F11" s="3"/>
      <c r="G11" s="242">
        <v>0.05</v>
      </c>
      <c r="H11" s="242">
        <v>0.05</v>
      </c>
      <c r="I11" s="242">
        <v>0.05</v>
      </c>
      <c r="J11" s="242">
        <v>0.05</v>
      </c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ht="12.0" customHeight="1">
      <c r="A12" s="43"/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</row>
    <row r="13" ht="12.0" customHeight="1">
      <c r="A13" s="43"/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</row>
    <row r="14" ht="12.0" customHeight="1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</row>
    <row r="15" ht="12.0" customHeight="1">
      <c r="A15" s="44" t="s">
        <v>189</v>
      </c>
      <c r="B15" s="44">
        <v>31.0</v>
      </c>
      <c r="C15" s="44" t="s">
        <v>344</v>
      </c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</row>
    <row r="16" ht="12.0" customHeight="1">
      <c r="A16" s="43"/>
      <c r="B16" s="43"/>
      <c r="C16" s="43"/>
      <c r="D16" s="43"/>
      <c r="E16" s="243" t="s">
        <v>345</v>
      </c>
      <c r="F16" s="243" t="s">
        <v>346</v>
      </c>
      <c r="G16" s="243" t="s">
        <v>347</v>
      </c>
      <c r="H16" s="243" t="s">
        <v>348</v>
      </c>
      <c r="I16" s="243" t="s">
        <v>349</v>
      </c>
      <c r="J16" s="24"/>
      <c r="L16" s="24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</row>
    <row r="17" ht="12.0" customHeight="1">
      <c r="A17" s="43"/>
      <c r="B17" s="43"/>
      <c r="C17" s="231" t="s">
        <v>350</v>
      </c>
      <c r="D17" s="244">
        <f>'COSTOS RESUMEN'!G40</f>
        <v>234581.4297</v>
      </c>
      <c r="E17" s="3"/>
      <c r="F17" s="35">
        <f>+D17*(1+3%)</f>
        <v>241618.8726</v>
      </c>
      <c r="G17" s="35">
        <f t="shared" ref="G17:I17" si="3">+F17*(1+3%)</f>
        <v>248867.4388</v>
      </c>
      <c r="H17" s="35">
        <f t="shared" si="3"/>
        <v>256333.462</v>
      </c>
      <c r="I17" s="35">
        <f t="shared" si="3"/>
        <v>264023.4658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</row>
    <row r="18" ht="12.0" customHeight="1">
      <c r="A18" s="43"/>
      <c r="B18" s="43"/>
      <c r="C18" s="231" t="s">
        <v>351</v>
      </c>
      <c r="D18" s="245">
        <v>0.1</v>
      </c>
      <c r="E18" s="3"/>
      <c r="F18" s="246">
        <v>0.1</v>
      </c>
      <c r="G18" s="246">
        <v>0.1</v>
      </c>
      <c r="H18" s="246">
        <v>0.1</v>
      </c>
      <c r="I18" s="246">
        <v>0.1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ht="12.0" customHeight="1">
      <c r="A19" s="43"/>
      <c r="B19" s="43"/>
      <c r="C19" s="231" t="s">
        <v>352</v>
      </c>
      <c r="D19" s="244">
        <f>D17/(1-D18)</f>
        <v>260646.0331</v>
      </c>
      <c r="E19" s="3"/>
      <c r="F19" s="35">
        <f t="shared" ref="F19:I19" si="4">F17/(1-F18)</f>
        <v>268465.414</v>
      </c>
      <c r="G19" s="35">
        <f t="shared" si="4"/>
        <v>276519.3765</v>
      </c>
      <c r="H19" s="35">
        <f t="shared" si="4"/>
        <v>284814.9578</v>
      </c>
      <c r="I19" s="35">
        <f t="shared" si="4"/>
        <v>293359.4065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</row>
    <row r="20" ht="12.0" customHeight="1">
      <c r="A20" s="43"/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</row>
    <row r="21" ht="12.0" customHeight="1">
      <c r="A21" s="43"/>
      <c r="B21" s="43"/>
      <c r="C21" s="231" t="s">
        <v>352</v>
      </c>
      <c r="D21" s="247">
        <v>235000.0</v>
      </c>
      <c r="E21" s="3"/>
      <c r="F21" s="248">
        <v>242000.0</v>
      </c>
      <c r="G21" s="248">
        <v>249000.0</v>
      </c>
      <c r="H21" s="248">
        <v>254000.0</v>
      </c>
      <c r="I21" s="248">
        <v>265000.0</v>
      </c>
      <c r="J21" s="44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</row>
    <row r="22" ht="12.0" customHeight="1">
      <c r="A22" s="43"/>
      <c r="B22" s="43"/>
      <c r="C22" s="249" t="s">
        <v>353</v>
      </c>
      <c r="D22" s="17"/>
      <c r="E22" s="18"/>
      <c r="F22" s="44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</row>
    <row r="23" ht="12.0" customHeight="1">
      <c r="A23" s="43"/>
      <c r="B23" s="43"/>
      <c r="C23" s="43"/>
      <c r="D23" s="250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</row>
    <row r="24" ht="12.0" customHeight="1">
      <c r="A24" s="43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</row>
    <row r="25" ht="12.0" customHeight="1">
      <c r="A25" s="43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</row>
    <row r="26" ht="12.0" customHeight="1">
      <c r="A26" s="44" t="s">
        <v>189</v>
      </c>
      <c r="B26" s="44">
        <v>32.0</v>
      </c>
      <c r="C26" s="44" t="s">
        <v>354</v>
      </c>
      <c r="D26" s="43"/>
      <c r="E26" s="43"/>
      <c r="F26" s="43"/>
      <c r="G26" s="67"/>
      <c r="H26" s="67"/>
      <c r="I26" s="67"/>
      <c r="J26" s="67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</row>
    <row r="27" ht="12.0" customHeight="1">
      <c r="A27" s="44"/>
      <c r="B27" s="43"/>
      <c r="C27" s="44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</row>
    <row r="28" ht="12.0" customHeight="1">
      <c r="A28" s="44"/>
      <c r="B28" s="43"/>
      <c r="C28" s="251"/>
      <c r="D28" s="252"/>
      <c r="E28" s="252"/>
      <c r="F28" s="253" t="s">
        <v>341</v>
      </c>
      <c r="G28" s="253" t="s">
        <v>341</v>
      </c>
      <c r="H28" s="253" t="s">
        <v>341</v>
      </c>
      <c r="I28" s="253" t="s">
        <v>341</v>
      </c>
      <c r="J28" s="253" t="s">
        <v>341</v>
      </c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</row>
    <row r="29" ht="12.0" customHeight="1">
      <c r="A29" s="43"/>
      <c r="B29" s="43"/>
      <c r="C29" s="252"/>
      <c r="D29" s="252"/>
      <c r="E29" s="252"/>
      <c r="F29" s="254">
        <f t="shared" ref="F29:J29" si="5">F9</f>
        <v>1</v>
      </c>
      <c r="G29" s="254">
        <f t="shared" si="5"/>
        <v>2</v>
      </c>
      <c r="H29" s="254">
        <f t="shared" si="5"/>
        <v>3</v>
      </c>
      <c r="I29" s="254">
        <f t="shared" si="5"/>
        <v>4</v>
      </c>
      <c r="J29" s="254">
        <f t="shared" si="5"/>
        <v>5</v>
      </c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</row>
    <row r="30" ht="12.0" customHeight="1">
      <c r="A30" s="43"/>
      <c r="B30" s="43"/>
      <c r="C30" s="255" t="s">
        <v>355</v>
      </c>
      <c r="D30" s="2"/>
      <c r="E30" s="3"/>
      <c r="F30" s="48">
        <f>F10*D21</f>
        <v>685260000</v>
      </c>
      <c r="G30" s="48">
        <f t="shared" ref="G30:J30" si="6">+F21*G10</f>
        <v>740955600</v>
      </c>
      <c r="H30" s="48">
        <f t="shared" si="6"/>
        <v>800507610</v>
      </c>
      <c r="I30" s="48">
        <f t="shared" si="6"/>
        <v>857411163</v>
      </c>
      <c r="J30" s="48">
        <f t="shared" si="6"/>
        <v>939270299.6</v>
      </c>
      <c r="K30" s="67"/>
      <c r="L30" s="67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</row>
    <row r="31" ht="12.0" customHeight="1">
      <c r="A31" s="43"/>
      <c r="B31" s="43"/>
      <c r="C31" s="188" t="s">
        <v>356</v>
      </c>
      <c r="D31" s="2"/>
      <c r="E31" s="3"/>
      <c r="F31" s="256">
        <f t="shared" ref="F31:J31" si="7">SUM(F30)</f>
        <v>685260000</v>
      </c>
      <c r="G31" s="256">
        <f t="shared" si="7"/>
        <v>740955600</v>
      </c>
      <c r="H31" s="256">
        <f t="shared" si="7"/>
        <v>800507610</v>
      </c>
      <c r="I31" s="256">
        <f t="shared" si="7"/>
        <v>857411163</v>
      </c>
      <c r="J31" s="256">
        <f t="shared" si="7"/>
        <v>939270299.6</v>
      </c>
      <c r="K31" s="67"/>
      <c r="L31" s="67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</row>
    <row r="32" ht="4.5" customHeight="1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67"/>
      <c r="L32" s="67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</row>
    <row r="33" ht="3.75" customHeight="1">
      <c r="A33" s="43"/>
      <c r="B33" s="43"/>
      <c r="C33" s="43"/>
      <c r="D33" s="43"/>
      <c r="E33" s="43"/>
      <c r="F33" s="43"/>
      <c r="G33" s="67"/>
      <c r="H33" s="43"/>
      <c r="I33" s="43"/>
      <c r="J33" s="43"/>
      <c r="K33" s="67"/>
      <c r="L33" s="67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</row>
    <row r="34" ht="12.0" customHeight="1">
      <c r="A34" s="43"/>
      <c r="B34" s="43"/>
      <c r="C34" s="257" t="s">
        <v>246</v>
      </c>
      <c r="D34" s="258" t="s">
        <v>247</v>
      </c>
      <c r="E34" s="259"/>
      <c r="F34" s="48">
        <f>'COSTOS Y GASTOS'!J25</f>
        <v>305846919.9</v>
      </c>
      <c r="G34" s="48">
        <f t="shared" ref="G34:J34" si="8">F34*1.03</f>
        <v>315022327.5</v>
      </c>
      <c r="H34" s="48">
        <f t="shared" si="8"/>
        <v>324472997.3</v>
      </c>
      <c r="I34" s="48">
        <f t="shared" si="8"/>
        <v>334207187.2</v>
      </c>
      <c r="J34" s="48">
        <f t="shared" si="8"/>
        <v>344233402.8</v>
      </c>
      <c r="K34" s="67"/>
      <c r="L34" s="67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</row>
    <row r="35" ht="12.0" customHeight="1">
      <c r="A35" s="43"/>
      <c r="B35" s="43"/>
      <c r="C35" s="257" t="s">
        <v>248</v>
      </c>
      <c r="D35" s="258" t="s">
        <v>249</v>
      </c>
      <c r="E35" s="259"/>
      <c r="F35" s="48">
        <f>F10*'COSTOS Y GASTOS'!$H$74</f>
        <v>8748</v>
      </c>
      <c r="G35" s="48">
        <f>(G10*'COSTOS Y GASTOS'!$H$74)*1.03</f>
        <v>9460.962</v>
      </c>
      <c r="H35" s="48">
        <f>(H10*'COSTOS Y GASTOS'!$H$74)*1.03</f>
        <v>9934.0101</v>
      </c>
      <c r="I35" s="48">
        <f>(I10*'COSTOS Y GASTOS'!$H$74)*1.03</f>
        <v>10430.71061</v>
      </c>
      <c r="J35" s="48">
        <f>(J10*'COSTOS Y GASTOS'!$H$74)*1.03</f>
        <v>10952.24614</v>
      </c>
      <c r="K35" s="67"/>
      <c r="L35" s="67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</row>
    <row r="36" ht="12.0" customHeight="1">
      <c r="A36" s="43"/>
      <c r="B36" s="43"/>
      <c r="C36" s="260" t="s">
        <v>357</v>
      </c>
      <c r="D36" s="258" t="s">
        <v>334</v>
      </c>
      <c r="E36" s="259"/>
      <c r="F36" s="48">
        <f>'COSTOS RESUMEN'!F11</f>
        <v>152680406.8</v>
      </c>
      <c r="G36" s="164">
        <f t="shared" ref="G36:J36" si="9">F36*1.03</f>
        <v>157260819</v>
      </c>
      <c r="H36" s="164">
        <f t="shared" si="9"/>
        <v>161978643.5</v>
      </c>
      <c r="I36" s="164">
        <f t="shared" si="9"/>
        <v>166838002.8</v>
      </c>
      <c r="J36" s="164">
        <f t="shared" si="9"/>
        <v>171843142.9</v>
      </c>
      <c r="K36" s="67"/>
      <c r="L36" s="67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</row>
    <row r="37" ht="12.0" customHeight="1">
      <c r="A37" s="43"/>
      <c r="B37" s="43"/>
      <c r="C37" s="260" t="s">
        <v>358</v>
      </c>
      <c r="D37" s="258" t="s">
        <v>336</v>
      </c>
      <c r="E37" s="261"/>
      <c r="F37" s="48">
        <f>'COSTOS RESUMEN'!F28</f>
        <v>26899200</v>
      </c>
      <c r="G37" s="48">
        <f t="shared" ref="G37:J37" si="10">($F$37/$F$10)*G10</f>
        <v>28244160</v>
      </c>
      <c r="H37" s="48">
        <f t="shared" si="10"/>
        <v>29656368</v>
      </c>
      <c r="I37" s="48">
        <f t="shared" si="10"/>
        <v>31139186.4</v>
      </c>
      <c r="J37" s="48">
        <f t="shared" si="10"/>
        <v>32696145.72</v>
      </c>
      <c r="K37" s="67"/>
      <c r="L37" s="67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ht="12.0" customHeight="1">
      <c r="A38" s="43"/>
      <c r="B38" s="43"/>
      <c r="C38" s="262" t="s">
        <v>359</v>
      </c>
      <c r="D38" s="263"/>
      <c r="E38" s="264"/>
      <c r="F38" s="265">
        <f t="shared" ref="F38:J38" si="11">SUM(F34:F37)</f>
        <v>485435274.6</v>
      </c>
      <c r="G38" s="265">
        <f t="shared" si="11"/>
        <v>500536767.4</v>
      </c>
      <c r="H38" s="265">
        <f t="shared" si="11"/>
        <v>516117942.8</v>
      </c>
      <c r="I38" s="265">
        <f t="shared" si="11"/>
        <v>532194807.2</v>
      </c>
      <c r="J38" s="265">
        <f t="shared" si="11"/>
        <v>548783643.7</v>
      </c>
      <c r="K38" s="67"/>
      <c r="L38" s="67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ht="4.5" customHeight="1">
      <c r="A39" s="43"/>
      <c r="B39" s="43"/>
      <c r="C39" s="44"/>
      <c r="D39" s="161"/>
      <c r="E39" s="101"/>
      <c r="F39" s="162"/>
      <c r="G39" s="162"/>
      <c r="H39" s="162"/>
      <c r="I39" s="162"/>
      <c r="J39" s="162"/>
      <c r="K39" s="67"/>
      <c r="L39" s="67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ht="12.0" customHeight="1">
      <c r="A40" s="43"/>
      <c r="B40" s="43"/>
      <c r="C40" s="262" t="s">
        <v>360</v>
      </c>
      <c r="D40" s="263"/>
      <c r="E40" s="266"/>
      <c r="F40" s="256">
        <f t="shared" ref="F40:J40" si="12">F31-F38</f>
        <v>199824725.4</v>
      </c>
      <c r="G40" s="256">
        <f t="shared" si="12"/>
        <v>240418832.6</v>
      </c>
      <c r="H40" s="256">
        <f t="shared" si="12"/>
        <v>284389667.2</v>
      </c>
      <c r="I40" s="256">
        <f t="shared" si="12"/>
        <v>325216355.8</v>
      </c>
      <c r="J40" s="256">
        <f t="shared" si="12"/>
        <v>390486655.9</v>
      </c>
      <c r="K40" s="67"/>
      <c r="L40" s="67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</row>
    <row r="41" ht="5.25" customHeight="1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67"/>
      <c r="L41" s="67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</row>
    <row r="42" ht="12.0" customHeight="1">
      <c r="A42" s="43"/>
      <c r="B42" s="43"/>
      <c r="C42" s="260" t="s">
        <v>361</v>
      </c>
      <c r="D42" s="267" t="s">
        <v>266</v>
      </c>
      <c r="E42" s="268"/>
      <c r="F42" s="164">
        <f>'COSTOS Y GASTOS'!J118</f>
        <v>61372832.64</v>
      </c>
      <c r="G42" s="164">
        <f t="shared" ref="G42:J42" si="13">F42*1.03</f>
        <v>63214017.62</v>
      </c>
      <c r="H42" s="164">
        <f t="shared" si="13"/>
        <v>65110438.15</v>
      </c>
      <c r="I42" s="164">
        <f t="shared" si="13"/>
        <v>67063751.3</v>
      </c>
      <c r="J42" s="164">
        <f t="shared" si="13"/>
        <v>69075663.83</v>
      </c>
      <c r="K42" s="67"/>
      <c r="L42" s="67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</row>
    <row r="43" ht="12.0" customHeight="1">
      <c r="A43" s="43"/>
      <c r="B43" s="43"/>
      <c r="C43" s="260" t="s">
        <v>255</v>
      </c>
      <c r="D43" s="267" t="s">
        <v>268</v>
      </c>
      <c r="E43" s="268"/>
      <c r="F43" s="164">
        <f>'COSTOS Y GASTOS'!F141</f>
        <v>112139686.8</v>
      </c>
      <c r="G43" s="164">
        <f t="shared" ref="G43:J43" si="14">F43*1.03</f>
        <v>115503877.4</v>
      </c>
      <c r="H43" s="164">
        <f t="shared" si="14"/>
        <v>118968993.7</v>
      </c>
      <c r="I43" s="164">
        <f t="shared" si="14"/>
        <v>122538063.5</v>
      </c>
      <c r="J43" s="164">
        <f t="shared" si="14"/>
        <v>126214205.4</v>
      </c>
      <c r="K43" s="67"/>
      <c r="L43" s="67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</row>
    <row r="44" ht="12.0" customHeight="1">
      <c r="A44" s="43"/>
      <c r="B44" s="43"/>
      <c r="C44" s="103" t="s">
        <v>362</v>
      </c>
      <c r="D44" s="269" t="s">
        <v>269</v>
      </c>
      <c r="E44" s="270"/>
      <c r="F44" s="164">
        <f>'COSTOS Y GASTOS'!J152</f>
        <v>25091655.12</v>
      </c>
      <c r="G44" s="164">
        <f t="shared" ref="G44:J44" si="15">F44*1.03</f>
        <v>25844404.78</v>
      </c>
      <c r="H44" s="164">
        <f t="shared" si="15"/>
        <v>26619736.92</v>
      </c>
      <c r="I44" s="164">
        <f t="shared" si="15"/>
        <v>27418329.03</v>
      </c>
      <c r="J44" s="164">
        <f t="shared" si="15"/>
        <v>28240878.9</v>
      </c>
      <c r="K44" s="67"/>
      <c r="L44" s="67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</row>
    <row r="45" ht="12.0" customHeight="1">
      <c r="A45" s="43"/>
      <c r="B45" s="43"/>
      <c r="C45" s="262" t="s">
        <v>363</v>
      </c>
      <c r="D45" s="263"/>
      <c r="E45" s="264"/>
      <c r="F45" s="265">
        <f t="shared" ref="F45:J45" si="16">F42+F43+F44</f>
        <v>198604174.5</v>
      </c>
      <c r="G45" s="265">
        <f t="shared" si="16"/>
        <v>204562299.8</v>
      </c>
      <c r="H45" s="265">
        <f t="shared" si="16"/>
        <v>210699168.7</v>
      </c>
      <c r="I45" s="265">
        <f t="shared" si="16"/>
        <v>217020143.8</v>
      </c>
      <c r="J45" s="265">
        <f t="shared" si="16"/>
        <v>223530748.1</v>
      </c>
      <c r="K45" s="67"/>
      <c r="L45" s="67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ht="4.5" customHeight="1">
      <c r="A46" s="43"/>
      <c r="B46" s="43"/>
      <c r="C46" s="44"/>
      <c r="D46" s="161"/>
      <c r="E46" s="101"/>
      <c r="F46" s="162"/>
      <c r="G46" s="162"/>
      <c r="H46" s="162"/>
      <c r="I46" s="162"/>
      <c r="J46" s="162"/>
      <c r="K46" s="67"/>
      <c r="L46" s="67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</row>
    <row r="47" ht="3.0" customHeight="1">
      <c r="A47" s="43"/>
      <c r="B47" s="43"/>
      <c r="C47" s="43"/>
      <c r="D47" s="43"/>
      <c r="E47" s="43"/>
      <c r="F47" s="43"/>
      <c r="G47" s="67"/>
      <c r="H47" s="43"/>
      <c r="I47" s="43"/>
      <c r="J47" s="43"/>
      <c r="K47" s="67"/>
      <c r="L47" s="67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</row>
    <row r="48" ht="13.5" customHeight="1">
      <c r="A48" s="43"/>
      <c r="B48" s="43"/>
      <c r="C48" s="271" t="s">
        <v>364</v>
      </c>
      <c r="D48" s="266"/>
      <c r="E48" s="272"/>
      <c r="F48" s="256">
        <f t="shared" ref="F48:J48" si="17">F40-F45</f>
        <v>1220550.858</v>
      </c>
      <c r="G48" s="256">
        <f t="shared" si="17"/>
        <v>35856532.86</v>
      </c>
      <c r="H48" s="256">
        <f t="shared" si="17"/>
        <v>73690498.43</v>
      </c>
      <c r="I48" s="256">
        <f t="shared" si="17"/>
        <v>108196212</v>
      </c>
      <c r="J48" s="256">
        <f t="shared" si="17"/>
        <v>166955907.8</v>
      </c>
      <c r="K48" s="67"/>
      <c r="L48" s="67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ht="12.0" customHeight="1">
      <c r="A49" s="43"/>
      <c r="B49" s="43"/>
      <c r="C49" s="273" t="s">
        <v>270</v>
      </c>
      <c r="D49" s="274" t="s">
        <v>365</v>
      </c>
      <c r="E49" s="259"/>
      <c r="F49" s="48">
        <f>'CRÉDITO'!N14</f>
        <v>38374330.25</v>
      </c>
      <c r="G49" s="48">
        <f>'CRÉDITO'!N15</f>
        <v>30380728.4</v>
      </c>
      <c r="H49" s="48">
        <f>'CRÉDITO'!N16</f>
        <v>20385108.14</v>
      </c>
      <c r="I49" s="48">
        <f>'CRÉDITO'!N17</f>
        <v>7886058.758</v>
      </c>
      <c r="J49" s="48">
        <f>'CRÉDITO'!N18</f>
        <v>0</v>
      </c>
      <c r="K49" s="67"/>
      <c r="L49" s="67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ht="12.0" customHeight="1">
      <c r="A50" s="43"/>
      <c r="B50" s="43"/>
      <c r="C50" s="273" t="s">
        <v>287</v>
      </c>
      <c r="D50" s="275"/>
      <c r="E50" s="276"/>
      <c r="F50" s="48">
        <f t="shared" ref="F50:J50" si="18">(F31*0.004)</f>
        <v>2741040</v>
      </c>
      <c r="G50" s="48">
        <f t="shared" si="18"/>
        <v>2963822.4</v>
      </c>
      <c r="H50" s="48">
        <f t="shared" si="18"/>
        <v>3202030.44</v>
      </c>
      <c r="I50" s="48">
        <f t="shared" si="18"/>
        <v>3429644.652</v>
      </c>
      <c r="J50" s="48">
        <f t="shared" si="18"/>
        <v>3757081.199</v>
      </c>
      <c r="K50" s="67"/>
      <c r="L50" s="67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</row>
    <row r="51" ht="12.0" customHeight="1">
      <c r="A51" s="43"/>
      <c r="B51" s="43"/>
      <c r="C51" s="273" t="s">
        <v>366</v>
      </c>
      <c r="D51" s="277"/>
      <c r="E51" s="278"/>
      <c r="F51" s="48"/>
      <c r="G51" s="164"/>
      <c r="H51" s="164"/>
      <c r="I51" s="164"/>
      <c r="J51" s="164"/>
      <c r="K51" s="67"/>
      <c r="L51" s="67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</row>
    <row r="52" ht="12.0" hidden="1" customHeight="1">
      <c r="A52" s="43"/>
      <c r="B52" s="43"/>
      <c r="C52" s="43"/>
      <c r="D52" s="43"/>
      <c r="E52" s="43"/>
      <c r="F52" s="279"/>
      <c r="G52" s="279"/>
      <c r="H52" s="279"/>
      <c r="I52" s="279"/>
      <c r="J52" s="279"/>
      <c r="K52" s="67"/>
      <c r="L52" s="67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</row>
    <row r="53" ht="12.0" customHeight="1">
      <c r="A53" s="43"/>
      <c r="B53" s="43"/>
      <c r="C53" s="262" t="s">
        <v>367</v>
      </c>
      <c r="D53" s="266"/>
      <c r="E53" s="266"/>
      <c r="F53" s="256">
        <f t="shared" ref="F53:J53" si="19">F48-F49-F50+F51</f>
        <v>-39894819.39</v>
      </c>
      <c r="G53" s="256">
        <f t="shared" si="19"/>
        <v>2511982.064</v>
      </c>
      <c r="H53" s="256">
        <f t="shared" si="19"/>
        <v>50103359.85</v>
      </c>
      <c r="I53" s="256">
        <f t="shared" si="19"/>
        <v>96880508.63</v>
      </c>
      <c r="J53" s="256">
        <f t="shared" si="19"/>
        <v>163198826.6</v>
      </c>
      <c r="K53" s="67"/>
      <c r="L53" s="67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</row>
    <row r="54" ht="12.0" hidden="1" customHeight="1">
      <c r="A54" s="43"/>
      <c r="B54" s="43"/>
      <c r="C54" s="43"/>
      <c r="D54" s="43"/>
      <c r="E54" s="43"/>
      <c r="F54" s="279"/>
      <c r="G54" s="279"/>
      <c r="H54" s="279"/>
      <c r="I54" s="279"/>
      <c r="J54" s="279"/>
      <c r="K54" s="67"/>
      <c r="L54" s="67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</row>
    <row r="55" ht="5.25" customHeight="1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67"/>
      <c r="L55" s="67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</row>
    <row r="56" ht="12.0" customHeight="1">
      <c r="A56" s="43"/>
      <c r="B56" s="43"/>
      <c r="C56" s="273" t="s">
        <v>368</v>
      </c>
      <c r="D56" s="280">
        <v>0.35</v>
      </c>
      <c r="E56" s="281"/>
      <c r="F56" s="164">
        <f t="shared" ref="F56:J56" si="20">IF(F53&gt;0,F53*$D$56,0)</f>
        <v>0</v>
      </c>
      <c r="G56" s="48">
        <f t="shared" si="20"/>
        <v>879193.7223</v>
      </c>
      <c r="H56" s="48">
        <f t="shared" si="20"/>
        <v>17536175.95</v>
      </c>
      <c r="I56" s="48">
        <f t="shared" si="20"/>
        <v>33908178.02</v>
      </c>
      <c r="J56" s="48">
        <f t="shared" si="20"/>
        <v>57119589.31</v>
      </c>
      <c r="K56" s="67"/>
      <c r="L56" s="67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</row>
    <row r="57" ht="12.0" hidden="1" customHeight="1">
      <c r="A57" s="43"/>
      <c r="B57" s="43"/>
      <c r="C57" s="43"/>
      <c r="D57" s="43"/>
      <c r="E57" s="43"/>
      <c r="F57" s="279"/>
      <c r="G57" s="279"/>
      <c r="H57" s="279"/>
      <c r="I57" s="279"/>
      <c r="J57" s="279"/>
      <c r="K57" s="67"/>
      <c r="L57" s="67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</row>
    <row r="58" ht="5.25" customHeight="1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67"/>
      <c r="L58" s="67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</row>
    <row r="59" ht="12.0" customHeight="1">
      <c r="A59" s="43"/>
      <c r="B59" s="43"/>
      <c r="C59" s="262" t="s">
        <v>369</v>
      </c>
      <c r="D59" s="282"/>
      <c r="E59" s="283"/>
      <c r="F59" s="256">
        <f t="shared" ref="F59:J59" si="21">F53-F56</f>
        <v>-39894819.39</v>
      </c>
      <c r="G59" s="256">
        <f t="shared" si="21"/>
        <v>1632788.341</v>
      </c>
      <c r="H59" s="256">
        <f t="shared" si="21"/>
        <v>32567183.9</v>
      </c>
      <c r="I59" s="256">
        <f t="shared" si="21"/>
        <v>62972330.61</v>
      </c>
      <c r="J59" s="256">
        <f t="shared" si="21"/>
        <v>106079237.3</v>
      </c>
      <c r="K59" s="67"/>
      <c r="L59" s="67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</row>
    <row r="60" ht="12.0" hidden="1" customHeight="1">
      <c r="A60" s="43"/>
      <c r="B60" s="43"/>
      <c r="C60" s="284"/>
      <c r="D60" s="284"/>
      <c r="E60" s="284"/>
      <c r="F60" s="279"/>
      <c r="G60" s="279"/>
      <c r="H60" s="279"/>
      <c r="I60" s="279"/>
      <c r="J60" s="279"/>
      <c r="K60" s="67"/>
      <c r="L60" s="67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</row>
    <row r="61" ht="12.0" customHeight="1">
      <c r="A61" s="43"/>
      <c r="B61" s="43"/>
      <c r="C61" s="273" t="s">
        <v>370</v>
      </c>
      <c r="D61" s="285">
        <v>0.2</v>
      </c>
      <c r="E61" s="286"/>
      <c r="F61" s="164">
        <f t="shared" ref="F61:J61" si="22">IF(F59&lt;0,0,(F59*$D$61))</f>
        <v>0</v>
      </c>
      <c r="G61" s="48">
        <f t="shared" si="22"/>
        <v>326557.6683</v>
      </c>
      <c r="H61" s="48">
        <f t="shared" si="22"/>
        <v>6513436.78</v>
      </c>
      <c r="I61" s="48">
        <f t="shared" si="22"/>
        <v>12594466.12</v>
      </c>
      <c r="J61" s="48">
        <f t="shared" si="22"/>
        <v>21215847.46</v>
      </c>
      <c r="K61" s="67"/>
      <c r="L61" s="67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</row>
    <row r="62" ht="12.0" customHeight="1">
      <c r="A62" s="43"/>
      <c r="B62" s="43"/>
      <c r="C62" s="188" t="s">
        <v>371</v>
      </c>
      <c r="D62" s="2"/>
      <c r="E62" s="3"/>
      <c r="F62" s="256">
        <f t="shared" ref="F62:J62" si="23">F59-F61</f>
        <v>-39894819.39</v>
      </c>
      <c r="G62" s="256">
        <f t="shared" si="23"/>
        <v>1306230.673</v>
      </c>
      <c r="H62" s="256">
        <f t="shared" si="23"/>
        <v>26053747.12</v>
      </c>
      <c r="I62" s="256">
        <f t="shared" si="23"/>
        <v>50377864.49</v>
      </c>
      <c r="J62" s="256">
        <f t="shared" si="23"/>
        <v>84863389.83</v>
      </c>
      <c r="K62" s="67"/>
      <c r="L62" s="67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</row>
    <row r="63" ht="12.0" customHeight="1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67"/>
      <c r="L63" s="67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</row>
    <row r="64" ht="12.0" customHeight="1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67"/>
      <c r="L64" s="67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</row>
    <row r="65" ht="12.0" customHeight="1">
      <c r="A65" s="43"/>
      <c r="B65" s="43"/>
      <c r="C65" s="43"/>
      <c r="D65" s="43"/>
      <c r="E65" s="43"/>
      <c r="F65" s="67"/>
      <c r="G65" s="43"/>
      <c r="H65" s="43"/>
      <c r="I65" s="43"/>
      <c r="J65" s="43"/>
      <c r="K65" s="67"/>
      <c r="L65" s="67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</row>
    <row r="66" ht="12.0" customHeight="1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67"/>
      <c r="L66" s="67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</row>
    <row r="67" ht="12.0" customHeight="1">
      <c r="A67" s="44" t="s">
        <v>189</v>
      </c>
      <c r="B67" s="44">
        <v>33.0</v>
      </c>
      <c r="C67" s="44" t="s">
        <v>372</v>
      </c>
      <c r="D67" s="201"/>
      <c r="E67" s="201"/>
      <c r="F67" s="201"/>
      <c r="G67" s="201"/>
      <c r="H67" s="201"/>
      <c r="I67" s="201"/>
      <c r="J67" s="201"/>
      <c r="K67" s="201"/>
      <c r="L67" s="67" t="s">
        <v>36</v>
      </c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</row>
    <row r="68" ht="12.0" customHeight="1">
      <c r="C68" s="24"/>
      <c r="F68" s="253" t="s">
        <v>341</v>
      </c>
      <c r="G68" s="253" t="s">
        <v>341</v>
      </c>
      <c r="H68" s="253" t="s">
        <v>341</v>
      </c>
      <c r="I68" s="253" t="s">
        <v>341</v>
      </c>
      <c r="J68" s="253" t="s">
        <v>341</v>
      </c>
      <c r="K68" s="253" t="s">
        <v>341</v>
      </c>
      <c r="L68" s="67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</row>
    <row r="69" ht="12.0" customHeight="1">
      <c r="C69" s="153"/>
      <c r="D69" s="153"/>
      <c r="E69" s="153"/>
      <c r="F69" s="254">
        <f>D4</f>
        <v>0</v>
      </c>
      <c r="G69" s="254">
        <f t="shared" ref="G69:K69" si="24">F29</f>
        <v>1</v>
      </c>
      <c r="H69" s="254">
        <f t="shared" si="24"/>
        <v>2</v>
      </c>
      <c r="I69" s="254">
        <f t="shared" si="24"/>
        <v>3</v>
      </c>
      <c r="J69" s="254">
        <f t="shared" si="24"/>
        <v>4</v>
      </c>
      <c r="K69" s="287">
        <f t="shared" si="24"/>
        <v>5</v>
      </c>
      <c r="L69" s="67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</row>
    <row r="70" ht="12.0" customHeight="1">
      <c r="C70" s="288" t="s">
        <v>373</v>
      </c>
      <c r="D70" s="2"/>
      <c r="E70" s="3"/>
      <c r="F70" s="289"/>
      <c r="G70" s="48">
        <f t="shared" ref="G70:K70" si="25">F30</f>
        <v>685260000</v>
      </c>
      <c r="H70" s="48">
        <f t="shared" si="25"/>
        <v>740955600</v>
      </c>
      <c r="I70" s="48">
        <f t="shared" si="25"/>
        <v>800507610</v>
      </c>
      <c r="J70" s="48">
        <f t="shared" si="25"/>
        <v>857411163</v>
      </c>
      <c r="K70" s="48">
        <f t="shared" si="25"/>
        <v>939270299.6</v>
      </c>
      <c r="L70" s="67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</row>
    <row r="71" ht="14.25" customHeight="1">
      <c r="C71" s="288" t="s">
        <v>374</v>
      </c>
      <c r="D71" s="2"/>
      <c r="E71" s="3"/>
      <c r="F71" s="289"/>
      <c r="G71" s="33"/>
      <c r="H71" s="48"/>
      <c r="I71" s="48"/>
      <c r="J71" s="48"/>
      <c r="K71" s="48"/>
      <c r="L71" s="290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</row>
    <row r="72" ht="12.0" customHeight="1">
      <c r="C72" s="188" t="s">
        <v>375</v>
      </c>
      <c r="D72" s="2"/>
      <c r="E72" s="3"/>
      <c r="F72" s="291"/>
      <c r="G72" s="256">
        <f t="shared" ref="G72:K72" si="26">G70+G71</f>
        <v>685260000</v>
      </c>
      <c r="H72" s="256">
        <f t="shared" si="26"/>
        <v>740955600</v>
      </c>
      <c r="I72" s="256">
        <f t="shared" si="26"/>
        <v>800507610</v>
      </c>
      <c r="J72" s="256">
        <f t="shared" si="26"/>
        <v>857411163</v>
      </c>
      <c r="K72" s="256">
        <f t="shared" si="26"/>
        <v>939270299.6</v>
      </c>
      <c r="L72" s="67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</row>
    <row r="73" ht="6.75" customHeight="1">
      <c r="C73" s="43"/>
      <c r="D73" s="43"/>
      <c r="E73" s="292"/>
      <c r="F73" s="43"/>
      <c r="G73" s="43"/>
      <c r="H73" s="67"/>
      <c r="I73" s="67"/>
      <c r="J73" s="67"/>
      <c r="K73" s="67"/>
      <c r="L73" s="67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</row>
    <row r="74" ht="12.0" customHeight="1">
      <c r="C74" s="44" t="s">
        <v>376</v>
      </c>
      <c r="D74" s="43"/>
      <c r="E74" s="293"/>
      <c r="F74" s="43"/>
      <c r="G74" s="67"/>
      <c r="H74" s="67"/>
      <c r="I74" s="67"/>
      <c r="J74" s="67"/>
      <c r="K74" s="67"/>
      <c r="L74" s="67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</row>
    <row r="75" ht="12.0" customHeight="1">
      <c r="C75" s="294" t="s">
        <v>377</v>
      </c>
      <c r="D75" s="295" t="s">
        <v>189</v>
      </c>
      <c r="E75" s="296">
        <v>14.0</v>
      </c>
      <c r="F75" s="297"/>
      <c r="G75" s="48">
        <f t="shared" ref="G75:K75" si="27">(F35)</f>
        <v>8748</v>
      </c>
      <c r="H75" s="48">
        <f t="shared" si="27"/>
        <v>9460.962</v>
      </c>
      <c r="I75" s="48">
        <f t="shared" si="27"/>
        <v>9934.0101</v>
      </c>
      <c r="J75" s="48">
        <f t="shared" si="27"/>
        <v>10430.71061</v>
      </c>
      <c r="K75" s="48">
        <f t="shared" si="27"/>
        <v>10952.24614</v>
      </c>
      <c r="L75" s="67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</row>
    <row r="76" ht="12.0" customHeight="1">
      <c r="C76" s="294" t="s">
        <v>378</v>
      </c>
      <c r="D76" s="295" t="s">
        <v>189</v>
      </c>
      <c r="E76" s="296">
        <v>11.0</v>
      </c>
      <c r="F76" s="297"/>
      <c r="G76" s="48">
        <f t="shared" ref="G76:K76" si="28">F34</f>
        <v>305846919.9</v>
      </c>
      <c r="H76" s="48">
        <f t="shared" si="28"/>
        <v>315022327.5</v>
      </c>
      <c r="I76" s="48">
        <f t="shared" si="28"/>
        <v>324472997.3</v>
      </c>
      <c r="J76" s="48">
        <f t="shared" si="28"/>
        <v>334207187.2</v>
      </c>
      <c r="K76" s="48">
        <f t="shared" si="28"/>
        <v>344233402.8</v>
      </c>
      <c r="L76" s="67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</row>
    <row r="77" ht="12.75" customHeight="1">
      <c r="C77" s="273" t="s">
        <v>379</v>
      </c>
      <c r="D77" s="298" t="s">
        <v>189</v>
      </c>
      <c r="E77" s="296">
        <v>15.0</v>
      </c>
      <c r="F77" s="297"/>
      <c r="G77" s="48">
        <f t="shared" ref="G77:K77" si="29">F36</f>
        <v>152680406.8</v>
      </c>
      <c r="H77" s="48">
        <f t="shared" si="29"/>
        <v>157260819</v>
      </c>
      <c r="I77" s="48">
        <f t="shared" si="29"/>
        <v>161978643.5</v>
      </c>
      <c r="J77" s="48">
        <f t="shared" si="29"/>
        <v>166838002.8</v>
      </c>
      <c r="K77" s="48">
        <f t="shared" si="29"/>
        <v>171843142.9</v>
      </c>
      <c r="L77" s="67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</row>
    <row r="78" ht="12.0" customHeight="1">
      <c r="C78" s="299" t="s">
        <v>199</v>
      </c>
      <c r="D78" s="298" t="s">
        <v>189</v>
      </c>
      <c r="E78" s="296">
        <v>13.0</v>
      </c>
      <c r="F78" s="297"/>
      <c r="G78" s="48">
        <f>-'COSTOS RESUMEN'!D14</f>
        <v>-9372776.2</v>
      </c>
      <c r="H78" s="48">
        <f t="shared" ref="H78:K78" si="30">G78</f>
        <v>-9372776.2</v>
      </c>
      <c r="I78" s="48">
        <f t="shared" si="30"/>
        <v>-9372776.2</v>
      </c>
      <c r="J78" s="48">
        <f t="shared" si="30"/>
        <v>-9372776.2</v>
      </c>
      <c r="K78" s="48">
        <f t="shared" si="30"/>
        <v>-9372776.2</v>
      </c>
      <c r="L78" s="67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</row>
    <row r="79" ht="12.0" customHeight="1">
      <c r="C79" s="299" t="s">
        <v>380</v>
      </c>
      <c r="D79" s="300" t="s">
        <v>189</v>
      </c>
      <c r="E79" s="301">
        <v>15.0</v>
      </c>
      <c r="F79" s="297"/>
      <c r="G79" s="48">
        <f t="shared" ref="G79:K79" si="31">F37</f>
        <v>26899200</v>
      </c>
      <c r="H79" s="48">
        <f t="shared" si="31"/>
        <v>28244160</v>
      </c>
      <c r="I79" s="48">
        <f t="shared" si="31"/>
        <v>29656368</v>
      </c>
      <c r="J79" s="48">
        <f t="shared" si="31"/>
        <v>31139186.4</v>
      </c>
      <c r="K79" s="48">
        <f t="shared" si="31"/>
        <v>32696145.72</v>
      </c>
      <c r="L79" s="67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</row>
    <row r="80" ht="12.0" customHeight="1">
      <c r="C80" s="262" t="s">
        <v>381</v>
      </c>
      <c r="D80" s="282"/>
      <c r="E80" s="283"/>
      <c r="F80" s="283"/>
      <c r="G80" s="256">
        <f t="shared" ref="G80:K80" si="32">SUM(G75:G79)</f>
        <v>476062498.4</v>
      </c>
      <c r="H80" s="256">
        <f t="shared" si="32"/>
        <v>491163991.2</v>
      </c>
      <c r="I80" s="256">
        <f t="shared" si="32"/>
        <v>506745166.6</v>
      </c>
      <c r="J80" s="256">
        <f t="shared" si="32"/>
        <v>522822031</v>
      </c>
      <c r="K80" s="256">
        <f t="shared" si="32"/>
        <v>539410867.5</v>
      </c>
      <c r="L80" s="67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</row>
    <row r="81" ht="8.25" customHeight="1">
      <c r="C81" s="43"/>
      <c r="D81" s="43"/>
      <c r="E81" s="43"/>
      <c r="F81" s="43"/>
      <c r="G81" s="43"/>
      <c r="H81" s="43"/>
      <c r="I81" s="43"/>
      <c r="J81" s="43"/>
      <c r="K81" s="43"/>
      <c r="L81" s="67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</row>
    <row r="82" ht="12.0" customHeight="1">
      <c r="C82" s="302" t="s">
        <v>382</v>
      </c>
      <c r="D82" s="303"/>
      <c r="E82" s="304"/>
      <c r="F82" s="272"/>
      <c r="G82" s="256">
        <f t="shared" ref="G82:K82" si="33">G72-G80</f>
        <v>209197501.6</v>
      </c>
      <c r="H82" s="256">
        <f t="shared" si="33"/>
        <v>249791608.8</v>
      </c>
      <c r="I82" s="256">
        <f t="shared" si="33"/>
        <v>293762443.4</v>
      </c>
      <c r="J82" s="256">
        <f t="shared" si="33"/>
        <v>334589132</v>
      </c>
      <c r="K82" s="256">
        <f t="shared" si="33"/>
        <v>399859432.1</v>
      </c>
      <c r="L82" s="67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</row>
    <row r="83" ht="6.75" customHeight="1">
      <c r="C83" s="43"/>
      <c r="D83" s="43"/>
      <c r="E83" s="43"/>
      <c r="F83" s="43"/>
      <c r="G83" s="43"/>
      <c r="H83" s="43"/>
      <c r="I83" s="43"/>
      <c r="J83" s="43"/>
      <c r="K83" s="43"/>
      <c r="L83" s="67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</row>
    <row r="84" ht="12.0" customHeight="1">
      <c r="C84" s="251" t="s">
        <v>383</v>
      </c>
      <c r="D84" s="252"/>
      <c r="E84" s="252"/>
      <c r="F84" s="252"/>
      <c r="G84" s="43"/>
      <c r="H84" s="43"/>
      <c r="I84" s="43"/>
      <c r="J84" s="43"/>
      <c r="K84" s="43"/>
      <c r="L84" s="67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</row>
    <row r="85" ht="12.0" customHeight="1">
      <c r="C85" s="273" t="s">
        <v>384</v>
      </c>
      <c r="D85" s="298" t="s">
        <v>189</v>
      </c>
      <c r="E85" s="301">
        <v>20.0</v>
      </c>
      <c r="F85" s="305"/>
      <c r="G85" s="48">
        <f t="shared" ref="G85:K85" si="34">F43+F42</f>
        <v>173512519.4</v>
      </c>
      <c r="H85" s="48">
        <f t="shared" si="34"/>
        <v>178717895</v>
      </c>
      <c r="I85" s="48">
        <f t="shared" si="34"/>
        <v>184079431.8</v>
      </c>
      <c r="J85" s="48">
        <f t="shared" si="34"/>
        <v>189601814.8</v>
      </c>
      <c r="K85" s="48">
        <f t="shared" si="34"/>
        <v>195289869.2</v>
      </c>
      <c r="L85" s="67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</row>
    <row r="86" ht="12.0" customHeight="1">
      <c r="C86" s="273" t="s">
        <v>385</v>
      </c>
      <c r="D86" s="298" t="s">
        <v>189</v>
      </c>
      <c r="E86" s="301">
        <v>8.0</v>
      </c>
      <c r="F86" s="305"/>
      <c r="G86" s="48">
        <f>-'COSTOS Y GASTOS'!F139</f>
        <v>-7630600</v>
      </c>
      <c r="H86" s="48">
        <f t="shared" ref="H86:K86" si="35">G86</f>
        <v>-7630600</v>
      </c>
      <c r="I86" s="48">
        <f t="shared" si="35"/>
        <v>-7630600</v>
      </c>
      <c r="J86" s="48">
        <f t="shared" si="35"/>
        <v>-7630600</v>
      </c>
      <c r="K86" s="48">
        <f t="shared" si="35"/>
        <v>-7630600</v>
      </c>
      <c r="L86" s="67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</row>
    <row r="87" ht="12.0" customHeight="1">
      <c r="C87" s="273" t="s">
        <v>199</v>
      </c>
      <c r="D87" s="298" t="s">
        <v>189</v>
      </c>
      <c r="E87" s="301">
        <v>13.0</v>
      </c>
      <c r="F87" s="305"/>
      <c r="G87" s="48">
        <f>-('COSTOS Y GASTOS'!F127+'COSTOS Y GASTOS'!F128+'COSTOS Y GASTOS'!F129+'COSTOS Y GASTOS'!F130+'COSTOS Y GASTOS'!F131)</f>
        <v>-1094531.8</v>
      </c>
      <c r="H87" s="48">
        <f t="shared" ref="H87:K87" si="36">G87</f>
        <v>-1094531.8</v>
      </c>
      <c r="I87" s="48">
        <f t="shared" si="36"/>
        <v>-1094531.8</v>
      </c>
      <c r="J87" s="48">
        <f t="shared" si="36"/>
        <v>-1094531.8</v>
      </c>
      <c r="K87" s="48">
        <f t="shared" si="36"/>
        <v>-1094531.8</v>
      </c>
      <c r="L87" s="67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</row>
    <row r="88" ht="12.0" customHeight="1">
      <c r="C88" s="273" t="s">
        <v>386</v>
      </c>
      <c r="D88" s="298" t="s">
        <v>189</v>
      </c>
      <c r="E88" s="301">
        <v>20.0</v>
      </c>
      <c r="F88" s="305"/>
      <c r="G88" s="48">
        <f t="shared" ref="G88:K88" si="37">F44</f>
        <v>25091655.12</v>
      </c>
      <c r="H88" s="48">
        <f t="shared" si="37"/>
        <v>25844404.78</v>
      </c>
      <c r="I88" s="48">
        <f t="shared" si="37"/>
        <v>26619736.92</v>
      </c>
      <c r="J88" s="48">
        <f t="shared" si="37"/>
        <v>27418329.03</v>
      </c>
      <c r="K88" s="48">
        <f t="shared" si="37"/>
        <v>28240878.9</v>
      </c>
      <c r="L88" s="67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</row>
    <row r="89" ht="12.0" customHeight="1">
      <c r="C89" s="273" t="s">
        <v>387</v>
      </c>
      <c r="D89" s="298" t="s">
        <v>189</v>
      </c>
      <c r="E89" s="301">
        <v>32.0</v>
      </c>
      <c r="F89" s="305"/>
      <c r="G89" s="43"/>
      <c r="H89" s="48">
        <f t="shared" ref="H89:K89" si="38">F56</f>
        <v>0</v>
      </c>
      <c r="I89" s="48">
        <f t="shared" si="38"/>
        <v>879193.7223</v>
      </c>
      <c r="J89" s="48">
        <f t="shared" si="38"/>
        <v>17536175.95</v>
      </c>
      <c r="K89" s="48">
        <f t="shared" si="38"/>
        <v>33908178.02</v>
      </c>
      <c r="L89" s="67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</row>
    <row r="90" ht="15.0" customHeight="1">
      <c r="C90" s="262" t="s">
        <v>388</v>
      </c>
      <c r="D90" s="282"/>
      <c r="E90" s="283"/>
      <c r="F90" s="306"/>
      <c r="G90" s="256">
        <f t="shared" ref="G90:K90" si="39">SUM(G85:G89)</f>
        <v>189879042.7</v>
      </c>
      <c r="H90" s="256">
        <f t="shared" si="39"/>
        <v>195837168</v>
      </c>
      <c r="I90" s="256">
        <f t="shared" si="39"/>
        <v>202853230.7</v>
      </c>
      <c r="J90" s="256">
        <f t="shared" si="39"/>
        <v>225831188</v>
      </c>
      <c r="K90" s="256">
        <f t="shared" si="39"/>
        <v>248713794.3</v>
      </c>
      <c r="L90" s="67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</row>
    <row r="91" ht="6.0" customHeight="1">
      <c r="C91" s="43"/>
      <c r="D91" s="43"/>
      <c r="E91" s="43"/>
      <c r="F91" s="43"/>
      <c r="G91" s="43"/>
      <c r="H91" s="43"/>
      <c r="I91" s="43"/>
      <c r="J91" s="43"/>
      <c r="K91" s="43"/>
      <c r="L91" s="67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</row>
    <row r="92" ht="12.0" customHeight="1">
      <c r="C92" s="307" t="s">
        <v>389</v>
      </c>
      <c r="D92" s="2"/>
      <c r="E92" s="3"/>
      <c r="F92" s="283"/>
      <c r="G92" s="256">
        <f t="shared" ref="G92:K92" si="40">G82-G90</f>
        <v>19318458.86</v>
      </c>
      <c r="H92" s="256">
        <f t="shared" si="40"/>
        <v>53954440.86</v>
      </c>
      <c r="I92" s="256">
        <f t="shared" si="40"/>
        <v>90909212.71</v>
      </c>
      <c r="J92" s="256">
        <f t="shared" si="40"/>
        <v>108757944.1</v>
      </c>
      <c r="K92" s="256">
        <f t="shared" si="40"/>
        <v>151145637.8</v>
      </c>
      <c r="L92" s="67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</row>
    <row r="93" ht="8.25" customHeight="1">
      <c r="C93" s="43"/>
      <c r="D93" s="43"/>
      <c r="E93" s="43"/>
      <c r="F93" s="43"/>
      <c r="G93" s="43"/>
      <c r="H93" s="43"/>
      <c r="I93" s="43"/>
      <c r="J93" s="43"/>
      <c r="K93" s="43"/>
      <c r="L93" s="67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</row>
    <row r="94" ht="10.5" customHeight="1">
      <c r="A94" s="67"/>
      <c r="C94" s="251" t="s">
        <v>390</v>
      </c>
      <c r="D94" s="252"/>
      <c r="E94" s="252"/>
      <c r="F94" s="252"/>
      <c r="G94" s="252"/>
      <c r="H94" s="252"/>
      <c r="I94" s="252"/>
      <c r="J94" s="252"/>
      <c r="K94" s="252"/>
      <c r="L94" s="67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</row>
    <row r="95" ht="12.0" customHeight="1">
      <c r="C95" s="273" t="s">
        <v>142</v>
      </c>
      <c r="D95" s="298" t="s">
        <v>189</v>
      </c>
      <c r="E95" s="301">
        <v>7.0</v>
      </c>
      <c r="F95" s="48">
        <f>'COSTOS Y GASTOS'!E192</f>
        <v>91170490</v>
      </c>
      <c r="G95" s="48"/>
      <c r="H95" s="48"/>
      <c r="I95" s="48"/>
      <c r="J95" s="48"/>
      <c r="K95" s="48"/>
      <c r="L95" s="67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</row>
    <row r="96" ht="12.0" customHeight="1">
      <c r="A96" s="67"/>
      <c r="C96" s="273" t="s">
        <v>294</v>
      </c>
      <c r="D96" s="298" t="s">
        <v>189</v>
      </c>
      <c r="E96" s="301">
        <v>8.0</v>
      </c>
      <c r="F96" s="48">
        <f>'COSTOS Y GASTOS'!E193</f>
        <v>38153000</v>
      </c>
      <c r="G96" s="48"/>
      <c r="H96" s="48"/>
      <c r="I96" s="48"/>
      <c r="J96" s="48"/>
      <c r="K96" s="48"/>
      <c r="L96" s="67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</row>
    <row r="97" ht="12.0" customHeight="1">
      <c r="C97" s="273" t="s">
        <v>295</v>
      </c>
      <c r="D97" s="298" t="s">
        <v>189</v>
      </c>
      <c r="E97" s="301">
        <v>22.0</v>
      </c>
      <c r="F97" s="48">
        <f>'COSTOS Y GASTOS'!E194</f>
        <v>174049178</v>
      </c>
      <c r="G97" s="48"/>
      <c r="H97" s="48"/>
      <c r="I97" s="48"/>
      <c r="J97" s="48"/>
      <c r="K97" s="48"/>
      <c r="L97" s="67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</row>
    <row r="98" ht="12.0" customHeight="1">
      <c r="C98" s="188" t="s">
        <v>391</v>
      </c>
      <c r="D98" s="2"/>
      <c r="E98" s="3"/>
      <c r="F98" s="308">
        <f t="shared" ref="F98:K98" si="41">SUM(F95:F97)</f>
        <v>303372668</v>
      </c>
      <c r="G98" s="308">
        <f t="shared" si="41"/>
        <v>0</v>
      </c>
      <c r="H98" s="308">
        <f t="shared" si="41"/>
        <v>0</v>
      </c>
      <c r="I98" s="308">
        <f t="shared" si="41"/>
        <v>0</v>
      </c>
      <c r="J98" s="308">
        <f t="shared" si="41"/>
        <v>0</v>
      </c>
      <c r="K98" s="308">
        <f t="shared" si="41"/>
        <v>0</v>
      </c>
      <c r="L98" s="67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</row>
    <row r="99" ht="6.0" customHeight="1">
      <c r="C99" s="43"/>
      <c r="D99" s="309"/>
      <c r="E99" s="310"/>
      <c r="F99" s="67"/>
      <c r="G99" s="43"/>
      <c r="H99" s="43"/>
      <c r="I99" s="43"/>
      <c r="J99" s="43"/>
      <c r="K99" s="43"/>
      <c r="L99" s="67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</row>
    <row r="100" ht="12.0" customHeight="1">
      <c r="C100" s="262" t="s">
        <v>392</v>
      </c>
      <c r="D100" s="311"/>
      <c r="E100" s="312"/>
      <c r="F100" s="256">
        <f t="shared" ref="F100:K100" si="42">F92-F98</f>
        <v>-303372668</v>
      </c>
      <c r="G100" s="256">
        <f t="shared" si="42"/>
        <v>19318458.86</v>
      </c>
      <c r="H100" s="256">
        <f t="shared" si="42"/>
        <v>53954440.86</v>
      </c>
      <c r="I100" s="256">
        <f t="shared" si="42"/>
        <v>90909212.71</v>
      </c>
      <c r="J100" s="256">
        <f t="shared" si="42"/>
        <v>108757944.1</v>
      </c>
      <c r="K100" s="256">
        <f t="shared" si="42"/>
        <v>151145637.8</v>
      </c>
      <c r="L100" s="67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</row>
    <row r="101" ht="5.25" customHeight="1">
      <c r="C101" s="43"/>
      <c r="D101" s="43"/>
      <c r="E101" s="43"/>
      <c r="F101" s="43"/>
      <c r="G101" s="43"/>
      <c r="H101" s="43"/>
      <c r="I101" s="43"/>
      <c r="J101" s="43"/>
      <c r="K101" s="43"/>
      <c r="L101" s="67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</row>
    <row r="102" ht="12.0" customHeight="1">
      <c r="C102" s="251" t="s">
        <v>393</v>
      </c>
      <c r="D102" s="252"/>
      <c r="E102" s="252"/>
      <c r="F102" s="252"/>
      <c r="G102" s="252"/>
      <c r="H102" s="252"/>
      <c r="I102" s="252"/>
      <c r="J102" s="252"/>
      <c r="K102" s="252"/>
      <c r="L102" s="67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</row>
    <row r="103" ht="12.0" customHeight="1">
      <c r="C103" s="273" t="s">
        <v>394</v>
      </c>
      <c r="D103" s="298"/>
      <c r="E103" s="301"/>
      <c r="F103" s="48">
        <f>'COSTOS Y GASTOS'!D201</f>
        <v>119235072.7</v>
      </c>
      <c r="G103" s="48"/>
      <c r="H103" s="48"/>
      <c r="I103" s="48"/>
      <c r="J103" s="48"/>
      <c r="K103" s="48"/>
      <c r="L103" s="67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</row>
    <row r="104" ht="12.0" customHeight="1">
      <c r="C104" s="273" t="s">
        <v>395</v>
      </c>
      <c r="D104" s="298" t="s">
        <v>189</v>
      </c>
      <c r="E104" s="313">
        <v>25.0</v>
      </c>
      <c r="F104" s="48">
        <f>'CRÉDITO'!F5</f>
        <v>184137595.3</v>
      </c>
      <c r="G104" s="48"/>
      <c r="H104" s="48"/>
      <c r="I104" s="48"/>
      <c r="J104" s="48"/>
      <c r="K104" s="48"/>
      <c r="L104" s="67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</row>
    <row r="105" ht="12.0" customHeight="1">
      <c r="C105" s="273" t="s">
        <v>396</v>
      </c>
      <c r="D105" s="298"/>
      <c r="E105" s="313"/>
      <c r="F105" s="48"/>
      <c r="G105" s="48"/>
      <c r="H105" s="48"/>
      <c r="I105" s="48"/>
      <c r="J105" s="48"/>
      <c r="K105" s="48"/>
      <c r="L105" s="67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</row>
    <row r="106" ht="12.0" customHeight="1">
      <c r="C106" s="262" t="s">
        <v>397</v>
      </c>
      <c r="D106" s="282"/>
      <c r="E106" s="283"/>
      <c r="F106" s="256">
        <f t="shared" ref="F106:K106" si="43">F103+F104+F105</f>
        <v>303372668</v>
      </c>
      <c r="G106" s="256">
        <f t="shared" si="43"/>
        <v>0</v>
      </c>
      <c r="H106" s="256">
        <f t="shared" si="43"/>
        <v>0</v>
      </c>
      <c r="I106" s="256">
        <f t="shared" si="43"/>
        <v>0</v>
      </c>
      <c r="J106" s="256">
        <f t="shared" si="43"/>
        <v>0</v>
      </c>
      <c r="K106" s="256">
        <f t="shared" si="43"/>
        <v>0</v>
      </c>
      <c r="L106" s="67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</row>
    <row r="107" ht="12.0" hidden="1" customHeight="1">
      <c r="C107" s="43"/>
      <c r="D107" s="309"/>
      <c r="E107" s="310"/>
      <c r="F107" s="67"/>
      <c r="G107" s="43"/>
      <c r="H107" s="43"/>
      <c r="I107" s="43"/>
      <c r="J107" s="43"/>
      <c r="K107" s="43"/>
      <c r="L107" s="67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</row>
    <row r="108" ht="6.75" customHeight="1">
      <c r="C108" s="43"/>
      <c r="D108" s="43"/>
      <c r="E108" s="43"/>
      <c r="F108" s="43"/>
      <c r="G108" s="43"/>
      <c r="H108" s="43"/>
      <c r="I108" s="43"/>
      <c r="J108" s="43"/>
      <c r="K108" s="43"/>
      <c r="L108" s="67"/>
      <c r="M108" s="67"/>
      <c r="N108" s="67"/>
      <c r="O108" s="67"/>
      <c r="P108" s="67"/>
      <c r="Q108" s="43"/>
      <c r="R108" s="43"/>
      <c r="S108" s="43"/>
      <c r="T108" s="43"/>
      <c r="U108" s="43"/>
      <c r="V108" s="43"/>
      <c r="W108" s="43"/>
      <c r="X108" s="43"/>
      <c r="Y108" s="43"/>
      <c r="Z108" s="43"/>
    </row>
    <row r="109" ht="12.0" customHeight="1">
      <c r="C109" s="251" t="s">
        <v>398</v>
      </c>
      <c r="D109" s="252"/>
      <c r="E109" s="252"/>
      <c r="F109" s="252"/>
      <c r="G109" s="252"/>
      <c r="H109" s="252"/>
      <c r="I109" s="252"/>
      <c r="J109" s="252"/>
      <c r="K109" s="252"/>
      <c r="L109" s="67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</row>
    <row r="110" ht="12.0" customHeight="1">
      <c r="C110" s="273" t="s">
        <v>399</v>
      </c>
      <c r="D110" s="298"/>
      <c r="E110" s="268"/>
      <c r="F110" s="33"/>
      <c r="G110" s="48">
        <f>'CRÉDITO'!O14</f>
        <v>31916624.96</v>
      </c>
      <c r="H110" s="48">
        <f>'CRÉDITO'!O15</f>
        <v>39910226.81</v>
      </c>
      <c r="I110" s="48">
        <f>'CRÉDITO'!O16</f>
        <v>49905847.07</v>
      </c>
      <c r="J110" s="48">
        <f>'CRÉDITO'!O17</f>
        <v>62404896.45</v>
      </c>
      <c r="K110" s="48">
        <f>'CRÉDITO'!O18</f>
        <v>0</v>
      </c>
      <c r="L110" s="67"/>
      <c r="M110" s="67"/>
      <c r="N110" s="67"/>
      <c r="O110" s="67"/>
      <c r="P110" s="67"/>
      <c r="Q110" s="43"/>
      <c r="R110" s="43"/>
      <c r="S110" s="43"/>
      <c r="T110" s="43"/>
      <c r="U110" s="43"/>
      <c r="V110" s="43"/>
      <c r="W110" s="43"/>
      <c r="X110" s="43"/>
      <c r="Y110" s="43"/>
      <c r="Z110" s="43"/>
    </row>
    <row r="111" ht="12.0" customHeight="1">
      <c r="C111" s="273" t="s">
        <v>400</v>
      </c>
      <c r="D111" s="298"/>
      <c r="E111" s="268"/>
      <c r="F111" s="33"/>
      <c r="G111" s="48">
        <f>'CRÉDITO'!N14</f>
        <v>38374330.25</v>
      </c>
      <c r="H111" s="48">
        <f>'CRÉDITO'!N15</f>
        <v>30380728.4</v>
      </c>
      <c r="I111" s="48">
        <f>'CRÉDITO'!N16</f>
        <v>20385108.14</v>
      </c>
      <c r="J111" s="48">
        <f>'CRÉDITO'!N17</f>
        <v>7886058.758</v>
      </c>
      <c r="K111" s="48">
        <f>'CRÉDITO'!N18</f>
        <v>0</v>
      </c>
      <c r="L111" s="67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</row>
    <row r="112" ht="12.0" customHeight="1">
      <c r="C112" s="273" t="s">
        <v>287</v>
      </c>
      <c r="D112" s="298"/>
      <c r="E112" s="298"/>
      <c r="F112" s="33"/>
      <c r="G112" s="48">
        <f t="shared" ref="G112:K112" si="44">F50</f>
        <v>2741040</v>
      </c>
      <c r="H112" s="48">
        <f t="shared" si="44"/>
        <v>2963822.4</v>
      </c>
      <c r="I112" s="48">
        <f t="shared" si="44"/>
        <v>3202030.44</v>
      </c>
      <c r="J112" s="48">
        <f t="shared" si="44"/>
        <v>3429644.652</v>
      </c>
      <c r="K112" s="48">
        <f t="shared" si="44"/>
        <v>3757081.199</v>
      </c>
      <c r="L112" s="67"/>
      <c r="M112" s="67"/>
      <c r="N112" s="67"/>
      <c r="O112" s="67"/>
      <c r="P112" s="67"/>
      <c r="Q112" s="43"/>
      <c r="R112" s="43"/>
      <c r="S112" s="43"/>
      <c r="T112" s="43"/>
      <c r="U112" s="43"/>
      <c r="V112" s="43"/>
      <c r="W112" s="43"/>
      <c r="X112" s="43"/>
      <c r="Y112" s="43"/>
      <c r="Z112" s="43"/>
    </row>
    <row r="113" ht="12.0" customHeight="1">
      <c r="C113" s="273" t="s">
        <v>401</v>
      </c>
      <c r="D113" s="298"/>
      <c r="E113" s="298"/>
      <c r="F113" s="33"/>
      <c r="G113" s="48"/>
      <c r="H113" s="48"/>
      <c r="I113" s="48"/>
      <c r="J113" s="48"/>
      <c r="K113" s="48"/>
      <c r="L113" s="67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</row>
    <row r="114" ht="12.0" customHeight="1">
      <c r="C114" s="262" t="s">
        <v>402</v>
      </c>
      <c r="D114" s="282"/>
      <c r="E114" s="283"/>
      <c r="F114" s="256">
        <f t="shared" ref="F114:K114" si="45">SUM(F110:F113)</f>
        <v>0</v>
      </c>
      <c r="G114" s="256">
        <f t="shared" si="45"/>
        <v>73031995.21</v>
      </c>
      <c r="H114" s="256">
        <f t="shared" si="45"/>
        <v>73254777.61</v>
      </c>
      <c r="I114" s="256">
        <f t="shared" si="45"/>
        <v>73492985.65</v>
      </c>
      <c r="J114" s="256">
        <f t="shared" si="45"/>
        <v>73720599.86</v>
      </c>
      <c r="K114" s="256">
        <f t="shared" si="45"/>
        <v>3757081.199</v>
      </c>
      <c r="L114" s="67"/>
      <c r="M114" s="67"/>
      <c r="N114" s="67"/>
      <c r="O114" s="67"/>
      <c r="P114" s="67"/>
      <c r="Q114" s="43"/>
      <c r="R114" s="43"/>
      <c r="S114" s="43"/>
      <c r="T114" s="43"/>
      <c r="U114" s="43"/>
      <c r="V114" s="43"/>
      <c r="W114" s="43"/>
      <c r="X114" s="43"/>
      <c r="Y114" s="43"/>
      <c r="Z114" s="43"/>
    </row>
    <row r="115" ht="8.25" customHeight="1">
      <c r="C115" s="43"/>
      <c r="D115" s="43"/>
      <c r="E115" s="43"/>
      <c r="F115" s="43"/>
      <c r="G115" s="43"/>
      <c r="H115" s="43"/>
      <c r="I115" s="43"/>
      <c r="J115" s="43"/>
      <c r="K115" s="43"/>
      <c r="L115" s="67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</row>
    <row r="116" ht="12.0" customHeight="1">
      <c r="C116" s="262" t="s">
        <v>403</v>
      </c>
      <c r="D116" s="311"/>
      <c r="E116" s="312"/>
      <c r="F116" s="256">
        <f t="shared" ref="F116:K116" si="46">F106-F114</f>
        <v>303372668</v>
      </c>
      <c r="G116" s="256">
        <f t="shared" si="46"/>
        <v>-73031995.21</v>
      </c>
      <c r="H116" s="256">
        <f t="shared" si="46"/>
        <v>-73254777.61</v>
      </c>
      <c r="I116" s="256">
        <f t="shared" si="46"/>
        <v>-73492985.65</v>
      </c>
      <c r="J116" s="256">
        <f t="shared" si="46"/>
        <v>-73720599.86</v>
      </c>
      <c r="K116" s="256">
        <f t="shared" si="46"/>
        <v>-3757081.199</v>
      </c>
      <c r="L116" s="67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</row>
    <row r="117" ht="5.25" customHeight="1">
      <c r="C117" s="43"/>
      <c r="D117" s="43"/>
      <c r="E117" s="43"/>
      <c r="F117" s="43"/>
      <c r="G117" s="43"/>
      <c r="H117" s="43"/>
      <c r="I117" s="43"/>
      <c r="J117" s="43"/>
      <c r="K117" s="43"/>
      <c r="L117" s="67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</row>
    <row r="118" ht="3.0" customHeight="1">
      <c r="C118" s="43"/>
      <c r="D118" s="43"/>
      <c r="E118" s="43"/>
      <c r="F118" s="43"/>
      <c r="G118" s="43"/>
      <c r="H118" s="43"/>
      <c r="I118" s="43"/>
      <c r="J118" s="43"/>
      <c r="K118" s="43"/>
      <c r="L118" s="67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</row>
    <row r="119" ht="12.0" customHeight="1">
      <c r="C119" s="262" t="s">
        <v>404</v>
      </c>
      <c r="D119" s="282"/>
      <c r="E119" s="282"/>
      <c r="F119" s="256">
        <f t="shared" ref="F119:K119" si="47">F100+F116</f>
        <v>-0.002766907215</v>
      </c>
      <c r="G119" s="256">
        <f t="shared" si="47"/>
        <v>-53713536.35</v>
      </c>
      <c r="H119" s="256">
        <f t="shared" si="47"/>
        <v>-19300336.75</v>
      </c>
      <c r="I119" s="256">
        <f t="shared" si="47"/>
        <v>17416227.06</v>
      </c>
      <c r="J119" s="256">
        <f t="shared" si="47"/>
        <v>35037344.23</v>
      </c>
      <c r="K119" s="256">
        <f t="shared" si="47"/>
        <v>147388556.6</v>
      </c>
      <c r="L119" s="67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</row>
    <row r="120" ht="6.0" customHeight="1">
      <c r="C120" s="43"/>
      <c r="D120" s="43"/>
      <c r="E120" s="43"/>
      <c r="F120" s="43"/>
      <c r="G120" s="43"/>
      <c r="H120" s="43"/>
      <c r="I120" s="43"/>
      <c r="J120" s="43"/>
      <c r="K120" s="43"/>
      <c r="L120" s="67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</row>
    <row r="121" ht="12.0" customHeight="1">
      <c r="C121" s="273" t="s">
        <v>405</v>
      </c>
      <c r="D121" s="314"/>
      <c r="E121" s="281"/>
      <c r="F121" s="48">
        <f>F100+F119</f>
        <v>-303372668</v>
      </c>
      <c r="G121" s="48">
        <f t="shared" ref="G121:K121" si="48">G119</f>
        <v>-53713536.35</v>
      </c>
      <c r="H121" s="48">
        <f t="shared" si="48"/>
        <v>-19300336.75</v>
      </c>
      <c r="I121" s="48">
        <f t="shared" si="48"/>
        <v>17416227.06</v>
      </c>
      <c r="J121" s="48">
        <f t="shared" si="48"/>
        <v>35037344.23</v>
      </c>
      <c r="K121" s="48">
        <f t="shared" si="48"/>
        <v>147388556.6</v>
      </c>
      <c r="L121" s="67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</row>
    <row r="122" ht="12.0" customHeight="1">
      <c r="C122" s="273" t="s">
        <v>406</v>
      </c>
      <c r="D122" s="314"/>
      <c r="E122" s="281"/>
      <c r="F122" s="33"/>
      <c r="G122" s="48">
        <f>'COSTOS Y GASTOS'!E194</f>
        <v>174049178</v>
      </c>
      <c r="H122" s="48">
        <f t="shared" ref="H122:K122" si="49">G124</f>
        <v>120335641.6</v>
      </c>
      <c r="I122" s="48">
        <f t="shared" si="49"/>
        <v>101035304.9</v>
      </c>
      <c r="J122" s="48">
        <f t="shared" si="49"/>
        <v>118451531.9</v>
      </c>
      <c r="K122" s="48">
        <f t="shared" si="49"/>
        <v>153488876.2</v>
      </c>
      <c r="L122" s="67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</row>
    <row r="123" ht="6.75" customHeight="1">
      <c r="C123" s="43"/>
      <c r="D123" s="43"/>
      <c r="E123" s="43"/>
      <c r="F123" s="43"/>
      <c r="G123" s="43"/>
      <c r="H123" s="43"/>
      <c r="I123" s="43"/>
      <c r="J123" s="43"/>
      <c r="K123" s="43"/>
      <c r="L123" s="67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</row>
    <row r="124" ht="12.0" customHeight="1">
      <c r="C124" s="262" t="s">
        <v>407</v>
      </c>
      <c r="D124" s="266"/>
      <c r="E124" s="272"/>
      <c r="F124" s="256">
        <f t="shared" ref="F124:K124" si="50">F121+F122</f>
        <v>-303372668</v>
      </c>
      <c r="G124" s="256">
        <f t="shared" si="50"/>
        <v>120335641.6</v>
      </c>
      <c r="H124" s="256">
        <f t="shared" si="50"/>
        <v>101035304.9</v>
      </c>
      <c r="I124" s="256">
        <f t="shared" si="50"/>
        <v>118451531.9</v>
      </c>
      <c r="J124" s="256">
        <f t="shared" si="50"/>
        <v>153488876.2</v>
      </c>
      <c r="K124" s="256">
        <f t="shared" si="50"/>
        <v>300877432.7</v>
      </c>
      <c r="L124" s="67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</row>
    <row r="125" ht="12.0" customHeight="1">
      <c r="A125" s="43"/>
      <c r="B125" s="43"/>
      <c r="C125" s="43"/>
      <c r="D125" s="43"/>
      <c r="E125" s="43"/>
      <c r="F125" s="43"/>
      <c r="G125" s="43"/>
      <c r="H125" s="43"/>
      <c r="I125" s="43"/>
      <c r="J125" s="43"/>
      <c r="K125" s="67"/>
      <c r="L125" s="67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</row>
    <row r="126" ht="12.0" customHeight="1">
      <c r="A126" s="43"/>
      <c r="B126" s="43"/>
      <c r="C126" s="43"/>
      <c r="D126" s="43"/>
      <c r="E126" s="43"/>
      <c r="F126" s="43"/>
      <c r="G126" s="43"/>
      <c r="H126" s="43"/>
      <c r="I126" s="43"/>
      <c r="J126" s="43"/>
      <c r="K126" s="67"/>
      <c r="L126" s="67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</row>
    <row r="127" ht="12.0" customHeight="1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67"/>
      <c r="L127" s="67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</row>
    <row r="128" ht="12.0" customHeight="1">
      <c r="A128" s="43"/>
      <c r="B128" s="43"/>
      <c r="C128" s="43"/>
      <c r="D128" s="43"/>
      <c r="E128" s="43"/>
      <c r="F128" s="43"/>
      <c r="G128" s="67"/>
      <c r="H128" s="67"/>
      <c r="I128" s="67"/>
      <c r="J128" s="67"/>
      <c r="K128" s="67"/>
      <c r="L128" s="67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</row>
    <row r="129" ht="12.0" customHeight="1">
      <c r="A129" s="44" t="s">
        <v>189</v>
      </c>
      <c r="B129" s="44">
        <v>34.0</v>
      </c>
      <c r="C129" s="44" t="s">
        <v>408</v>
      </c>
      <c r="D129" s="43"/>
      <c r="E129" s="43"/>
      <c r="F129" s="43"/>
      <c r="G129" s="43"/>
      <c r="H129" s="43"/>
      <c r="I129" s="43"/>
      <c r="J129" s="43"/>
      <c r="K129" s="67"/>
      <c r="L129" s="67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</row>
    <row r="130" ht="12.0" customHeight="1">
      <c r="A130" s="43"/>
      <c r="B130" s="43"/>
      <c r="C130" s="43"/>
      <c r="D130" s="43"/>
      <c r="E130" s="43"/>
      <c r="F130" s="43"/>
      <c r="G130" s="43"/>
      <c r="H130" s="43"/>
      <c r="I130" s="43"/>
      <c r="J130" s="43"/>
      <c r="K130" s="67"/>
      <c r="L130" s="67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</row>
    <row r="131" ht="12.0" customHeight="1">
      <c r="A131" s="43"/>
      <c r="B131" s="43"/>
      <c r="C131" s="43"/>
      <c r="D131" s="252"/>
      <c r="E131" s="252"/>
      <c r="F131" s="236" t="s">
        <v>341</v>
      </c>
      <c r="G131" s="236" t="s">
        <v>341</v>
      </c>
      <c r="H131" s="236" t="s">
        <v>341</v>
      </c>
      <c r="I131" s="236" t="s">
        <v>341</v>
      </c>
      <c r="J131" s="236" t="s">
        <v>341</v>
      </c>
      <c r="K131" s="236" t="s">
        <v>341</v>
      </c>
      <c r="L131" s="67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</row>
    <row r="132" ht="12.0" customHeight="1">
      <c r="A132" s="43"/>
      <c r="B132" s="43"/>
      <c r="C132" s="252"/>
      <c r="D132" s="286"/>
      <c r="E132" s="315"/>
      <c r="F132" s="316">
        <v>0.0</v>
      </c>
      <c r="G132" s="316">
        <v>1.0</v>
      </c>
      <c r="H132" s="316">
        <v>2.0</v>
      </c>
      <c r="I132" s="316">
        <v>3.0</v>
      </c>
      <c r="J132" s="316">
        <v>4.0</v>
      </c>
      <c r="K132" s="316">
        <v>5.0</v>
      </c>
      <c r="L132" s="67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</row>
    <row r="133" ht="12.0" customHeight="1">
      <c r="A133" s="43"/>
      <c r="B133" s="43"/>
      <c r="C133" s="317" t="s">
        <v>409</v>
      </c>
      <c r="D133" s="318" t="s">
        <v>189</v>
      </c>
      <c r="E133" s="318">
        <v>33.0</v>
      </c>
      <c r="F133" s="60">
        <f>'COSTOS Y GASTOS'!E194</f>
        <v>174049178</v>
      </c>
      <c r="G133" s="164">
        <f t="shared" ref="G133:K133" si="51">G124</f>
        <v>120335641.6</v>
      </c>
      <c r="H133" s="48">
        <f t="shared" si="51"/>
        <v>101035304.9</v>
      </c>
      <c r="I133" s="48">
        <f t="shared" si="51"/>
        <v>118451531.9</v>
      </c>
      <c r="J133" s="48">
        <f t="shared" si="51"/>
        <v>153488876.2</v>
      </c>
      <c r="K133" s="48">
        <f t="shared" si="51"/>
        <v>300877432.7</v>
      </c>
      <c r="L133" s="67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</row>
    <row r="134" ht="12.0" customHeight="1">
      <c r="A134" s="43"/>
      <c r="B134" s="43"/>
      <c r="C134" s="262" t="s">
        <v>410</v>
      </c>
      <c r="D134" s="319"/>
      <c r="E134" s="319"/>
      <c r="F134" s="320">
        <f t="shared" ref="F134:K134" si="52">F133</f>
        <v>174049178</v>
      </c>
      <c r="G134" s="265">
        <f t="shared" si="52"/>
        <v>120335641.6</v>
      </c>
      <c r="H134" s="256">
        <f t="shared" si="52"/>
        <v>101035304.9</v>
      </c>
      <c r="I134" s="256">
        <f t="shared" si="52"/>
        <v>118451531.9</v>
      </c>
      <c r="J134" s="256">
        <f t="shared" si="52"/>
        <v>153488876.2</v>
      </c>
      <c r="K134" s="256">
        <f t="shared" si="52"/>
        <v>300877432.7</v>
      </c>
      <c r="L134" s="67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</row>
    <row r="135" ht="12.0" customHeight="1">
      <c r="A135" s="43"/>
      <c r="B135" s="43"/>
      <c r="C135" s="56"/>
      <c r="D135" s="2"/>
      <c r="E135" s="3"/>
      <c r="F135" s="60"/>
      <c r="G135" s="43"/>
      <c r="H135" s="43"/>
      <c r="I135" s="43"/>
      <c r="J135" s="43"/>
      <c r="K135" s="43"/>
      <c r="L135" s="67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</row>
    <row r="136" ht="12.0" customHeight="1">
      <c r="A136" s="43"/>
      <c r="B136" s="43"/>
      <c r="C136" s="299" t="s">
        <v>411</v>
      </c>
      <c r="D136" s="277" t="s">
        <v>189</v>
      </c>
      <c r="E136" s="277">
        <v>1.0</v>
      </c>
      <c r="F136" s="60">
        <f>'INVERSIONES '!D90</f>
        <v>0</v>
      </c>
      <c r="G136" s="164">
        <f>'INVERSIONES '!E6</f>
        <v>0</v>
      </c>
      <c r="H136" s="48">
        <f t="shared" ref="H136:K136" si="53">G136</f>
        <v>0</v>
      </c>
      <c r="I136" s="48">
        <f t="shared" si="53"/>
        <v>0</v>
      </c>
      <c r="J136" s="48">
        <f t="shared" si="53"/>
        <v>0</v>
      </c>
      <c r="K136" s="48">
        <f t="shared" si="53"/>
        <v>0</v>
      </c>
      <c r="L136" s="67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</row>
    <row r="137" ht="12.0" customHeight="1">
      <c r="A137" s="43"/>
      <c r="B137" s="43"/>
      <c r="C137" s="273" t="s">
        <v>412</v>
      </c>
      <c r="D137" s="275" t="s">
        <v>189</v>
      </c>
      <c r="E137" s="275">
        <v>2.0</v>
      </c>
      <c r="F137" s="60">
        <f>'INVERSIONES '!D91</f>
        <v>0</v>
      </c>
      <c r="G137" s="164">
        <f>'INVERSIONES '!E12</f>
        <v>0</v>
      </c>
      <c r="H137" s="48">
        <f t="shared" ref="H137:K137" si="54">G137</f>
        <v>0</v>
      </c>
      <c r="I137" s="48">
        <f t="shared" si="54"/>
        <v>0</v>
      </c>
      <c r="J137" s="48">
        <f t="shared" si="54"/>
        <v>0</v>
      </c>
      <c r="K137" s="48">
        <f t="shared" si="54"/>
        <v>0</v>
      </c>
      <c r="L137" s="67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</row>
    <row r="138" ht="12.0" customHeight="1">
      <c r="A138" s="43"/>
      <c r="B138" s="43"/>
      <c r="C138" s="273" t="s">
        <v>413</v>
      </c>
      <c r="D138" s="275" t="s">
        <v>189</v>
      </c>
      <c r="E138" s="275">
        <v>3.0</v>
      </c>
      <c r="F138" s="48">
        <f>'INVERSIONES '!D92</f>
        <v>77667900</v>
      </c>
      <c r="G138" s="164">
        <f>'INVERSIONES '!D92</f>
        <v>77667900</v>
      </c>
      <c r="H138" s="164">
        <f>'INVERSIONES '!D92</f>
        <v>77667900</v>
      </c>
      <c r="I138" s="164">
        <f>'INVERSIONES '!D92</f>
        <v>77667900</v>
      </c>
      <c r="J138" s="164">
        <f>'INVERSIONES '!D92</f>
        <v>77667900</v>
      </c>
      <c r="K138" s="164">
        <f>'INVERSIONES '!D92</f>
        <v>77667900</v>
      </c>
      <c r="L138" s="67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</row>
    <row r="139" ht="12.0" customHeight="1">
      <c r="A139" s="43"/>
      <c r="B139" s="43"/>
      <c r="C139" s="273" t="s">
        <v>414</v>
      </c>
      <c r="D139" s="275" t="s">
        <v>189</v>
      </c>
      <c r="E139" s="275">
        <v>4.0</v>
      </c>
      <c r="F139" s="48">
        <f>'INVERSIONES '!D93</f>
        <v>8349590</v>
      </c>
      <c r="G139" s="164">
        <f>'INVERSIONES '!D93</f>
        <v>8349590</v>
      </c>
      <c r="H139" s="164">
        <f>'INVERSIONES '!D93</f>
        <v>8349590</v>
      </c>
      <c r="I139" s="164">
        <f>'INVERSIONES '!D93</f>
        <v>8349590</v>
      </c>
      <c r="J139" s="164">
        <f>'INVERSIONES '!D93</f>
        <v>8349590</v>
      </c>
      <c r="K139" s="164">
        <f>'INVERSIONES '!D93</f>
        <v>8349590</v>
      </c>
      <c r="L139" s="67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</row>
    <row r="140" ht="12.0" customHeight="1">
      <c r="A140" s="43"/>
      <c r="B140" s="43"/>
      <c r="C140" s="273" t="s">
        <v>415</v>
      </c>
      <c r="D140" s="275" t="s">
        <v>189</v>
      </c>
      <c r="E140" s="275">
        <v>5.0</v>
      </c>
      <c r="F140" s="48">
        <f>'INVERSIONES '!D94</f>
        <v>5153000</v>
      </c>
      <c r="G140" s="164">
        <f>'INVERSIONES '!D94</f>
        <v>5153000</v>
      </c>
      <c r="H140" s="164">
        <f>'INVERSIONES '!D94</f>
        <v>5153000</v>
      </c>
      <c r="I140" s="164">
        <f>'INVERSIONES '!D94</f>
        <v>5153000</v>
      </c>
      <c r="J140" s="164">
        <f>'INVERSIONES '!D94</f>
        <v>5153000</v>
      </c>
      <c r="K140" s="164">
        <f>'INVERSIONES '!D94</f>
        <v>5153000</v>
      </c>
      <c r="L140" s="67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</row>
    <row r="141" ht="12.0" customHeight="1">
      <c r="A141" s="43"/>
      <c r="B141" s="43"/>
      <c r="C141" s="273" t="s">
        <v>215</v>
      </c>
      <c r="D141" s="275" t="s">
        <v>189</v>
      </c>
      <c r="E141" s="275">
        <v>6.0</v>
      </c>
      <c r="F141" s="48">
        <f>'INVERSIONES '!D95</f>
        <v>0</v>
      </c>
      <c r="G141" s="164">
        <f>'INVERSIONES '!D95</f>
        <v>0</v>
      </c>
      <c r="H141" s="164">
        <f>'INVERSIONES '!D95</f>
        <v>0</v>
      </c>
      <c r="I141" s="164">
        <f>'INVERSIONES '!D95</f>
        <v>0</v>
      </c>
      <c r="J141" s="164">
        <f>'INVERSIONES '!D95</f>
        <v>0</v>
      </c>
      <c r="K141" s="164">
        <f>'INVERSIONES '!D95</f>
        <v>0</v>
      </c>
      <c r="L141" s="67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</row>
    <row r="142" ht="12.0" customHeight="1">
      <c r="A142" s="43"/>
      <c r="B142" s="43"/>
      <c r="C142" s="273" t="s">
        <v>416</v>
      </c>
      <c r="D142" s="275" t="s">
        <v>189</v>
      </c>
      <c r="E142" s="275">
        <v>13.0</v>
      </c>
      <c r="F142" s="48">
        <f t="shared" ref="F142:G142" si="55">F78+F87</f>
        <v>0</v>
      </c>
      <c r="G142" s="164">
        <f t="shared" si="55"/>
        <v>-10467308</v>
      </c>
      <c r="H142" s="48">
        <f t="shared" ref="H142:K142" si="56">G142+H78+H87</f>
        <v>-20934616</v>
      </c>
      <c r="I142" s="48">
        <f t="shared" si="56"/>
        <v>-31401924</v>
      </c>
      <c r="J142" s="48">
        <f t="shared" si="56"/>
        <v>-41869232</v>
      </c>
      <c r="K142" s="48">
        <f t="shared" si="56"/>
        <v>-52336540</v>
      </c>
      <c r="L142" s="67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</row>
    <row r="143" ht="12.0" customHeight="1">
      <c r="A143" s="43"/>
      <c r="B143" s="43"/>
      <c r="C143" s="321" t="s">
        <v>417</v>
      </c>
      <c r="D143" s="319"/>
      <c r="E143" s="319"/>
      <c r="F143" s="320">
        <f t="shared" ref="F143:K143" si="57">SUM(F136:F142)</f>
        <v>91170490</v>
      </c>
      <c r="G143" s="265">
        <f t="shared" si="57"/>
        <v>80703182</v>
      </c>
      <c r="H143" s="256">
        <f t="shared" si="57"/>
        <v>70235874</v>
      </c>
      <c r="I143" s="256">
        <f t="shared" si="57"/>
        <v>59768566</v>
      </c>
      <c r="J143" s="256">
        <f t="shared" si="57"/>
        <v>49301258</v>
      </c>
      <c r="K143" s="256">
        <f t="shared" si="57"/>
        <v>38833950</v>
      </c>
      <c r="L143" s="67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</row>
    <row r="144" ht="12.0" customHeight="1">
      <c r="A144" s="43"/>
      <c r="B144" s="43"/>
      <c r="C144" s="317" t="s">
        <v>418</v>
      </c>
      <c r="D144" s="243" t="s">
        <v>189</v>
      </c>
      <c r="E144" s="243">
        <v>8.0</v>
      </c>
      <c r="F144" s="48">
        <f>'INVERSIONES '!D110</f>
        <v>38153000</v>
      </c>
      <c r="G144" s="164">
        <f>'INVERSIONES '!D110</f>
        <v>38153000</v>
      </c>
      <c r="H144" s="48">
        <f t="shared" ref="H144:K144" si="58">G144</f>
        <v>38153000</v>
      </c>
      <c r="I144" s="48">
        <f t="shared" si="58"/>
        <v>38153000</v>
      </c>
      <c r="J144" s="48">
        <f t="shared" si="58"/>
        <v>38153000</v>
      </c>
      <c r="K144" s="48">
        <f t="shared" si="58"/>
        <v>38153000</v>
      </c>
      <c r="L144" s="67"/>
      <c r="M144" s="67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</row>
    <row r="145" ht="12.0" customHeight="1">
      <c r="A145" s="43"/>
      <c r="B145" s="43"/>
      <c r="C145" s="317" t="s">
        <v>419</v>
      </c>
      <c r="D145" s="318"/>
      <c r="E145" s="318"/>
      <c r="F145" s="60"/>
      <c r="G145" s="164">
        <f>G86</f>
        <v>-7630600</v>
      </c>
      <c r="H145" s="48">
        <f t="shared" ref="H145:K145" si="59">G145+G86</f>
        <v>-15261200</v>
      </c>
      <c r="I145" s="48">
        <f t="shared" si="59"/>
        <v>-22891800</v>
      </c>
      <c r="J145" s="48">
        <f t="shared" si="59"/>
        <v>-30522400</v>
      </c>
      <c r="K145" s="48">
        <f t="shared" si="59"/>
        <v>-38153000</v>
      </c>
      <c r="L145" s="67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</row>
    <row r="146" ht="12.0" customHeight="1">
      <c r="A146" s="43"/>
      <c r="B146" s="43"/>
      <c r="C146" s="321" t="s">
        <v>420</v>
      </c>
      <c r="D146" s="322"/>
      <c r="E146" s="322"/>
      <c r="F146" s="320">
        <f t="shared" ref="F146:K146" si="60">SUM(F144:F145)</f>
        <v>38153000</v>
      </c>
      <c r="G146" s="265">
        <f t="shared" si="60"/>
        <v>30522400</v>
      </c>
      <c r="H146" s="256">
        <f t="shared" si="60"/>
        <v>22891800</v>
      </c>
      <c r="I146" s="256">
        <f t="shared" si="60"/>
        <v>15261200</v>
      </c>
      <c r="J146" s="256">
        <f t="shared" si="60"/>
        <v>7630600</v>
      </c>
      <c r="K146" s="256">
        <f t="shared" si="60"/>
        <v>0</v>
      </c>
      <c r="L146" s="67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</row>
    <row r="147" ht="12.0" customHeight="1">
      <c r="A147" s="43"/>
      <c r="B147" s="43"/>
      <c r="C147" s="262" t="s">
        <v>421</v>
      </c>
      <c r="D147" s="266"/>
      <c r="E147" s="266"/>
      <c r="F147" s="265">
        <f t="shared" ref="F147:K147" si="61">F146+F143+F134</f>
        <v>303372668</v>
      </c>
      <c r="G147" s="265">
        <f t="shared" si="61"/>
        <v>231561223.6</v>
      </c>
      <c r="H147" s="256">
        <f t="shared" si="61"/>
        <v>194162978.9</v>
      </c>
      <c r="I147" s="256">
        <f t="shared" si="61"/>
        <v>193481297.9</v>
      </c>
      <c r="J147" s="256">
        <f t="shared" si="61"/>
        <v>210420734.2</v>
      </c>
      <c r="K147" s="256">
        <f t="shared" si="61"/>
        <v>339711382.7</v>
      </c>
      <c r="L147" s="67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</row>
    <row r="148" ht="12.0" customHeight="1">
      <c r="A148" s="43"/>
      <c r="B148" s="43"/>
      <c r="C148" s="323"/>
      <c r="D148" s="324"/>
      <c r="E148" s="324"/>
      <c r="F148" s="60"/>
      <c r="G148" s="324"/>
      <c r="H148" s="324"/>
      <c r="I148" s="324"/>
      <c r="J148" s="324"/>
      <c r="K148" s="325"/>
      <c r="L148" s="67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</row>
    <row r="149" ht="12.0" customHeight="1">
      <c r="A149" s="43"/>
      <c r="B149" s="43"/>
      <c r="C149" s="317" t="s">
        <v>422</v>
      </c>
      <c r="D149" s="84"/>
      <c r="E149" s="326"/>
      <c r="F149" s="48">
        <f>'CRÉDITO'!O14</f>
        <v>31916624.96</v>
      </c>
      <c r="G149" s="164">
        <f>'CRÉDITO'!O15</f>
        <v>39910226.81</v>
      </c>
      <c r="H149" s="48">
        <f>'CRÉDITO'!O16</f>
        <v>49905847.07</v>
      </c>
      <c r="I149" s="48">
        <f>'CRÉDITO'!O17</f>
        <v>62404896.45</v>
      </c>
      <c r="J149" s="48">
        <f>'CRÉDITO'!O18</f>
        <v>0</v>
      </c>
      <c r="K149" s="48">
        <f>'CRÉDITO'!P18</f>
        <v>0</v>
      </c>
      <c r="L149" s="67" t="s">
        <v>36</v>
      </c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</row>
    <row r="150" ht="12.0" customHeight="1">
      <c r="A150" s="43"/>
      <c r="B150" s="43"/>
      <c r="C150" s="317" t="s">
        <v>423</v>
      </c>
      <c r="D150" s="84"/>
      <c r="E150" s="318"/>
      <c r="F150" s="60"/>
      <c r="G150" s="164">
        <f t="shared" ref="G150:K150" si="62">F56</f>
        <v>0</v>
      </c>
      <c r="H150" s="48">
        <f t="shared" si="62"/>
        <v>879193.7223</v>
      </c>
      <c r="I150" s="48">
        <f t="shared" si="62"/>
        <v>17536175.95</v>
      </c>
      <c r="J150" s="48">
        <f t="shared" si="62"/>
        <v>33908178.02</v>
      </c>
      <c r="K150" s="48">
        <f t="shared" si="62"/>
        <v>57119589.31</v>
      </c>
      <c r="L150" s="67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</row>
    <row r="151" ht="12.0" customHeight="1">
      <c r="A151" s="43"/>
      <c r="B151" s="43"/>
      <c r="C151" s="262" t="s">
        <v>424</v>
      </c>
      <c r="D151" s="282"/>
      <c r="E151" s="282"/>
      <c r="F151" s="265">
        <f t="shared" ref="F151:K151" si="63">SUM(F149:F150)</f>
        <v>31916624.96</v>
      </c>
      <c r="G151" s="265">
        <f t="shared" si="63"/>
        <v>39910226.81</v>
      </c>
      <c r="H151" s="256">
        <f t="shared" si="63"/>
        <v>50785040.79</v>
      </c>
      <c r="I151" s="256">
        <f t="shared" si="63"/>
        <v>79941072.4</v>
      </c>
      <c r="J151" s="256">
        <f t="shared" si="63"/>
        <v>33908178.02</v>
      </c>
      <c r="K151" s="256">
        <f t="shared" si="63"/>
        <v>57119589.31</v>
      </c>
      <c r="L151" s="67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</row>
    <row r="152" ht="12.0" customHeight="1">
      <c r="A152" s="43"/>
      <c r="B152" s="43"/>
      <c r="C152" s="241" t="s">
        <v>425</v>
      </c>
      <c r="D152" s="2"/>
      <c r="E152" s="3"/>
      <c r="F152" s="164">
        <f>'CRÉDITO'!P14</f>
        <v>152220970.3</v>
      </c>
      <c r="G152" s="164">
        <f>'CRÉDITO'!P15</f>
        <v>112310743.5</v>
      </c>
      <c r="H152" s="48">
        <f>'CRÉDITO'!P16</f>
        <v>62404896.45</v>
      </c>
      <c r="I152" s="48">
        <f>'CRÉDITO'!P17</f>
        <v>0.000001028180122</v>
      </c>
      <c r="J152" s="48">
        <f>'CRÉDITO'!P18</f>
        <v>0</v>
      </c>
      <c r="K152" s="48">
        <f>'CRÉDITO'!P18</f>
        <v>0</v>
      </c>
      <c r="L152" s="67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</row>
    <row r="153" ht="12.0" customHeight="1">
      <c r="A153" s="43"/>
      <c r="B153" s="43"/>
      <c r="C153" s="262" t="s">
        <v>426</v>
      </c>
      <c r="D153" s="266"/>
      <c r="E153" s="266"/>
      <c r="F153" s="320">
        <f>SUM(F151:F152)</f>
        <v>184137595.3</v>
      </c>
      <c r="G153" s="265">
        <f t="shared" ref="G153:K153" si="64">G151+G152</f>
        <v>152220970.3</v>
      </c>
      <c r="H153" s="256">
        <f t="shared" si="64"/>
        <v>113189937.2</v>
      </c>
      <c r="I153" s="256">
        <f t="shared" si="64"/>
        <v>79941072.4</v>
      </c>
      <c r="J153" s="256">
        <f t="shared" si="64"/>
        <v>33908178.02</v>
      </c>
      <c r="K153" s="256">
        <f t="shared" si="64"/>
        <v>57119589.31</v>
      </c>
      <c r="L153" s="67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</row>
    <row r="154" ht="12.0" customHeight="1">
      <c r="A154" s="43"/>
      <c r="B154" s="43"/>
      <c r="C154" s="323"/>
      <c r="D154" s="324"/>
      <c r="E154" s="324"/>
      <c r="F154" s="60"/>
      <c r="G154" s="324"/>
      <c r="H154" s="324"/>
      <c r="I154" s="324"/>
      <c r="J154" s="324"/>
      <c r="K154" s="325"/>
      <c r="L154" s="67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</row>
    <row r="155" ht="12.0" customHeight="1">
      <c r="A155" s="43"/>
      <c r="B155" s="43"/>
      <c r="C155" s="327" t="s">
        <v>427</v>
      </c>
      <c r="D155" s="328"/>
      <c r="E155" s="329"/>
      <c r="F155" s="60">
        <f>'COSTOS Y GASTOS'!D201</f>
        <v>119235072.7</v>
      </c>
      <c r="G155" s="164">
        <f t="shared" ref="G155:K155" si="65">F155</f>
        <v>119235072.7</v>
      </c>
      <c r="H155" s="164">
        <f t="shared" si="65"/>
        <v>119235072.7</v>
      </c>
      <c r="I155" s="164">
        <f t="shared" si="65"/>
        <v>119235072.7</v>
      </c>
      <c r="J155" s="164">
        <f t="shared" si="65"/>
        <v>119235072.7</v>
      </c>
      <c r="K155" s="164">
        <f t="shared" si="65"/>
        <v>119235072.7</v>
      </c>
      <c r="L155" s="67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</row>
    <row r="156" ht="12.0" customHeight="1">
      <c r="A156" s="43"/>
      <c r="B156" s="43"/>
      <c r="C156" s="317" t="s">
        <v>428</v>
      </c>
      <c r="D156" s="84"/>
      <c r="E156" s="318"/>
      <c r="F156" s="60"/>
      <c r="G156" s="164"/>
      <c r="H156" s="48">
        <f t="shared" ref="H156:K156" si="66">G157+G156</f>
        <v>-39894819.39</v>
      </c>
      <c r="I156" s="48">
        <f t="shared" si="66"/>
        <v>-38588588.72</v>
      </c>
      <c r="J156" s="48">
        <f t="shared" si="66"/>
        <v>-12534841.6</v>
      </c>
      <c r="K156" s="48">
        <f t="shared" si="66"/>
        <v>37843022.89</v>
      </c>
      <c r="L156" s="67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</row>
    <row r="157" ht="12.0" customHeight="1">
      <c r="A157" s="43"/>
      <c r="B157" s="43"/>
      <c r="C157" s="317" t="s">
        <v>429</v>
      </c>
      <c r="D157" s="84"/>
      <c r="E157" s="318"/>
      <c r="F157" s="60"/>
      <c r="G157" s="164">
        <f t="shared" ref="G157:K157" si="67">F62</f>
        <v>-39894819.39</v>
      </c>
      <c r="H157" s="48">
        <f t="shared" si="67"/>
        <v>1306230.673</v>
      </c>
      <c r="I157" s="48">
        <f t="shared" si="67"/>
        <v>26053747.12</v>
      </c>
      <c r="J157" s="48">
        <f t="shared" si="67"/>
        <v>50377864.49</v>
      </c>
      <c r="K157" s="48">
        <f t="shared" si="67"/>
        <v>84863389.83</v>
      </c>
      <c r="L157" s="67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</row>
    <row r="158" ht="12.0" customHeight="1">
      <c r="A158" s="43"/>
      <c r="B158" s="43"/>
      <c r="C158" s="330" t="s">
        <v>430</v>
      </c>
      <c r="D158" s="331"/>
      <c r="E158" s="243"/>
      <c r="F158" s="60"/>
      <c r="G158" s="164">
        <f>F61</f>
        <v>0</v>
      </c>
      <c r="H158" s="48">
        <f t="shared" ref="H158:K158" si="68">G158+G61</f>
        <v>326557.6683</v>
      </c>
      <c r="I158" s="48">
        <f t="shared" si="68"/>
        <v>6839994.448</v>
      </c>
      <c r="J158" s="48">
        <f t="shared" si="68"/>
        <v>19434460.57</v>
      </c>
      <c r="K158" s="48">
        <f t="shared" si="68"/>
        <v>40650308.03</v>
      </c>
      <c r="L158" s="67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</row>
    <row r="159" ht="12.0" customHeight="1">
      <c r="A159" s="43"/>
      <c r="B159" s="43"/>
      <c r="C159" s="262" t="s">
        <v>431</v>
      </c>
      <c r="D159" s="282"/>
      <c r="E159" s="282"/>
      <c r="F159" s="332">
        <f t="shared" ref="F159:K159" si="69">SUM(F155:F158)</f>
        <v>119235072.7</v>
      </c>
      <c r="G159" s="332">
        <f t="shared" si="69"/>
        <v>79340253.28</v>
      </c>
      <c r="H159" s="333">
        <f t="shared" si="69"/>
        <v>80973041.62</v>
      </c>
      <c r="I159" s="333">
        <f t="shared" si="69"/>
        <v>113540225.5</v>
      </c>
      <c r="J159" s="333">
        <f t="shared" si="69"/>
        <v>176512556.1</v>
      </c>
      <c r="K159" s="333">
        <f t="shared" si="69"/>
        <v>282591793.4</v>
      </c>
      <c r="L159" s="67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</row>
    <row r="160" ht="12.0" customHeight="1">
      <c r="A160" s="43"/>
      <c r="B160" s="43"/>
      <c r="C160" s="262" t="s">
        <v>432</v>
      </c>
      <c r="D160" s="282"/>
      <c r="E160" s="282"/>
      <c r="F160" s="320">
        <f t="shared" ref="F160:K160" si="70">F153+F159</f>
        <v>303372668</v>
      </c>
      <c r="G160" s="265">
        <f t="shared" si="70"/>
        <v>231561223.6</v>
      </c>
      <c r="H160" s="256">
        <f t="shared" si="70"/>
        <v>194162978.9</v>
      </c>
      <c r="I160" s="256">
        <f t="shared" si="70"/>
        <v>193481297.9</v>
      </c>
      <c r="J160" s="256">
        <f t="shared" si="70"/>
        <v>210420734.2</v>
      </c>
      <c r="K160" s="256">
        <f t="shared" si="70"/>
        <v>339711382.7</v>
      </c>
      <c r="L160" s="67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</row>
    <row r="161" ht="12.0" customHeight="1">
      <c r="A161" s="43"/>
      <c r="B161" s="43"/>
      <c r="C161" s="43"/>
      <c r="D161" s="43"/>
      <c r="E161" s="43"/>
      <c r="F161" s="86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</row>
    <row r="162" ht="12.0" customHeight="1">
      <c r="A162" s="43"/>
      <c r="B162" s="43"/>
      <c r="C162" s="43"/>
      <c r="D162" s="43"/>
      <c r="E162" s="43"/>
      <c r="F162" s="86"/>
      <c r="G162" s="67"/>
      <c r="H162" s="67"/>
      <c r="I162" s="67"/>
      <c r="J162" s="67"/>
      <c r="K162" s="67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</row>
    <row r="163" ht="12.0" customHeight="1">
      <c r="A163" s="43"/>
      <c r="B163" s="43"/>
      <c r="C163" s="262" t="s">
        <v>433</v>
      </c>
      <c r="D163" s="282"/>
      <c r="E163" s="282"/>
      <c r="F163" s="334">
        <f t="shared" ref="F163:K163" si="71">(F147-F160)</f>
        <v>0.002766907215</v>
      </c>
      <c r="G163" s="256">
        <f t="shared" si="71"/>
        <v>0.002766937017</v>
      </c>
      <c r="H163" s="256">
        <f t="shared" si="71"/>
        <v>0.002766907215</v>
      </c>
      <c r="I163" s="256">
        <f t="shared" si="71"/>
        <v>0.002764880657</v>
      </c>
      <c r="J163" s="256">
        <f t="shared" si="71"/>
        <v>0.002765893936</v>
      </c>
      <c r="K163" s="256">
        <f t="shared" si="71"/>
        <v>0.002765953541</v>
      </c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</row>
    <row r="164" ht="19.5" customHeight="1">
      <c r="A164" s="43"/>
      <c r="B164" s="43"/>
      <c r="C164" s="43"/>
      <c r="D164" s="43"/>
      <c r="E164" s="43"/>
      <c r="F164" s="67"/>
      <c r="G164" s="335" t="s">
        <v>434</v>
      </c>
      <c r="H164" s="335"/>
      <c r="I164" s="335"/>
      <c r="J164" s="43"/>
      <c r="K164" s="43"/>
      <c r="L164" s="67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</row>
    <row r="165" ht="12.0" customHeight="1">
      <c r="A165" s="43"/>
      <c r="B165" s="43"/>
      <c r="C165" s="43"/>
      <c r="D165" s="43"/>
      <c r="E165" s="43"/>
      <c r="F165" s="67"/>
      <c r="G165" s="43"/>
      <c r="H165" s="67"/>
      <c r="I165" s="43"/>
      <c r="J165" s="67"/>
      <c r="K165" s="67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</row>
    <row r="166" ht="12.0" customHeight="1">
      <c r="A166" s="43"/>
      <c r="B166" s="43"/>
      <c r="C166" s="43"/>
      <c r="D166" s="43"/>
      <c r="E166" s="43"/>
      <c r="F166" s="67"/>
      <c r="G166" s="43"/>
      <c r="H166" s="67"/>
      <c r="I166" s="43"/>
      <c r="J166" s="67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</row>
    <row r="167" ht="12.0" customHeight="1">
      <c r="A167" s="43"/>
      <c r="B167" s="43"/>
      <c r="C167" s="44" t="s">
        <v>435</v>
      </c>
      <c r="D167" s="43" t="s">
        <v>36</v>
      </c>
      <c r="E167" s="43"/>
      <c r="F167" s="67"/>
      <c r="G167" s="43"/>
      <c r="H167" s="67"/>
      <c r="I167" s="43"/>
      <c r="J167" s="67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</row>
    <row r="168" ht="12.0" customHeight="1">
      <c r="A168" s="43"/>
      <c r="B168" s="43"/>
      <c r="C168" s="43"/>
      <c r="D168" s="43"/>
      <c r="E168" s="43"/>
      <c r="F168" s="67"/>
      <c r="G168" s="67"/>
      <c r="H168" s="67"/>
      <c r="I168" s="67"/>
      <c r="J168" s="67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</row>
    <row r="169" ht="12.0" customHeight="1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</row>
    <row r="170" ht="12.0" customHeight="1">
      <c r="A170" s="43"/>
      <c r="B170" s="43"/>
      <c r="C170" s="44" t="s">
        <v>436</v>
      </c>
      <c r="D170" s="43"/>
      <c r="E170" s="43"/>
      <c r="F170" s="336" t="s">
        <v>341</v>
      </c>
      <c r="G170" s="236" t="s">
        <v>341</v>
      </c>
      <c r="H170" s="337" t="s">
        <v>341</v>
      </c>
      <c r="I170" s="236" t="s">
        <v>341</v>
      </c>
      <c r="J170" s="338" t="s">
        <v>341</v>
      </c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</row>
    <row r="171" ht="12.0" customHeight="1">
      <c r="A171" s="43"/>
      <c r="B171" s="43"/>
      <c r="C171" s="44"/>
      <c r="D171" s="43"/>
      <c r="E171" s="43"/>
      <c r="F171" s="339">
        <f t="shared" ref="F171:J171" si="72">G132</f>
        <v>1</v>
      </c>
      <c r="G171" s="239">
        <f t="shared" si="72"/>
        <v>2</v>
      </c>
      <c r="H171" s="340">
        <f t="shared" si="72"/>
        <v>3</v>
      </c>
      <c r="I171" s="239">
        <f t="shared" si="72"/>
        <v>4</v>
      </c>
      <c r="J171" s="341">
        <f t="shared" si="72"/>
        <v>5</v>
      </c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</row>
    <row r="172" ht="12.0" customHeight="1">
      <c r="A172" s="43"/>
      <c r="B172" s="43"/>
      <c r="C172" s="44"/>
      <c r="D172" s="43"/>
      <c r="E172" s="43"/>
      <c r="F172" s="342">
        <f t="shared" ref="F172:J172" si="73">G134/G151</f>
        <v>3.015158049</v>
      </c>
      <c r="G172" s="342">
        <f t="shared" si="73"/>
        <v>1.989469798</v>
      </c>
      <c r="H172" s="342">
        <f t="shared" si="73"/>
        <v>1.481735588</v>
      </c>
      <c r="I172" s="342">
        <f t="shared" si="73"/>
        <v>4.526603466</v>
      </c>
      <c r="J172" s="342">
        <f t="shared" si="73"/>
        <v>5.267499931</v>
      </c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</row>
    <row r="173" ht="12.0" customHeight="1">
      <c r="A173" s="43"/>
      <c r="B173" s="43"/>
      <c r="C173" s="44"/>
      <c r="D173" s="43"/>
      <c r="E173" s="43"/>
      <c r="F173" s="343"/>
      <c r="G173" s="343"/>
      <c r="H173" s="343"/>
      <c r="I173" s="343"/>
      <c r="J173" s="3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</row>
    <row r="174" ht="12.0" customHeight="1">
      <c r="A174" s="43"/>
      <c r="B174" s="43"/>
      <c r="C174" s="44"/>
      <c r="D174" s="43"/>
      <c r="E174" s="43"/>
      <c r="F174" s="344"/>
      <c r="G174" s="344"/>
      <c r="H174" s="344"/>
      <c r="I174" s="344"/>
      <c r="J174" s="344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</row>
    <row r="175" ht="12.0" customHeight="1">
      <c r="A175" s="43"/>
      <c r="B175" s="43"/>
      <c r="C175" s="44"/>
      <c r="D175" s="43"/>
      <c r="E175" s="43"/>
      <c r="F175" s="344"/>
      <c r="G175" s="344"/>
      <c r="H175" s="344"/>
      <c r="I175" s="344"/>
      <c r="J175" s="344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</row>
    <row r="176" ht="12.0" customHeight="1">
      <c r="A176" s="43"/>
      <c r="B176" s="43"/>
      <c r="C176" s="44" t="s">
        <v>280</v>
      </c>
      <c r="D176" s="43"/>
      <c r="E176" s="43"/>
      <c r="F176" s="345" t="str">
        <f t="shared" ref="F176:J176" si="74">F170</f>
        <v>Año</v>
      </c>
      <c r="G176" s="346" t="str">
        <f t="shared" si="74"/>
        <v>Año</v>
      </c>
      <c r="H176" s="347" t="str">
        <f t="shared" si="74"/>
        <v>Año</v>
      </c>
      <c r="I176" s="346" t="str">
        <f t="shared" si="74"/>
        <v>Año</v>
      </c>
      <c r="J176" s="348" t="str">
        <f t="shared" si="74"/>
        <v>Año</v>
      </c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</row>
    <row r="177" ht="12.0" customHeight="1">
      <c r="A177" s="43"/>
      <c r="B177" s="43"/>
      <c r="C177" s="44"/>
      <c r="D177" s="43"/>
      <c r="E177" s="43"/>
      <c r="F177" s="349">
        <f t="shared" ref="F177:J177" si="75">F171</f>
        <v>1</v>
      </c>
      <c r="G177" s="350">
        <f t="shared" si="75"/>
        <v>2</v>
      </c>
      <c r="H177" s="351">
        <f t="shared" si="75"/>
        <v>3</v>
      </c>
      <c r="I177" s="350">
        <f t="shared" si="75"/>
        <v>4</v>
      </c>
      <c r="J177" s="352">
        <f t="shared" si="75"/>
        <v>5</v>
      </c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</row>
    <row r="178" ht="12.0" customHeight="1">
      <c r="A178" s="43"/>
      <c r="B178" s="43"/>
      <c r="C178" s="44"/>
      <c r="D178" s="43"/>
      <c r="E178" s="43"/>
      <c r="F178" s="353">
        <f t="shared" ref="F178:J178" si="76">G134-G151</f>
        <v>80425414.8</v>
      </c>
      <c r="G178" s="353">
        <f t="shared" si="76"/>
        <v>50250264.07</v>
      </c>
      <c r="H178" s="353">
        <f t="shared" si="76"/>
        <v>38510459.52</v>
      </c>
      <c r="I178" s="353">
        <f t="shared" si="76"/>
        <v>119580698.1</v>
      </c>
      <c r="J178" s="353">
        <f t="shared" si="76"/>
        <v>243757843.4</v>
      </c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</row>
    <row r="179" ht="12.0" customHeight="1">
      <c r="A179" s="43"/>
      <c r="B179" s="43"/>
      <c r="C179" s="44"/>
      <c r="D179" s="43"/>
      <c r="E179" s="43"/>
      <c r="F179" s="354"/>
      <c r="G179" s="354"/>
      <c r="H179" s="354"/>
      <c r="I179" s="354"/>
      <c r="J179" s="354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</row>
    <row r="180" ht="12.0" customHeight="1">
      <c r="A180" s="43"/>
      <c r="B180" s="43"/>
      <c r="C180" s="44"/>
      <c r="D180" s="43"/>
      <c r="E180" s="43"/>
      <c r="F180" s="67"/>
      <c r="G180" s="67"/>
      <c r="H180" s="67"/>
      <c r="I180" s="67"/>
      <c r="J180" s="67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</row>
    <row r="181" ht="12.0" customHeight="1">
      <c r="A181" s="43"/>
      <c r="B181" s="43"/>
      <c r="C181" s="44"/>
      <c r="D181" s="43"/>
      <c r="E181" s="43"/>
      <c r="F181" s="67"/>
      <c r="G181" s="67"/>
      <c r="H181" s="67"/>
      <c r="I181" s="67"/>
      <c r="J181" s="67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</row>
    <row r="182" ht="12.0" customHeight="1">
      <c r="A182" s="43"/>
      <c r="B182" s="43"/>
      <c r="C182" s="44" t="s">
        <v>437</v>
      </c>
      <c r="D182" s="43"/>
      <c r="E182" s="43"/>
      <c r="F182" s="355" t="str">
        <f t="shared" ref="F182:J182" si="77">F176</f>
        <v>Año</v>
      </c>
      <c r="G182" s="356" t="str">
        <f t="shared" si="77"/>
        <v>Año</v>
      </c>
      <c r="H182" s="357" t="str">
        <f t="shared" si="77"/>
        <v>Año</v>
      </c>
      <c r="I182" s="356" t="str">
        <f t="shared" si="77"/>
        <v>Año</v>
      </c>
      <c r="J182" s="358" t="str">
        <f t="shared" si="77"/>
        <v>Año</v>
      </c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</row>
    <row r="183" ht="12.0" customHeight="1">
      <c r="A183" s="43"/>
      <c r="B183" s="43"/>
      <c r="C183" s="44"/>
      <c r="D183" s="43"/>
      <c r="E183" s="43"/>
      <c r="F183" s="339">
        <f t="shared" ref="F183:J183" si="78">F171</f>
        <v>1</v>
      </c>
      <c r="G183" s="239">
        <f t="shared" si="78"/>
        <v>2</v>
      </c>
      <c r="H183" s="340">
        <f t="shared" si="78"/>
        <v>3</v>
      </c>
      <c r="I183" s="239">
        <f t="shared" si="78"/>
        <v>4</v>
      </c>
      <c r="J183" s="341">
        <f t="shared" si="78"/>
        <v>5</v>
      </c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</row>
    <row r="184" ht="12.0" customHeight="1">
      <c r="A184" s="43"/>
      <c r="B184" s="43"/>
      <c r="C184" s="44"/>
      <c r="D184" s="43"/>
      <c r="E184" s="43"/>
      <c r="F184" s="359">
        <f t="shared" ref="F184:J184" si="79">G153/G147</f>
        <v>0.6573681377</v>
      </c>
      <c r="G184" s="359">
        <f t="shared" si="79"/>
        <v>0.5829635387</v>
      </c>
      <c r="H184" s="359">
        <f t="shared" si="79"/>
        <v>0.4131720908</v>
      </c>
      <c r="I184" s="359">
        <f t="shared" si="79"/>
        <v>0.1611446617</v>
      </c>
      <c r="J184" s="359">
        <f t="shared" si="79"/>
        <v>0.1681415231</v>
      </c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</row>
    <row r="185" ht="12.0" customHeight="1">
      <c r="A185" s="43"/>
      <c r="B185" s="43"/>
      <c r="C185" s="44"/>
      <c r="D185" s="43"/>
      <c r="E185" s="43"/>
      <c r="F185" s="360"/>
      <c r="G185" s="360"/>
      <c r="H185" s="360"/>
      <c r="I185" s="360"/>
      <c r="J185" s="360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</row>
    <row r="186" ht="12.0" customHeight="1">
      <c r="A186" s="43"/>
      <c r="B186" s="43"/>
      <c r="C186" s="44"/>
      <c r="D186" s="43"/>
      <c r="E186" s="43"/>
      <c r="F186" s="360"/>
      <c r="G186" s="360"/>
      <c r="H186" s="360"/>
      <c r="I186" s="360"/>
      <c r="J186" s="360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</row>
    <row r="187" ht="12.0" customHeight="1">
      <c r="A187" s="43"/>
      <c r="B187" s="43"/>
      <c r="C187" s="44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</row>
    <row r="188" ht="12.0" customHeight="1">
      <c r="A188" s="43"/>
      <c r="B188" s="43"/>
      <c r="C188" s="44" t="s">
        <v>438</v>
      </c>
      <c r="D188" s="43"/>
      <c r="E188" s="43"/>
      <c r="F188" s="355" t="str">
        <f t="shared" ref="F188:J188" si="80">F182</f>
        <v>Año</v>
      </c>
      <c r="G188" s="356" t="str">
        <f t="shared" si="80"/>
        <v>Año</v>
      </c>
      <c r="H188" s="357" t="str">
        <f t="shared" si="80"/>
        <v>Año</v>
      </c>
      <c r="I188" s="356" t="str">
        <f t="shared" si="80"/>
        <v>Año</v>
      </c>
      <c r="J188" s="358" t="str">
        <f t="shared" si="80"/>
        <v>Año</v>
      </c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</row>
    <row r="189" ht="12.0" customHeight="1">
      <c r="A189" s="43"/>
      <c r="B189" s="43"/>
      <c r="C189" s="44"/>
      <c r="D189" s="43"/>
      <c r="E189" s="43"/>
      <c r="F189" s="349">
        <f t="shared" ref="F189:J189" si="81">F183</f>
        <v>1</v>
      </c>
      <c r="G189" s="350">
        <f t="shared" si="81"/>
        <v>2</v>
      </c>
      <c r="H189" s="351">
        <f t="shared" si="81"/>
        <v>3</v>
      </c>
      <c r="I189" s="350">
        <f t="shared" si="81"/>
        <v>4</v>
      </c>
      <c r="J189" s="352">
        <f t="shared" si="81"/>
        <v>5</v>
      </c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</row>
    <row r="190" ht="12.0" customHeight="1">
      <c r="A190" s="43"/>
      <c r="B190" s="43"/>
      <c r="C190" s="44"/>
      <c r="D190" s="43"/>
      <c r="E190" s="43"/>
      <c r="F190" s="342">
        <f t="shared" ref="F190:J190" si="82">F31/G147</f>
        <v>2.959303761</v>
      </c>
      <c r="G190" s="342">
        <f t="shared" si="82"/>
        <v>3.816152823</v>
      </c>
      <c r="H190" s="342">
        <f t="shared" si="82"/>
        <v>4.137390118</v>
      </c>
      <c r="I190" s="342">
        <f t="shared" si="82"/>
        <v>4.074746562</v>
      </c>
      <c r="J190" s="342">
        <f t="shared" si="82"/>
        <v>2.764906763</v>
      </c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</row>
    <row r="191" ht="12.0" customHeight="1">
      <c r="A191" s="43"/>
      <c r="B191" s="43"/>
      <c r="C191" s="44"/>
      <c r="D191" s="43"/>
      <c r="E191" s="43"/>
      <c r="F191" s="343"/>
      <c r="G191" s="343"/>
      <c r="H191" s="343"/>
      <c r="I191" s="343"/>
      <c r="J191" s="3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</row>
    <row r="192" ht="12.0" customHeight="1">
      <c r="A192" s="43"/>
      <c r="B192" s="43"/>
      <c r="C192" s="44"/>
      <c r="D192" s="43"/>
      <c r="E192" s="43"/>
      <c r="F192" s="344"/>
      <c r="G192" s="344"/>
      <c r="H192" s="344"/>
      <c r="I192" s="344"/>
      <c r="J192" s="344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</row>
    <row r="193" ht="12.0" customHeight="1">
      <c r="A193" s="43"/>
      <c r="B193" s="43"/>
      <c r="C193" s="44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</row>
    <row r="194" ht="12.0" customHeight="1">
      <c r="A194" s="43"/>
      <c r="B194" s="43"/>
      <c r="C194" s="44" t="s">
        <v>439</v>
      </c>
      <c r="D194" s="43"/>
      <c r="E194" s="43"/>
      <c r="F194" s="355" t="str">
        <f t="shared" ref="F194:J194" si="83">F188</f>
        <v>Año</v>
      </c>
      <c r="G194" s="356" t="str">
        <f t="shared" si="83"/>
        <v>Año</v>
      </c>
      <c r="H194" s="357" t="str">
        <f t="shared" si="83"/>
        <v>Año</v>
      </c>
      <c r="I194" s="356" t="str">
        <f t="shared" si="83"/>
        <v>Año</v>
      </c>
      <c r="J194" s="358" t="str">
        <f t="shared" si="83"/>
        <v>Año</v>
      </c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</row>
    <row r="195" ht="12.0" customHeight="1">
      <c r="A195" s="43"/>
      <c r="B195" s="43"/>
      <c r="C195" s="44"/>
      <c r="D195" s="43"/>
      <c r="E195" s="43"/>
      <c r="F195" s="349">
        <f t="shared" ref="F195:J195" si="84">F189</f>
        <v>1</v>
      </c>
      <c r="G195" s="350">
        <f t="shared" si="84"/>
        <v>2</v>
      </c>
      <c r="H195" s="351">
        <f t="shared" si="84"/>
        <v>3</v>
      </c>
      <c r="I195" s="350">
        <f t="shared" si="84"/>
        <v>4</v>
      </c>
      <c r="J195" s="352">
        <f t="shared" si="84"/>
        <v>5</v>
      </c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</row>
    <row r="196" ht="12.0" customHeight="1">
      <c r="A196" s="43"/>
      <c r="B196" s="43"/>
      <c r="C196" s="44"/>
      <c r="D196" s="43"/>
      <c r="E196" s="43"/>
      <c r="F196" s="359">
        <f t="shared" ref="F196:J196" si="85">F40/F31</f>
        <v>0.2916042456</v>
      </c>
      <c r="G196" s="359">
        <f t="shared" si="85"/>
        <v>0.3244713079</v>
      </c>
      <c r="H196" s="359">
        <f t="shared" si="85"/>
        <v>0.355261666</v>
      </c>
      <c r="I196" s="359">
        <f t="shared" si="85"/>
        <v>0.3793003519</v>
      </c>
      <c r="J196" s="359">
        <f t="shared" si="85"/>
        <v>0.4157340609</v>
      </c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</row>
    <row r="197" ht="12.0" customHeight="1">
      <c r="A197" s="43"/>
      <c r="B197" s="43"/>
      <c r="C197" s="44"/>
      <c r="D197" s="43"/>
      <c r="E197" s="43"/>
      <c r="F197" s="361"/>
      <c r="G197" s="361"/>
      <c r="H197" s="361"/>
      <c r="I197" s="361"/>
      <c r="J197" s="361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</row>
    <row r="198" ht="12.0" customHeight="1">
      <c r="A198" s="43"/>
      <c r="B198" s="43"/>
      <c r="C198" s="44"/>
      <c r="D198" s="43"/>
      <c r="E198" s="43"/>
      <c r="F198" s="360"/>
      <c r="G198" s="360"/>
      <c r="H198" s="360"/>
      <c r="I198" s="360"/>
      <c r="J198" s="360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</row>
    <row r="199" ht="12.0" customHeight="1">
      <c r="A199" s="43"/>
      <c r="B199" s="43"/>
      <c r="C199" s="44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</row>
    <row r="200" ht="12.0" customHeight="1">
      <c r="A200" s="43"/>
      <c r="B200" s="43"/>
      <c r="C200" s="44" t="s">
        <v>440</v>
      </c>
      <c r="D200" s="43"/>
      <c r="E200" s="43"/>
      <c r="F200" s="356" t="str">
        <f t="shared" ref="F200:J200" si="86">F194</f>
        <v>Año</v>
      </c>
      <c r="G200" s="357" t="str">
        <f t="shared" si="86"/>
        <v>Año</v>
      </c>
      <c r="H200" s="356" t="str">
        <f t="shared" si="86"/>
        <v>Año</v>
      </c>
      <c r="I200" s="356" t="str">
        <f t="shared" si="86"/>
        <v>Año</v>
      </c>
      <c r="J200" s="358" t="str">
        <f t="shared" si="86"/>
        <v>Año</v>
      </c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</row>
    <row r="201" ht="12.0" customHeight="1">
      <c r="A201" s="43"/>
      <c r="B201" s="43"/>
      <c r="C201" s="43"/>
      <c r="D201" s="43"/>
      <c r="E201" s="43"/>
      <c r="F201" s="350">
        <f t="shared" ref="F201:J201" si="87">F195</f>
        <v>1</v>
      </c>
      <c r="G201" s="351">
        <f t="shared" si="87"/>
        <v>2</v>
      </c>
      <c r="H201" s="350">
        <f t="shared" si="87"/>
        <v>3</v>
      </c>
      <c r="I201" s="350">
        <f t="shared" si="87"/>
        <v>4</v>
      </c>
      <c r="J201" s="352">
        <f t="shared" si="87"/>
        <v>5</v>
      </c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</row>
    <row r="202" ht="12.0" customHeight="1">
      <c r="A202" s="43"/>
      <c r="B202" s="43"/>
      <c r="C202" s="43"/>
      <c r="D202" s="43"/>
      <c r="E202" s="43"/>
      <c r="F202" s="359">
        <f t="shared" ref="F202:J202" si="88">F59/F31</f>
        <v>-0.05821851471</v>
      </c>
      <c r="G202" s="362">
        <f t="shared" si="88"/>
        <v>0.002203625077</v>
      </c>
      <c r="H202" s="359">
        <f t="shared" si="88"/>
        <v>0.0406831659</v>
      </c>
      <c r="I202" s="359">
        <f t="shared" si="88"/>
        <v>0.07344472912</v>
      </c>
      <c r="J202" s="359">
        <f t="shared" si="88"/>
        <v>0.1129379235</v>
      </c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</row>
    <row r="203" ht="12.0" customHeight="1">
      <c r="A203" s="43"/>
      <c r="B203" s="43"/>
      <c r="C203" s="43"/>
      <c r="D203" s="43"/>
      <c r="E203" s="43"/>
      <c r="F203" s="252"/>
      <c r="G203" s="252"/>
      <c r="H203" s="252"/>
      <c r="I203" s="252"/>
      <c r="J203" s="252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</row>
    <row r="204" ht="12.0" customHeight="1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</row>
    <row r="205" ht="12.0" customHeight="1">
      <c r="A205" s="43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</row>
    <row r="206" ht="12.0" customHeight="1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</row>
    <row r="207" ht="12.0" customHeight="1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</row>
    <row r="208" ht="12.0" customHeight="1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</row>
    <row r="209" ht="12.0" customHeight="1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</row>
    <row r="210" ht="12.0" customHeight="1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</row>
    <row r="211" ht="12.0" customHeight="1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</row>
    <row r="212" ht="12.0" customHeight="1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</row>
    <row r="213" ht="12.0" customHeight="1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</row>
    <row r="214" ht="12.0" customHeight="1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</row>
    <row r="215" ht="12.0" customHeight="1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</row>
    <row r="216" ht="12.0" customHeight="1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</row>
    <row r="217" ht="12.0" customHeight="1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</row>
    <row r="218" ht="12.0" customHeight="1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</row>
    <row r="219" ht="12.0" customHeight="1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</row>
    <row r="220" ht="12.0" customHeight="1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</row>
    <row r="221" ht="12.0" customHeight="1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</row>
    <row r="222" ht="12.0" customHeight="1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</row>
    <row r="223" ht="12.0" customHeight="1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</row>
    <row r="224" ht="12.0" customHeight="1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</row>
    <row r="225" ht="12.0" customHeight="1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</row>
    <row r="226" ht="12.0" customHeight="1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</row>
    <row r="227" ht="12.0" customHeight="1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</row>
    <row r="228" ht="12.0" customHeight="1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</row>
    <row r="229" ht="12.0" customHeight="1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</row>
    <row r="230" ht="12.0" customHeight="1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</row>
    <row r="231" ht="12.0" customHeight="1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</row>
    <row r="232" ht="12.0" customHeight="1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</row>
    <row r="233" ht="12.0" customHeight="1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</row>
    <row r="234" ht="12.0" customHeight="1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</row>
    <row r="235" ht="12.0" customHeight="1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</row>
    <row r="236" ht="12.0" customHeight="1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</row>
    <row r="237" ht="12.0" customHeight="1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</row>
    <row r="238" ht="12.0" customHeight="1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</row>
    <row r="239" ht="12.0" customHeight="1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</row>
    <row r="240" ht="12.0" customHeight="1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</row>
    <row r="241" ht="12.0" customHeight="1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</row>
    <row r="242" ht="12.0" customHeight="1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</row>
    <row r="243" ht="12.0" customHeight="1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</row>
    <row r="244" ht="12.0" customHeight="1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</row>
    <row r="245" ht="12.0" customHeight="1">
      <c r="A245" s="43"/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</row>
    <row r="246" ht="12.0" customHeight="1">
      <c r="A246" s="43"/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</row>
    <row r="247" ht="12.0" customHeight="1">
      <c r="A247" s="43"/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</row>
    <row r="248" ht="12.0" customHeight="1">
      <c r="A248" s="43"/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</row>
    <row r="249" ht="12.0" customHeight="1">
      <c r="A249" s="43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</row>
    <row r="250" ht="12.0" customHeight="1">
      <c r="A250" s="43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</row>
    <row r="251" ht="12.0" customHeight="1">
      <c r="A251" s="43"/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</row>
    <row r="252" ht="12.0" customHeight="1">
      <c r="A252" s="43"/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</row>
    <row r="253" ht="12.0" customHeight="1">
      <c r="A253" s="43"/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</row>
    <row r="254" ht="12.0" customHeight="1">
      <c r="A254" s="43"/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</row>
    <row r="255" ht="12.0" customHeight="1">
      <c r="A255" s="43"/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</row>
    <row r="256" ht="12.0" customHeight="1">
      <c r="A256" s="43"/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</row>
    <row r="257" ht="12.0" customHeight="1">
      <c r="A257" s="43"/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</row>
    <row r="258" ht="12.0" customHeight="1">
      <c r="A258" s="43"/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</row>
    <row r="259" ht="12.0" customHeight="1">
      <c r="A259" s="43"/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</row>
    <row r="260" ht="12.0" customHeight="1">
      <c r="A260" s="43"/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</row>
    <row r="261" ht="12.0" customHeight="1">
      <c r="A261" s="43"/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</row>
    <row r="262" ht="12.0" customHeight="1">
      <c r="A262" s="43"/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</row>
    <row r="263" ht="12.0" customHeight="1">
      <c r="A263" s="43"/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</row>
    <row r="264" ht="12.0" customHeight="1">
      <c r="A264" s="43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</row>
    <row r="265" ht="12.0" customHeight="1">
      <c r="A265" s="43"/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</row>
    <row r="266" ht="12.0" customHeight="1">
      <c r="A266" s="43"/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</row>
    <row r="267" ht="12.0" customHeight="1">
      <c r="A267" s="43"/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</row>
    <row r="268" ht="12.0" customHeight="1">
      <c r="A268" s="43"/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</row>
    <row r="269" ht="12.0" customHeight="1">
      <c r="A269" s="43"/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</row>
    <row r="270" ht="12.0" customHeight="1">
      <c r="A270" s="43"/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</row>
    <row r="271" ht="12.0" customHeight="1">
      <c r="A271" s="43"/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</row>
    <row r="272" ht="12.0" customHeight="1">
      <c r="A272" s="43"/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</row>
    <row r="273" ht="12.0" customHeight="1">
      <c r="A273" s="43"/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</row>
    <row r="274" ht="12.0" customHeight="1">
      <c r="A274" s="43"/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</row>
    <row r="275" ht="12.0" customHeight="1">
      <c r="A275" s="43"/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</row>
    <row r="276" ht="12.0" customHeight="1">
      <c r="A276" s="43"/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</row>
    <row r="277" ht="12.0" customHeight="1">
      <c r="A277" s="43"/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</row>
    <row r="278" ht="12.0" customHeight="1">
      <c r="A278" s="43"/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</row>
    <row r="279" ht="12.0" customHeight="1">
      <c r="A279" s="43"/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</row>
    <row r="280" ht="12.0" customHeight="1">
      <c r="A280" s="43"/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</row>
    <row r="281" ht="12.0" customHeight="1">
      <c r="A281" s="43"/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</row>
    <row r="282" ht="12.0" customHeight="1">
      <c r="A282" s="43"/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</row>
    <row r="283" ht="12.0" customHeight="1">
      <c r="A283" s="43"/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</row>
    <row r="284" ht="12.0" customHeight="1">
      <c r="A284" s="43"/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</row>
    <row r="285" ht="12.0" customHeight="1">
      <c r="A285" s="43"/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</row>
    <row r="286" ht="12.0" customHeight="1">
      <c r="A286" s="43"/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</row>
    <row r="287" ht="12.0" customHeight="1">
      <c r="A287" s="43"/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</row>
    <row r="288" ht="12.0" customHeight="1">
      <c r="A288" s="43"/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</row>
    <row r="289" ht="12.0" customHeight="1">
      <c r="A289" s="43"/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</row>
    <row r="290" ht="12.0" customHeight="1">
      <c r="A290" s="43"/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</row>
    <row r="291" ht="12.0" customHeight="1">
      <c r="A291" s="43"/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</row>
    <row r="292" ht="12.0" customHeight="1">
      <c r="A292" s="43"/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</row>
    <row r="293" ht="12.0" customHeight="1">
      <c r="A293" s="43"/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</row>
    <row r="294" ht="12.0" customHeight="1">
      <c r="A294" s="43"/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</row>
    <row r="295" ht="12.0" customHeight="1">
      <c r="A295" s="43"/>
      <c r="B295" s="43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</row>
    <row r="296" ht="12.0" customHeight="1">
      <c r="A296" s="43"/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</row>
    <row r="297" ht="12.0" customHeight="1">
      <c r="A297" s="43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</row>
    <row r="298" ht="12.0" customHeight="1">
      <c r="A298" s="43"/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</row>
    <row r="299" ht="12.0" customHeight="1">
      <c r="A299" s="43"/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</row>
    <row r="300" ht="12.0" customHeight="1">
      <c r="A300" s="43"/>
      <c r="B300" s="43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</row>
    <row r="301" ht="12.0" customHeight="1">
      <c r="A301" s="43"/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</row>
    <row r="302" ht="12.0" customHeight="1">
      <c r="A302" s="43"/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</row>
    <row r="303" ht="12.0" customHeight="1">
      <c r="A303" s="43"/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</row>
    <row r="304" ht="12.0" customHeight="1">
      <c r="A304" s="43"/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</row>
    <row r="305" ht="12.0" customHeight="1">
      <c r="A305" s="43"/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</row>
    <row r="306" ht="12.0" customHeight="1">
      <c r="A306" s="43"/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</row>
    <row r="307" ht="12.0" customHeight="1">
      <c r="A307" s="43"/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</row>
    <row r="308" ht="12.0" customHeight="1">
      <c r="A308" s="43"/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</row>
    <row r="309" ht="12.0" customHeight="1">
      <c r="A309" s="43"/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</row>
    <row r="310" ht="12.0" customHeight="1">
      <c r="A310" s="43"/>
      <c r="B310" s="43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</row>
    <row r="311" ht="12.0" customHeight="1">
      <c r="A311" s="43"/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</row>
    <row r="312" ht="12.0" customHeight="1">
      <c r="A312" s="43"/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</row>
    <row r="313" ht="12.0" customHeight="1">
      <c r="A313" s="43"/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</row>
    <row r="314" ht="12.0" customHeight="1">
      <c r="A314" s="43"/>
      <c r="B314" s="43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</row>
    <row r="315" ht="12.0" customHeight="1">
      <c r="A315" s="43"/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</row>
    <row r="316" ht="12.0" customHeight="1">
      <c r="A316" s="43"/>
      <c r="B316" s="43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</row>
    <row r="317" ht="12.0" customHeight="1">
      <c r="A317" s="43"/>
      <c r="B317" s="43"/>
      <c r="C317" s="43"/>
      <c r="D317" s="43"/>
      <c r="E317" s="4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</row>
    <row r="318" ht="12.0" customHeight="1">
      <c r="A318" s="43"/>
      <c r="B318" s="43"/>
      <c r="C318" s="43"/>
      <c r="D318" s="43"/>
      <c r="E318" s="4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</row>
    <row r="319" ht="12.0" customHeight="1">
      <c r="A319" s="43"/>
      <c r="B319" s="43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</row>
    <row r="320" ht="12.0" customHeight="1">
      <c r="A320" s="43"/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</row>
    <row r="321" ht="12.0" customHeight="1">
      <c r="A321" s="43"/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</row>
    <row r="322" ht="12.0" customHeight="1">
      <c r="A322" s="43"/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</row>
    <row r="323" ht="12.0" customHeight="1">
      <c r="A323" s="43"/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</row>
    <row r="324" ht="12.0" customHeight="1">
      <c r="A324" s="43"/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</row>
    <row r="325" ht="12.0" customHeight="1">
      <c r="A325" s="43"/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</row>
    <row r="326" ht="12.0" customHeight="1">
      <c r="A326" s="43"/>
      <c r="B326" s="43"/>
      <c r="C326" s="43"/>
      <c r="D326" s="43"/>
      <c r="E326" s="4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</row>
    <row r="327" ht="12.0" customHeight="1">
      <c r="A327" s="43"/>
      <c r="B327" s="43"/>
      <c r="C327" s="43"/>
      <c r="D327" s="43"/>
      <c r="E327" s="4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</row>
    <row r="328" ht="12.0" customHeight="1">
      <c r="A328" s="43"/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</row>
    <row r="329" ht="12.0" customHeight="1">
      <c r="A329" s="43"/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</row>
    <row r="330" ht="12.0" customHeight="1">
      <c r="A330" s="43"/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</row>
    <row r="331" ht="12.0" customHeight="1">
      <c r="A331" s="43"/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</row>
    <row r="332" ht="12.0" customHeight="1">
      <c r="A332" s="43"/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</row>
    <row r="333" ht="12.0" customHeight="1">
      <c r="A333" s="43"/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</row>
    <row r="334" ht="12.0" customHeight="1">
      <c r="A334" s="43"/>
      <c r="B334" s="43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</row>
    <row r="335" ht="12.0" customHeight="1">
      <c r="A335" s="43"/>
      <c r="B335" s="43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</row>
    <row r="336" ht="12.0" customHeight="1">
      <c r="A336" s="43"/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</row>
    <row r="337" ht="12.0" customHeight="1">
      <c r="A337" s="43"/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</row>
    <row r="338" ht="12.0" customHeight="1">
      <c r="A338" s="43"/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</row>
    <row r="339" ht="12.0" customHeight="1">
      <c r="A339" s="43"/>
      <c r="B339" s="43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</row>
    <row r="340" ht="12.0" customHeight="1">
      <c r="A340" s="43"/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</row>
    <row r="341" ht="12.0" customHeight="1">
      <c r="A341" s="43"/>
      <c r="B341" s="43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</row>
    <row r="342" ht="12.0" customHeight="1">
      <c r="A342" s="43"/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</row>
    <row r="343" ht="12.0" customHeight="1">
      <c r="A343" s="43"/>
      <c r="B343" s="43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</row>
    <row r="344" ht="12.0" customHeight="1">
      <c r="A344" s="43"/>
      <c r="B344" s="43"/>
      <c r="C344" s="43"/>
      <c r="D344" s="43"/>
      <c r="E344" s="43"/>
      <c r="F344" s="43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</row>
    <row r="345" ht="12.0" customHeight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</row>
    <row r="346" ht="12.0" customHeight="1">
      <c r="A346" s="43"/>
      <c r="B346" s="43"/>
      <c r="C346" s="43"/>
      <c r="D346" s="43"/>
      <c r="E346" s="4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</row>
    <row r="347" ht="12.0" customHeight="1">
      <c r="A347" s="43"/>
      <c r="B347" s="43"/>
      <c r="C347" s="43"/>
      <c r="D347" s="43"/>
      <c r="E347" s="4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</row>
    <row r="348" ht="12.0" customHeight="1">
      <c r="A348" s="43"/>
      <c r="B348" s="43"/>
      <c r="C348" s="43"/>
      <c r="D348" s="43"/>
      <c r="E348" s="4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</row>
    <row r="349" ht="12.0" customHeight="1">
      <c r="A349" s="43"/>
      <c r="B349" s="43"/>
      <c r="C349" s="43"/>
      <c r="D349" s="43"/>
      <c r="E349" s="4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</row>
    <row r="350" ht="12.0" customHeight="1">
      <c r="A350" s="43"/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</row>
    <row r="351" ht="12.0" customHeight="1">
      <c r="A351" s="43"/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</row>
    <row r="352" ht="12.0" customHeight="1">
      <c r="A352" s="43"/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</row>
    <row r="353" ht="12.0" customHeight="1">
      <c r="A353" s="43"/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</row>
    <row r="354" ht="12.0" customHeight="1">
      <c r="A354" s="43"/>
      <c r="B354" s="43"/>
      <c r="C354" s="43"/>
      <c r="D354" s="43"/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</row>
    <row r="355" ht="12.0" customHeight="1">
      <c r="A355" s="43"/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</row>
    <row r="356" ht="12.0" customHeight="1">
      <c r="A356" s="43"/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</row>
    <row r="357" ht="12.0" customHeight="1">
      <c r="A357" s="43"/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</row>
    <row r="358" ht="12.0" customHeight="1">
      <c r="A358" s="43"/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</row>
    <row r="359" ht="12.0" customHeight="1">
      <c r="A359" s="43"/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</row>
    <row r="360" ht="12.0" customHeight="1">
      <c r="A360" s="43"/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</row>
    <row r="361" ht="12.0" customHeight="1">
      <c r="A361" s="43"/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</row>
    <row r="362" ht="12.0" customHeight="1">
      <c r="A362" s="43"/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</row>
    <row r="363" ht="12.0" customHeight="1">
      <c r="A363" s="43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</row>
    <row r="364" ht="12.0" customHeight="1">
      <c r="A364" s="43"/>
      <c r="B364" s="43"/>
      <c r="C364" s="43"/>
      <c r="D364" s="43"/>
      <c r="E364" s="4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</row>
    <row r="365" ht="12.0" customHeight="1">
      <c r="A365" s="43"/>
      <c r="B365" s="43"/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</row>
    <row r="366" ht="12.0" customHeight="1">
      <c r="A366" s="43"/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</row>
    <row r="367" ht="12.0" customHeight="1">
      <c r="A367" s="43"/>
      <c r="B367" s="43"/>
      <c r="C367" s="43"/>
      <c r="D367" s="43"/>
      <c r="E367" s="4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</row>
    <row r="368" ht="12.0" customHeight="1">
      <c r="A368" s="43"/>
      <c r="B368" s="43"/>
      <c r="C368" s="43"/>
      <c r="D368" s="43"/>
      <c r="E368" s="4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</row>
    <row r="369" ht="12.0" customHeight="1">
      <c r="A369" s="43"/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</row>
    <row r="370" ht="12.0" customHeight="1">
      <c r="A370" s="43"/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</row>
    <row r="371" ht="12.0" customHeight="1">
      <c r="A371" s="43"/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</row>
    <row r="372" ht="12.0" customHeight="1">
      <c r="A372" s="43"/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</row>
    <row r="373" ht="12.0" customHeight="1">
      <c r="A373" s="43"/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</row>
    <row r="374" ht="12.0" customHeight="1">
      <c r="A374" s="43"/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</row>
    <row r="375" ht="12.0" customHeight="1">
      <c r="A375" s="43"/>
      <c r="B375" s="43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</row>
    <row r="376" ht="12.0" customHeight="1">
      <c r="A376" s="43"/>
      <c r="B376" s="43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</row>
    <row r="377" ht="12.0" customHeight="1">
      <c r="A377" s="43"/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</row>
    <row r="378" ht="12.0" customHeight="1">
      <c r="A378" s="43"/>
      <c r="B378" s="43"/>
      <c r="C378" s="43"/>
      <c r="D378" s="43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</row>
    <row r="379" ht="12.0" customHeight="1">
      <c r="A379" s="43"/>
      <c r="B379" s="43"/>
      <c r="C379" s="43"/>
      <c r="D379" s="43"/>
      <c r="E379" s="4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</row>
    <row r="380" ht="12.0" customHeight="1">
      <c r="A380" s="43"/>
      <c r="B380" s="43"/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</row>
    <row r="381" ht="12.0" customHeight="1">
      <c r="A381" s="43"/>
      <c r="B381" s="43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</row>
    <row r="382" ht="12.0" customHeight="1">
      <c r="A382" s="43"/>
      <c r="B382" s="43"/>
      <c r="C382" s="43"/>
      <c r="D382" s="43"/>
      <c r="E382" s="4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</row>
    <row r="383" ht="12.0" customHeight="1">
      <c r="A383" s="43"/>
      <c r="B383" s="43"/>
      <c r="C383" s="43"/>
      <c r="D383" s="43"/>
      <c r="E383" s="4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</row>
    <row r="384" ht="12.0" customHeight="1">
      <c r="A384" s="43"/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</row>
    <row r="385" ht="12.0" customHeight="1">
      <c r="A385" s="43"/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</row>
    <row r="386" ht="12.0" customHeight="1">
      <c r="A386" s="43"/>
      <c r="B386" s="43"/>
      <c r="C386" s="43"/>
      <c r="D386" s="43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</row>
    <row r="387" ht="12.0" customHeight="1">
      <c r="A387" s="43"/>
      <c r="B387" s="43"/>
      <c r="C387" s="43"/>
      <c r="D387" s="43"/>
      <c r="E387" s="4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</row>
    <row r="388" ht="12.0" customHeight="1">
      <c r="A388" s="43"/>
      <c r="B388" s="43"/>
      <c r="C388" s="43"/>
      <c r="D388" s="43"/>
      <c r="E388" s="4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</row>
    <row r="389" ht="12.0" customHeight="1">
      <c r="A389" s="43"/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</row>
    <row r="390" ht="12.0" customHeight="1">
      <c r="A390" s="43"/>
      <c r="B390" s="43"/>
      <c r="C390" s="43"/>
      <c r="D390" s="43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</row>
    <row r="391" ht="12.0" customHeight="1">
      <c r="A391" s="43"/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</row>
    <row r="392" ht="12.0" customHeight="1">
      <c r="A392" s="43"/>
      <c r="B392" s="43"/>
      <c r="C392" s="43"/>
      <c r="D392" s="43"/>
      <c r="E392" s="4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</row>
    <row r="393" ht="12.0" customHeight="1">
      <c r="A393" s="43"/>
      <c r="B393" s="43"/>
      <c r="C393" s="43"/>
      <c r="D393" s="43"/>
      <c r="E393" s="4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</row>
    <row r="394" ht="12.0" customHeight="1">
      <c r="A394" s="43"/>
      <c r="B394" s="43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</row>
    <row r="395" ht="12.0" customHeight="1">
      <c r="A395" s="43"/>
      <c r="B395" s="43"/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</row>
    <row r="396" ht="12.0" customHeight="1">
      <c r="A396" s="43"/>
      <c r="B396" s="43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</row>
    <row r="397" ht="12.0" customHeight="1">
      <c r="A397" s="43"/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</row>
    <row r="398" ht="12.0" customHeight="1">
      <c r="A398" s="43"/>
      <c r="B398" s="43"/>
      <c r="C398" s="43"/>
      <c r="D398" s="43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</row>
    <row r="399" ht="12.0" customHeight="1">
      <c r="A399" s="43"/>
      <c r="B399" s="43"/>
      <c r="C399" s="43"/>
      <c r="D399" s="43"/>
      <c r="E399" s="4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</row>
    <row r="400" ht="12.0" customHeight="1">
      <c r="A400" s="43"/>
      <c r="B400" s="43"/>
      <c r="C400" s="43"/>
      <c r="D400" s="43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</row>
    <row r="401" ht="12.0" customHeight="1">
      <c r="A401" s="43"/>
      <c r="B401" s="43"/>
      <c r="C401" s="43"/>
      <c r="D401" s="43"/>
      <c r="E401" s="4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</row>
    <row r="402" ht="12.0" customHeight="1">
      <c r="A402" s="43"/>
      <c r="B402" s="43"/>
      <c r="C402" s="43"/>
      <c r="D402" s="43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</row>
    <row r="403" ht="12.0" customHeight="1">
      <c r="A403" s="43"/>
      <c r="B403" s="43"/>
      <c r="C403" s="43"/>
      <c r="D403" s="43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</row>
    <row r="404" ht="12.0" customHeight="1">
      <c r="A404" s="43"/>
      <c r="B404" s="43"/>
      <c r="C404" s="43"/>
      <c r="D404" s="43"/>
      <c r="E404" s="43"/>
      <c r="F404" s="43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</row>
    <row r="405" ht="12.0" customHeight="1">
      <c r="A405" s="43"/>
      <c r="B405" s="43"/>
      <c r="C405" s="43"/>
      <c r="D405" s="43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</row>
    <row r="406" ht="12.0" customHeight="1">
      <c r="A406" s="43"/>
      <c r="B406" s="43"/>
      <c r="C406" s="43"/>
      <c r="D406" s="43"/>
      <c r="E406" s="43"/>
      <c r="F406" s="43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</row>
    <row r="407" ht="12.0" customHeight="1">
      <c r="A407" s="43"/>
      <c r="B407" s="43"/>
      <c r="C407" s="43"/>
      <c r="D407" s="43"/>
      <c r="E407" s="43"/>
      <c r="F407" s="43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</row>
    <row r="408" ht="12.0" customHeight="1">
      <c r="A408" s="43"/>
      <c r="B408" s="43"/>
      <c r="C408" s="43"/>
      <c r="D408" s="43"/>
      <c r="E408" s="4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</row>
    <row r="409" ht="12.0" customHeight="1">
      <c r="A409" s="43"/>
      <c r="B409" s="43"/>
      <c r="C409" s="43"/>
      <c r="D409" s="43"/>
      <c r="E409" s="4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</row>
    <row r="410" ht="12.0" customHeight="1">
      <c r="A410" s="43"/>
      <c r="B410" s="43"/>
      <c r="C410" s="43"/>
      <c r="D410" s="43"/>
      <c r="E410" s="4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</row>
    <row r="411" ht="12.0" customHeight="1">
      <c r="A411" s="43"/>
      <c r="B411" s="43"/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</row>
    <row r="412" ht="12.0" customHeight="1">
      <c r="A412" s="43"/>
      <c r="B412" s="43"/>
      <c r="C412" s="43"/>
      <c r="D412" s="43"/>
      <c r="E412" s="4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</row>
    <row r="413" ht="12.0" customHeight="1">
      <c r="A413" s="43"/>
      <c r="B413" s="43"/>
      <c r="C413" s="43"/>
      <c r="D413" s="43"/>
      <c r="E413" s="43"/>
      <c r="F413" s="43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</row>
    <row r="414" ht="12.0" customHeight="1">
      <c r="A414" s="43"/>
      <c r="B414" s="43"/>
      <c r="C414" s="43"/>
      <c r="D414" s="43"/>
      <c r="E414" s="4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</row>
    <row r="415" ht="12.0" customHeight="1">
      <c r="A415" s="43"/>
      <c r="B415" s="43"/>
      <c r="C415" s="43"/>
      <c r="D415" s="43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</row>
    <row r="416" ht="12.0" customHeight="1">
      <c r="A416" s="43"/>
      <c r="B416" s="43"/>
      <c r="C416" s="43"/>
      <c r="D416" s="43"/>
      <c r="E416" s="4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</row>
    <row r="417" ht="12.0" customHeight="1">
      <c r="A417" s="43"/>
      <c r="B417" s="43"/>
      <c r="C417" s="43"/>
      <c r="D417" s="43"/>
      <c r="E417" s="4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</row>
    <row r="418" ht="12.0" customHeight="1">
      <c r="A418" s="43"/>
      <c r="B418" s="43"/>
      <c r="C418" s="43"/>
      <c r="D418" s="43"/>
      <c r="E418" s="4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</row>
    <row r="419" ht="12.0" customHeight="1">
      <c r="A419" s="43"/>
      <c r="B419" s="43"/>
      <c r="C419" s="43"/>
      <c r="D419" s="43"/>
      <c r="E419" s="43"/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</row>
    <row r="420" ht="12.0" customHeight="1">
      <c r="A420" s="43"/>
      <c r="B420" s="43"/>
      <c r="C420" s="43"/>
      <c r="D420" s="43"/>
      <c r="E420" s="4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</row>
    <row r="421" ht="12.0" customHeight="1">
      <c r="A421" s="43"/>
      <c r="B421" s="43"/>
      <c r="C421" s="43"/>
      <c r="D421" s="43"/>
      <c r="E421" s="43"/>
      <c r="F421" s="43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</row>
    <row r="422" ht="12.0" customHeight="1">
      <c r="A422" s="43"/>
      <c r="B422" s="43"/>
      <c r="C422" s="43"/>
      <c r="D422" s="43"/>
      <c r="E422" s="43"/>
      <c r="F422" s="43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</row>
    <row r="423" ht="12.0" customHeight="1">
      <c r="A423" s="43"/>
      <c r="B423" s="43"/>
      <c r="C423" s="43"/>
      <c r="D423" s="43"/>
      <c r="E423" s="43"/>
      <c r="F423" s="43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</row>
    <row r="424" ht="12.0" customHeight="1">
      <c r="A424" s="43"/>
      <c r="B424" s="43"/>
      <c r="C424" s="43"/>
      <c r="D424" s="43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</row>
    <row r="425" ht="12.0" customHeight="1">
      <c r="A425" s="43"/>
      <c r="B425" s="43"/>
      <c r="C425" s="43"/>
      <c r="D425" s="43"/>
      <c r="E425" s="4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</row>
    <row r="426" ht="12.0" customHeight="1">
      <c r="A426" s="43"/>
      <c r="B426" s="43"/>
      <c r="C426" s="43"/>
      <c r="D426" s="43"/>
      <c r="E426" s="4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</row>
    <row r="427" ht="12.0" customHeight="1">
      <c r="A427" s="43"/>
      <c r="B427" s="43"/>
      <c r="C427" s="43"/>
      <c r="D427" s="43"/>
      <c r="E427" s="43"/>
      <c r="F427" s="43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</row>
    <row r="428" ht="12.0" customHeight="1">
      <c r="A428" s="43"/>
      <c r="B428" s="43"/>
      <c r="C428" s="43"/>
      <c r="D428" s="43"/>
      <c r="E428" s="43"/>
      <c r="F428" s="43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</row>
    <row r="429" ht="12.0" customHeight="1">
      <c r="A429" s="43"/>
      <c r="B429" s="43"/>
      <c r="C429" s="43"/>
      <c r="D429" s="43"/>
      <c r="E429" s="43"/>
      <c r="F429" s="43"/>
      <c r="G429" s="43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</row>
    <row r="430" ht="12.0" customHeight="1">
      <c r="A430" s="43"/>
      <c r="B430" s="43"/>
      <c r="C430" s="43"/>
      <c r="D430" s="43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</row>
    <row r="431" ht="12.0" customHeight="1">
      <c r="A431" s="43"/>
      <c r="B431" s="43"/>
      <c r="C431" s="43"/>
      <c r="D431" s="43"/>
      <c r="E431" s="43"/>
      <c r="F431" s="43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</row>
    <row r="432" ht="12.0" customHeight="1">
      <c r="A432" s="43"/>
      <c r="B432" s="43"/>
      <c r="C432" s="43"/>
      <c r="D432" s="43"/>
      <c r="E432" s="4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</row>
    <row r="433" ht="12.0" customHeight="1">
      <c r="A433" s="43"/>
      <c r="B433" s="43"/>
      <c r="C433" s="43"/>
      <c r="D433" s="43"/>
      <c r="E433" s="4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</row>
    <row r="434" ht="12.0" customHeight="1">
      <c r="A434" s="43"/>
      <c r="B434" s="43"/>
      <c r="C434" s="43"/>
      <c r="D434" s="43"/>
      <c r="E434" s="4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</row>
    <row r="435" ht="12.0" customHeight="1">
      <c r="A435" s="43"/>
      <c r="B435" s="43"/>
      <c r="C435" s="43"/>
      <c r="D435" s="43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</row>
    <row r="436" ht="12.0" customHeight="1">
      <c r="A436" s="43"/>
      <c r="B436" s="43"/>
      <c r="C436" s="43"/>
      <c r="D436" s="43"/>
      <c r="E436" s="43"/>
      <c r="F436" s="43"/>
      <c r="G436" s="43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</row>
    <row r="437" ht="12.0" customHeight="1">
      <c r="A437" s="43"/>
      <c r="B437" s="43"/>
      <c r="C437" s="43"/>
      <c r="D437" s="43"/>
      <c r="E437" s="43"/>
      <c r="F437" s="43"/>
      <c r="G437" s="43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</row>
    <row r="438" ht="12.0" customHeight="1">
      <c r="A438" s="43"/>
      <c r="B438" s="43"/>
      <c r="C438" s="43"/>
      <c r="D438" s="43"/>
      <c r="E438" s="43"/>
      <c r="F438" s="43"/>
      <c r="G438" s="43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</row>
    <row r="439" ht="12.0" customHeight="1">
      <c r="A439" s="43"/>
      <c r="B439" s="43"/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</row>
    <row r="440" ht="12.0" customHeight="1">
      <c r="A440" s="43"/>
      <c r="B440" s="43"/>
      <c r="C440" s="43"/>
      <c r="D440" s="43"/>
      <c r="E440" s="43"/>
      <c r="F440" s="43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</row>
    <row r="441" ht="12.0" customHeight="1">
      <c r="A441" s="43"/>
      <c r="B441" s="43"/>
      <c r="C441" s="43"/>
      <c r="D441" s="43"/>
      <c r="E441" s="43"/>
      <c r="F441" s="43"/>
      <c r="G441" s="43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</row>
    <row r="442" ht="12.0" customHeight="1">
      <c r="A442" s="43"/>
      <c r="B442" s="43"/>
      <c r="C442" s="43"/>
      <c r="D442" s="43"/>
      <c r="E442" s="43"/>
      <c r="F442" s="43"/>
      <c r="G442" s="43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</row>
    <row r="443" ht="12.0" customHeight="1">
      <c r="A443" s="43"/>
      <c r="B443" s="43"/>
      <c r="C443" s="43"/>
      <c r="D443" s="43"/>
      <c r="E443" s="43"/>
      <c r="F443" s="43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</row>
    <row r="444" ht="12.0" customHeight="1">
      <c r="A444" s="43"/>
      <c r="B444" s="43"/>
      <c r="C444" s="43"/>
      <c r="D444" s="43"/>
      <c r="E444" s="4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</row>
    <row r="445" ht="12.0" customHeight="1">
      <c r="A445" s="43"/>
      <c r="B445" s="43"/>
      <c r="C445" s="43"/>
      <c r="D445" s="43"/>
      <c r="E445" s="43"/>
      <c r="F445" s="43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</row>
    <row r="446" ht="12.0" customHeight="1">
      <c r="A446" s="43"/>
      <c r="B446" s="43"/>
      <c r="C446" s="43"/>
      <c r="D446" s="43"/>
      <c r="E446" s="4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</row>
    <row r="447" ht="12.0" customHeight="1">
      <c r="A447" s="43"/>
      <c r="B447" s="43"/>
      <c r="C447" s="43"/>
      <c r="D447" s="43"/>
      <c r="E447" s="4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</row>
    <row r="448" ht="12.0" customHeight="1">
      <c r="A448" s="43"/>
      <c r="B448" s="43"/>
      <c r="C448" s="43"/>
      <c r="D448" s="43"/>
      <c r="E448" s="43"/>
      <c r="F448" s="43"/>
      <c r="G448" s="43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</row>
    <row r="449" ht="12.0" customHeight="1">
      <c r="A449" s="43"/>
      <c r="B449" s="43"/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</row>
    <row r="450" ht="12.0" customHeight="1">
      <c r="A450" s="43"/>
      <c r="B450" s="43"/>
      <c r="C450" s="43"/>
      <c r="D450" s="43"/>
      <c r="E450" s="43"/>
      <c r="F450" s="43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</row>
    <row r="451" ht="12.0" customHeight="1">
      <c r="A451" s="43"/>
      <c r="B451" s="43"/>
      <c r="C451" s="43"/>
      <c r="D451" s="43"/>
      <c r="E451" s="43"/>
      <c r="F451" s="43"/>
      <c r="G451" s="43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</row>
    <row r="452" ht="12.0" customHeight="1">
      <c r="A452" s="43"/>
      <c r="B452" s="43"/>
      <c r="C452" s="43"/>
      <c r="D452" s="43"/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</row>
    <row r="453" ht="12.0" customHeight="1">
      <c r="A453" s="43"/>
      <c r="B453" s="43"/>
      <c r="C453" s="43"/>
      <c r="D453" s="43"/>
      <c r="E453" s="43"/>
      <c r="F453" s="43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</row>
    <row r="454" ht="12.0" customHeight="1">
      <c r="A454" s="43"/>
      <c r="B454" s="43"/>
      <c r="C454" s="43"/>
      <c r="D454" s="43"/>
      <c r="E454" s="43"/>
      <c r="F454" s="43"/>
      <c r="G454" s="43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</row>
    <row r="455" ht="12.0" customHeight="1">
      <c r="A455" s="43"/>
      <c r="B455" s="43"/>
      <c r="C455" s="43"/>
      <c r="D455" s="43"/>
      <c r="E455" s="43"/>
      <c r="F455" s="43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</row>
    <row r="456" ht="12.0" customHeight="1">
      <c r="A456" s="43"/>
      <c r="B456" s="43"/>
      <c r="C456" s="43"/>
      <c r="D456" s="43"/>
      <c r="E456" s="43"/>
      <c r="F456" s="43"/>
      <c r="G456" s="43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</row>
    <row r="457" ht="12.0" customHeight="1">
      <c r="A457" s="43"/>
      <c r="B457" s="43"/>
      <c r="C457" s="43"/>
      <c r="D457" s="43"/>
      <c r="E457" s="43"/>
      <c r="F457" s="43"/>
      <c r="G457" s="43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</row>
    <row r="458" ht="12.0" customHeight="1">
      <c r="A458" s="43"/>
      <c r="B458" s="43"/>
      <c r="C458" s="43"/>
      <c r="D458" s="43"/>
      <c r="E458" s="43"/>
      <c r="F458" s="43"/>
      <c r="G458" s="43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</row>
    <row r="459" ht="12.0" customHeight="1">
      <c r="A459" s="43"/>
      <c r="B459" s="43"/>
      <c r="C459" s="43"/>
      <c r="D459" s="43"/>
      <c r="E459" s="4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</row>
    <row r="460" ht="12.0" customHeight="1">
      <c r="A460" s="43"/>
      <c r="B460" s="43"/>
      <c r="C460" s="43"/>
      <c r="D460" s="43"/>
      <c r="E460" s="43"/>
      <c r="F460" s="43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</row>
    <row r="461" ht="12.0" customHeight="1">
      <c r="A461" s="43"/>
      <c r="B461" s="43"/>
      <c r="C461" s="43"/>
      <c r="D461" s="43"/>
      <c r="E461" s="43"/>
      <c r="F461" s="43"/>
      <c r="G461" s="43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</row>
    <row r="462" ht="12.0" customHeight="1">
      <c r="A462" s="43"/>
      <c r="B462" s="43"/>
      <c r="C462" s="43"/>
      <c r="D462" s="43"/>
      <c r="E462" s="43"/>
      <c r="F462" s="43"/>
      <c r="G462" s="43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</row>
    <row r="463" ht="12.0" customHeight="1">
      <c r="A463" s="43"/>
      <c r="B463" s="43"/>
      <c r="C463" s="43"/>
      <c r="D463" s="43"/>
      <c r="E463" s="43"/>
      <c r="F463" s="43"/>
      <c r="G463" s="43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</row>
    <row r="464" ht="12.0" customHeight="1">
      <c r="A464" s="43"/>
      <c r="B464" s="43"/>
      <c r="C464" s="43"/>
      <c r="D464" s="43"/>
      <c r="E464" s="43"/>
      <c r="F464" s="43"/>
      <c r="G464" s="43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</row>
    <row r="465" ht="12.0" customHeight="1">
      <c r="A465" s="43"/>
      <c r="B465" s="43"/>
      <c r="C465" s="43"/>
      <c r="D465" s="43"/>
      <c r="E465" s="43"/>
      <c r="F465" s="43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</row>
    <row r="466" ht="12.0" customHeight="1">
      <c r="A466" s="43"/>
      <c r="B466" s="43"/>
      <c r="C466" s="43"/>
      <c r="D466" s="43"/>
      <c r="E466" s="43"/>
      <c r="F466" s="43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</row>
    <row r="467" ht="12.0" customHeight="1">
      <c r="A467" s="43"/>
      <c r="B467" s="43"/>
      <c r="C467" s="43"/>
      <c r="D467" s="43"/>
      <c r="E467" s="43"/>
      <c r="F467" s="43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</row>
    <row r="468" ht="12.0" customHeight="1">
      <c r="A468" s="43"/>
      <c r="B468" s="43"/>
      <c r="C468" s="43"/>
      <c r="D468" s="43"/>
      <c r="E468" s="4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</row>
    <row r="469" ht="12.0" customHeight="1">
      <c r="A469" s="43"/>
      <c r="B469" s="43"/>
      <c r="C469" s="43"/>
      <c r="D469" s="43"/>
      <c r="E469" s="43"/>
      <c r="F469" s="43"/>
      <c r="G469" s="43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</row>
    <row r="470" ht="12.0" customHeight="1">
      <c r="A470" s="43"/>
      <c r="B470" s="43"/>
      <c r="C470" s="43"/>
      <c r="D470" s="43"/>
      <c r="E470" s="43"/>
      <c r="F470" s="43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</row>
    <row r="471" ht="12.0" customHeight="1">
      <c r="A471" s="43"/>
      <c r="B471" s="43"/>
      <c r="C471" s="43"/>
      <c r="D471" s="43"/>
      <c r="E471" s="43"/>
      <c r="F471" s="43"/>
      <c r="G471" s="43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</row>
    <row r="472" ht="12.0" customHeight="1">
      <c r="A472" s="43"/>
      <c r="B472" s="43"/>
      <c r="C472" s="43"/>
      <c r="D472" s="43"/>
      <c r="E472" s="43"/>
      <c r="F472" s="43"/>
      <c r="G472" s="43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</row>
    <row r="473" ht="12.0" customHeight="1">
      <c r="A473" s="43"/>
      <c r="B473" s="43"/>
      <c r="C473" s="43"/>
      <c r="D473" s="43"/>
      <c r="E473" s="43"/>
      <c r="F473" s="43"/>
      <c r="G473" s="43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</row>
    <row r="474" ht="12.0" customHeight="1">
      <c r="A474" s="43"/>
      <c r="B474" s="43"/>
      <c r="C474" s="43"/>
      <c r="D474" s="43"/>
      <c r="E474" s="43"/>
      <c r="F474" s="43"/>
      <c r="G474" s="43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</row>
    <row r="475" ht="12.0" customHeight="1">
      <c r="A475" s="43"/>
      <c r="B475" s="43"/>
      <c r="C475" s="43"/>
      <c r="D475" s="43"/>
      <c r="E475" s="4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</row>
    <row r="476" ht="12.0" customHeight="1">
      <c r="A476" s="43"/>
      <c r="B476" s="43"/>
      <c r="C476" s="43"/>
      <c r="D476" s="43"/>
      <c r="E476" s="43"/>
      <c r="F476" s="43"/>
      <c r="G476" s="43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</row>
    <row r="477" ht="12.0" customHeight="1">
      <c r="A477" s="43"/>
      <c r="B477" s="43"/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</row>
    <row r="478" ht="12.0" customHeight="1">
      <c r="A478" s="43"/>
      <c r="B478" s="43"/>
      <c r="C478" s="43"/>
      <c r="D478" s="43"/>
      <c r="E478" s="43"/>
      <c r="F478" s="43"/>
      <c r="G478" s="43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</row>
    <row r="479" ht="12.0" customHeight="1">
      <c r="A479" s="43"/>
      <c r="B479" s="43"/>
      <c r="C479" s="43"/>
      <c r="D479" s="43"/>
      <c r="E479" s="43"/>
      <c r="F479" s="43"/>
      <c r="G479" s="43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</row>
    <row r="480" ht="12.0" customHeight="1">
      <c r="A480" s="43"/>
      <c r="B480" s="43"/>
      <c r="C480" s="43"/>
      <c r="D480" s="43"/>
      <c r="E480" s="43"/>
      <c r="F480" s="43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</row>
    <row r="481" ht="12.0" customHeight="1">
      <c r="A481" s="43"/>
      <c r="B481" s="43"/>
      <c r="C481" s="43"/>
      <c r="D481" s="43"/>
      <c r="E481" s="43"/>
      <c r="F481" s="43"/>
      <c r="G481" s="43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</row>
    <row r="482" ht="12.0" customHeight="1">
      <c r="A482" s="43"/>
      <c r="B482" s="43"/>
      <c r="C482" s="43"/>
      <c r="D482" s="43"/>
      <c r="E482" s="43"/>
      <c r="F482" s="43"/>
      <c r="G482" s="43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</row>
    <row r="483" ht="12.0" customHeight="1">
      <c r="A483" s="43"/>
      <c r="B483" s="43"/>
      <c r="C483" s="43"/>
      <c r="D483" s="43"/>
      <c r="E483" s="43"/>
      <c r="F483" s="43"/>
      <c r="G483" s="43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</row>
    <row r="484" ht="12.0" customHeight="1">
      <c r="A484" s="43"/>
      <c r="B484" s="43"/>
      <c r="C484" s="43"/>
      <c r="D484" s="43"/>
      <c r="E484" s="43"/>
      <c r="F484" s="43"/>
      <c r="G484" s="43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</row>
    <row r="485" ht="12.0" customHeight="1">
      <c r="A485" s="43"/>
      <c r="B485" s="43"/>
      <c r="C485" s="43"/>
      <c r="D485" s="43"/>
      <c r="E485" s="43"/>
      <c r="F485" s="43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</row>
    <row r="486" ht="12.0" customHeight="1">
      <c r="A486" s="43"/>
      <c r="B486" s="43"/>
      <c r="C486" s="43"/>
      <c r="D486" s="43"/>
      <c r="E486" s="43"/>
      <c r="F486" s="43"/>
      <c r="G486" s="43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</row>
    <row r="487" ht="12.0" customHeight="1">
      <c r="A487" s="43"/>
      <c r="B487" s="43"/>
      <c r="C487" s="43"/>
      <c r="D487" s="43"/>
      <c r="E487" s="43"/>
      <c r="F487" s="43"/>
      <c r="G487" s="43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</row>
    <row r="488" ht="12.0" customHeight="1">
      <c r="A488" s="43"/>
      <c r="B488" s="43"/>
      <c r="C488" s="43"/>
      <c r="D488" s="43"/>
      <c r="E488" s="43"/>
      <c r="F488" s="43"/>
      <c r="G488" s="43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</row>
    <row r="489" ht="12.0" customHeight="1">
      <c r="A489" s="43"/>
      <c r="B489" s="43"/>
      <c r="C489" s="43"/>
      <c r="D489" s="43"/>
      <c r="E489" s="43"/>
      <c r="F489" s="43"/>
      <c r="G489" s="43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</row>
    <row r="490" ht="12.0" customHeight="1">
      <c r="A490" s="43"/>
      <c r="B490" s="43"/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</row>
    <row r="491" ht="12.0" customHeight="1">
      <c r="A491" s="43"/>
      <c r="B491" s="43"/>
      <c r="C491" s="43"/>
      <c r="D491" s="43"/>
      <c r="E491" s="43"/>
      <c r="F491" s="43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</row>
    <row r="492" ht="12.0" customHeight="1">
      <c r="A492" s="43"/>
      <c r="B492" s="43"/>
      <c r="C492" s="43"/>
      <c r="D492" s="43"/>
      <c r="E492" s="43"/>
      <c r="F492" s="43"/>
      <c r="G492" s="43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</row>
    <row r="493" ht="12.0" customHeight="1">
      <c r="A493" s="43"/>
      <c r="B493" s="43"/>
      <c r="C493" s="43"/>
      <c r="D493" s="43"/>
      <c r="E493" s="4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</row>
    <row r="494" ht="12.0" customHeight="1">
      <c r="A494" s="43"/>
      <c r="B494" s="43"/>
      <c r="C494" s="43"/>
      <c r="D494" s="43"/>
      <c r="E494" s="43"/>
      <c r="F494" s="43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</row>
    <row r="495" ht="12.0" customHeight="1">
      <c r="A495" s="43"/>
      <c r="B495" s="43"/>
      <c r="C495" s="43"/>
      <c r="D495" s="43"/>
      <c r="E495" s="43"/>
      <c r="F495" s="43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</row>
    <row r="496" ht="12.0" customHeight="1">
      <c r="A496" s="43"/>
      <c r="B496" s="43"/>
      <c r="C496" s="43"/>
      <c r="D496" s="43"/>
      <c r="E496" s="43"/>
      <c r="F496" s="43"/>
      <c r="G496" s="43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</row>
    <row r="497" ht="12.0" customHeight="1">
      <c r="A497" s="43"/>
      <c r="B497" s="43"/>
      <c r="C497" s="43"/>
      <c r="D497" s="43"/>
      <c r="E497" s="43"/>
      <c r="F497" s="43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</row>
    <row r="498" ht="12.0" customHeight="1">
      <c r="A498" s="43"/>
      <c r="B498" s="43"/>
      <c r="C498" s="43"/>
      <c r="D498" s="43"/>
      <c r="E498" s="43"/>
      <c r="F498" s="43"/>
      <c r="G498" s="43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</row>
    <row r="499" ht="12.0" customHeight="1">
      <c r="A499" s="43"/>
      <c r="B499" s="43"/>
      <c r="C499" s="43"/>
      <c r="D499" s="43"/>
      <c r="E499" s="43"/>
      <c r="F499" s="43"/>
      <c r="G499" s="43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</row>
    <row r="500" ht="12.0" customHeight="1">
      <c r="A500" s="43"/>
      <c r="B500" s="43"/>
      <c r="C500" s="43"/>
      <c r="D500" s="43"/>
      <c r="E500" s="43"/>
      <c r="F500" s="43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</row>
    <row r="501" ht="12.0" customHeight="1">
      <c r="A501" s="43"/>
      <c r="B501" s="43"/>
      <c r="C501" s="43"/>
      <c r="D501" s="43"/>
      <c r="E501" s="43"/>
      <c r="F501" s="43"/>
      <c r="G501" s="43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</row>
    <row r="502" ht="12.0" customHeight="1">
      <c r="A502" s="43"/>
      <c r="B502" s="43"/>
      <c r="C502" s="43"/>
      <c r="D502" s="43"/>
      <c r="E502" s="4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</row>
    <row r="503" ht="12.0" customHeight="1">
      <c r="A503" s="43"/>
      <c r="B503" s="43"/>
      <c r="C503" s="43"/>
      <c r="D503" s="43"/>
      <c r="E503" s="4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</row>
    <row r="504" ht="12.0" customHeight="1">
      <c r="A504" s="43"/>
      <c r="B504" s="43"/>
      <c r="C504" s="43"/>
      <c r="D504" s="43"/>
      <c r="E504" s="4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</row>
    <row r="505" ht="12.0" customHeight="1">
      <c r="A505" s="43"/>
      <c r="B505" s="43"/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</row>
    <row r="506" ht="12.0" customHeight="1">
      <c r="A506" s="43"/>
      <c r="B506" s="43"/>
      <c r="C506" s="43"/>
      <c r="D506" s="43"/>
      <c r="E506" s="4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</row>
    <row r="507" ht="12.0" customHeight="1">
      <c r="A507" s="43"/>
      <c r="B507" s="43"/>
      <c r="C507" s="43"/>
      <c r="D507" s="43"/>
      <c r="E507" s="43"/>
      <c r="F507" s="43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</row>
    <row r="508" ht="12.0" customHeight="1">
      <c r="A508" s="43"/>
      <c r="B508" s="43"/>
      <c r="C508" s="43"/>
      <c r="D508" s="43"/>
      <c r="E508" s="4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</row>
    <row r="509" ht="12.0" customHeight="1">
      <c r="A509" s="43"/>
      <c r="B509" s="43"/>
      <c r="C509" s="43"/>
      <c r="D509" s="43"/>
      <c r="E509" s="43"/>
      <c r="F509" s="43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</row>
    <row r="510" ht="12.0" customHeight="1">
      <c r="A510" s="43"/>
      <c r="B510" s="43"/>
      <c r="C510" s="43"/>
      <c r="D510" s="43"/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</row>
    <row r="511" ht="12.0" customHeight="1">
      <c r="A511" s="43"/>
      <c r="B511" s="43"/>
      <c r="C511" s="43"/>
      <c r="D511" s="43"/>
      <c r="E511" s="43"/>
      <c r="F511" s="43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</row>
    <row r="512" ht="12.0" customHeight="1">
      <c r="A512" s="43"/>
      <c r="B512" s="43"/>
      <c r="C512" s="43"/>
      <c r="D512" s="43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</row>
    <row r="513" ht="12.0" customHeight="1">
      <c r="A513" s="43"/>
      <c r="B513" s="43"/>
      <c r="C513" s="43"/>
      <c r="D513" s="43"/>
      <c r="E513" s="43"/>
      <c r="F513" s="43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</row>
    <row r="514" ht="12.0" customHeight="1">
      <c r="A514" s="43"/>
      <c r="B514" s="43"/>
      <c r="C514" s="43"/>
      <c r="D514" s="43"/>
      <c r="E514" s="43"/>
      <c r="F514" s="43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</row>
    <row r="515" ht="12.0" customHeight="1">
      <c r="A515" s="43"/>
      <c r="B515" s="43"/>
      <c r="C515" s="43"/>
      <c r="D515" s="43"/>
      <c r="E515" s="4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</row>
    <row r="516" ht="12.0" customHeight="1">
      <c r="A516" s="43"/>
      <c r="B516" s="43"/>
      <c r="C516" s="43"/>
      <c r="D516" s="43"/>
      <c r="E516" s="43"/>
      <c r="F516" s="43"/>
      <c r="G516" s="43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</row>
    <row r="517" ht="12.0" customHeight="1">
      <c r="A517" s="43"/>
      <c r="B517" s="43"/>
      <c r="C517" s="43"/>
      <c r="D517" s="43"/>
      <c r="E517" s="43"/>
      <c r="F517" s="43"/>
      <c r="G517" s="43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</row>
    <row r="518" ht="12.0" customHeight="1">
      <c r="A518" s="43"/>
      <c r="B518" s="43"/>
      <c r="C518" s="43"/>
      <c r="D518" s="43"/>
      <c r="E518" s="43"/>
      <c r="F518" s="43"/>
      <c r="G518" s="43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</row>
    <row r="519" ht="12.0" customHeight="1">
      <c r="A519" s="43"/>
      <c r="B519" s="43"/>
      <c r="C519" s="43"/>
      <c r="D519" s="43"/>
      <c r="E519" s="43"/>
      <c r="F519" s="43"/>
      <c r="G519" s="43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</row>
    <row r="520" ht="12.0" customHeight="1">
      <c r="A520" s="43"/>
      <c r="B520" s="43"/>
      <c r="C520" s="43"/>
      <c r="D520" s="43"/>
      <c r="E520" s="4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</row>
    <row r="521" ht="12.0" customHeight="1">
      <c r="A521" s="43"/>
      <c r="B521" s="43"/>
      <c r="C521" s="43"/>
      <c r="D521" s="43"/>
      <c r="E521" s="43"/>
      <c r="F521" s="43"/>
      <c r="G521" s="43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</row>
    <row r="522" ht="12.0" customHeight="1">
      <c r="A522" s="43"/>
      <c r="B522" s="43"/>
      <c r="C522" s="43"/>
      <c r="D522" s="43"/>
      <c r="E522" s="43"/>
      <c r="F522" s="43"/>
      <c r="G522" s="43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</row>
    <row r="523" ht="12.0" customHeight="1">
      <c r="A523" s="43"/>
      <c r="B523" s="43"/>
      <c r="C523" s="43"/>
      <c r="D523" s="43"/>
      <c r="E523" s="43"/>
      <c r="F523" s="43"/>
      <c r="G523" s="43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</row>
    <row r="524" ht="12.0" customHeight="1">
      <c r="A524" s="43"/>
      <c r="B524" s="43"/>
      <c r="C524" s="43"/>
      <c r="D524" s="43"/>
      <c r="E524" s="4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</row>
    <row r="525" ht="12.0" customHeight="1">
      <c r="A525" s="43"/>
      <c r="B525" s="43"/>
      <c r="C525" s="43"/>
      <c r="D525" s="43"/>
      <c r="E525" s="43"/>
      <c r="F525" s="43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</row>
    <row r="526" ht="12.0" customHeight="1">
      <c r="A526" s="43"/>
      <c r="B526" s="43"/>
      <c r="C526" s="43"/>
      <c r="D526" s="43"/>
      <c r="E526" s="43"/>
      <c r="F526" s="43"/>
      <c r="G526" s="43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</row>
    <row r="527" ht="12.0" customHeight="1">
      <c r="A527" s="43"/>
      <c r="B527" s="43"/>
      <c r="C527" s="43"/>
      <c r="D527" s="43"/>
      <c r="E527" s="43"/>
      <c r="F527" s="43"/>
      <c r="G527" s="43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</row>
    <row r="528" ht="12.0" customHeight="1">
      <c r="A528" s="43"/>
      <c r="B528" s="43"/>
      <c r="C528" s="43"/>
      <c r="D528" s="43"/>
      <c r="E528" s="43"/>
      <c r="F528" s="43"/>
      <c r="G528" s="43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</row>
    <row r="529" ht="12.0" customHeight="1">
      <c r="A529" s="43"/>
      <c r="B529" s="43"/>
      <c r="C529" s="43"/>
      <c r="D529" s="43"/>
      <c r="E529" s="43"/>
      <c r="F529" s="43"/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</row>
    <row r="530" ht="12.0" customHeight="1">
      <c r="A530" s="43"/>
      <c r="B530" s="43"/>
      <c r="C530" s="43"/>
      <c r="D530" s="43"/>
      <c r="E530" s="43"/>
      <c r="F530" s="43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</row>
    <row r="531" ht="12.0" customHeight="1">
      <c r="A531" s="43"/>
      <c r="B531" s="43"/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</row>
    <row r="532" ht="12.0" customHeight="1">
      <c r="A532" s="43"/>
      <c r="B532" s="43"/>
      <c r="C532" s="43"/>
      <c r="D532" s="43"/>
      <c r="E532" s="43"/>
      <c r="F532" s="43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</row>
    <row r="533" ht="12.0" customHeight="1">
      <c r="A533" s="43"/>
      <c r="B533" s="43"/>
      <c r="C533" s="43"/>
      <c r="D533" s="43"/>
      <c r="E533" s="43"/>
      <c r="F533" s="43"/>
      <c r="G533" s="43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</row>
    <row r="534" ht="12.0" customHeight="1">
      <c r="A534" s="43"/>
      <c r="B534" s="43"/>
      <c r="C534" s="43"/>
      <c r="D534" s="43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</row>
    <row r="535" ht="12.0" customHeight="1">
      <c r="A535" s="43"/>
      <c r="B535" s="43"/>
      <c r="C535" s="43"/>
      <c r="D535" s="43"/>
      <c r="E535" s="4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</row>
    <row r="536" ht="12.0" customHeight="1">
      <c r="A536" s="43"/>
      <c r="B536" s="43"/>
      <c r="C536" s="43"/>
      <c r="D536" s="43"/>
      <c r="E536" s="43"/>
      <c r="F536" s="43"/>
      <c r="G536" s="43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</row>
    <row r="537" ht="12.0" customHeight="1">
      <c r="A537" s="43"/>
      <c r="B537" s="43"/>
      <c r="C537" s="43"/>
      <c r="D537" s="43"/>
      <c r="E537" s="43"/>
      <c r="F537" s="43"/>
      <c r="G537" s="43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</row>
    <row r="538" ht="12.0" customHeight="1">
      <c r="A538" s="43"/>
      <c r="B538" s="43"/>
      <c r="C538" s="43"/>
      <c r="D538" s="43"/>
      <c r="E538" s="43"/>
      <c r="F538" s="43"/>
      <c r="G538" s="43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</row>
    <row r="539" ht="12.0" customHeight="1">
      <c r="A539" s="43"/>
      <c r="B539" s="43"/>
      <c r="C539" s="43"/>
      <c r="D539" s="43"/>
      <c r="E539" s="43"/>
      <c r="F539" s="43"/>
      <c r="G539" s="43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</row>
    <row r="540" ht="12.0" customHeight="1">
      <c r="A540" s="43"/>
      <c r="B540" s="43"/>
      <c r="C540" s="43"/>
      <c r="D540" s="43"/>
      <c r="E540" s="4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</row>
    <row r="541" ht="12.0" customHeight="1">
      <c r="A541" s="43"/>
      <c r="B541" s="43"/>
      <c r="C541" s="43"/>
      <c r="D541" s="43"/>
      <c r="E541" s="43"/>
      <c r="F541" s="43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</row>
    <row r="542" ht="12.0" customHeight="1">
      <c r="A542" s="43"/>
      <c r="B542" s="43"/>
      <c r="C542" s="43"/>
      <c r="D542" s="43"/>
      <c r="E542" s="43"/>
      <c r="F542" s="43"/>
      <c r="G542" s="43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</row>
    <row r="543" ht="12.0" customHeight="1">
      <c r="A543" s="43"/>
      <c r="B543" s="43"/>
      <c r="C543" s="43"/>
      <c r="D543" s="43"/>
      <c r="E543" s="43"/>
      <c r="F543" s="43"/>
      <c r="G543" s="43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</row>
    <row r="544" ht="12.0" customHeight="1">
      <c r="A544" s="43"/>
      <c r="B544" s="43"/>
      <c r="C544" s="43"/>
      <c r="D544" s="43"/>
      <c r="E544" s="43"/>
      <c r="F544" s="43"/>
      <c r="G544" s="43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</row>
    <row r="545" ht="12.0" customHeight="1">
      <c r="A545" s="43"/>
      <c r="B545" s="43"/>
      <c r="C545" s="43"/>
      <c r="D545" s="43"/>
      <c r="E545" s="43"/>
      <c r="F545" s="43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</row>
    <row r="546" ht="12.0" customHeigh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</row>
    <row r="547" ht="12.0" customHeight="1">
      <c r="A547" s="43"/>
      <c r="B547" s="43"/>
      <c r="C547" s="43"/>
      <c r="D547" s="43"/>
      <c r="E547" s="43"/>
      <c r="F547" s="43"/>
      <c r="G547" s="43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</row>
    <row r="548" ht="12.0" customHeight="1">
      <c r="A548" s="43"/>
      <c r="B548" s="43"/>
      <c r="C548" s="43"/>
      <c r="D548" s="43"/>
      <c r="E548" s="43"/>
      <c r="F548" s="43"/>
      <c r="G548" s="43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</row>
    <row r="549" ht="12.0" customHeight="1">
      <c r="A549" s="43"/>
      <c r="B549" s="43"/>
      <c r="C549" s="43"/>
      <c r="D549" s="43"/>
      <c r="E549" s="43"/>
      <c r="F549" s="43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</row>
    <row r="550" ht="12.0" customHeight="1">
      <c r="A550" s="43"/>
      <c r="B550" s="43"/>
      <c r="C550" s="43"/>
      <c r="D550" s="43"/>
      <c r="E550" s="43"/>
      <c r="F550" s="43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</row>
    <row r="551" ht="12.0" customHeight="1">
      <c r="A551" s="43"/>
      <c r="B551" s="43"/>
      <c r="C551" s="43"/>
      <c r="D551" s="43"/>
      <c r="E551" s="43"/>
      <c r="F551" s="43"/>
      <c r="G551" s="43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</row>
    <row r="552" ht="12.0" customHeight="1">
      <c r="A552" s="43"/>
      <c r="B552" s="43"/>
      <c r="C552" s="43"/>
      <c r="D552" s="43"/>
      <c r="E552" s="43"/>
      <c r="F552" s="43"/>
      <c r="G552" s="43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</row>
    <row r="553" ht="12.0" customHeight="1">
      <c r="A553" s="43"/>
      <c r="B553" s="43"/>
      <c r="C553" s="43"/>
      <c r="D553" s="43"/>
      <c r="E553" s="43"/>
      <c r="F553" s="43"/>
      <c r="G553" s="43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</row>
    <row r="554" ht="12.0" customHeight="1">
      <c r="A554" s="43"/>
      <c r="B554" s="43"/>
      <c r="C554" s="43"/>
      <c r="D554" s="43"/>
      <c r="E554" s="43"/>
      <c r="F554" s="43"/>
      <c r="G554" s="43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</row>
    <row r="555" ht="12.0" customHeight="1">
      <c r="A555" s="43"/>
      <c r="B555" s="43"/>
      <c r="C555" s="43"/>
      <c r="D555" s="43"/>
      <c r="E555" s="43"/>
      <c r="F555" s="43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</row>
    <row r="556" ht="12.0" customHeight="1">
      <c r="A556" s="43"/>
      <c r="B556" s="43"/>
      <c r="C556" s="43"/>
      <c r="D556" s="43"/>
      <c r="E556" s="4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</row>
    <row r="557" ht="12.0" customHeight="1">
      <c r="A557" s="43"/>
      <c r="B557" s="43"/>
      <c r="C557" s="43"/>
      <c r="D557" s="43"/>
      <c r="E557" s="43"/>
      <c r="F557" s="43"/>
      <c r="G557" s="43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</row>
    <row r="558" ht="12.0" customHeight="1">
      <c r="A558" s="43"/>
      <c r="B558" s="43"/>
      <c r="C558" s="43"/>
      <c r="D558" s="43"/>
      <c r="E558" s="43"/>
      <c r="F558" s="43"/>
      <c r="G558" s="43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</row>
    <row r="559" ht="12.0" customHeight="1">
      <c r="A559" s="43"/>
      <c r="B559" s="43"/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</row>
    <row r="560" ht="12.0" customHeight="1">
      <c r="A560" s="43"/>
      <c r="B560" s="43"/>
      <c r="C560" s="43"/>
      <c r="D560" s="43"/>
      <c r="E560" s="4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</row>
    <row r="561" ht="12.0" customHeight="1">
      <c r="A561" s="43"/>
      <c r="B561" s="43"/>
      <c r="C561" s="43"/>
      <c r="D561" s="43"/>
      <c r="E561" s="43"/>
      <c r="F561" s="43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</row>
    <row r="562" ht="12.0" customHeight="1">
      <c r="A562" s="43"/>
      <c r="B562" s="43"/>
      <c r="C562" s="43"/>
      <c r="D562" s="43"/>
      <c r="E562" s="43"/>
      <c r="F562" s="43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</row>
    <row r="563" ht="12.0" customHeight="1">
      <c r="A563" s="43"/>
      <c r="B563" s="43"/>
      <c r="C563" s="43"/>
      <c r="D563" s="43"/>
      <c r="E563" s="43"/>
      <c r="F563" s="43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</row>
    <row r="564" ht="12.0" customHeight="1">
      <c r="A564" s="43"/>
      <c r="B564" s="43"/>
      <c r="C564" s="43"/>
      <c r="D564" s="43"/>
      <c r="E564" s="43"/>
      <c r="F564" s="43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</row>
    <row r="565" ht="12.0" customHeight="1">
      <c r="A565" s="43"/>
      <c r="B565" s="43"/>
      <c r="C565" s="43"/>
      <c r="D565" s="43"/>
      <c r="E565" s="4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</row>
    <row r="566" ht="12.0" customHeight="1">
      <c r="A566" s="43"/>
      <c r="B566" s="43"/>
      <c r="C566" s="43"/>
      <c r="D566" s="43"/>
      <c r="E566" s="43"/>
      <c r="F566" s="43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</row>
    <row r="567" ht="12.0" customHeight="1">
      <c r="A567" s="43"/>
      <c r="B567" s="43"/>
      <c r="C567" s="43"/>
      <c r="D567" s="43"/>
      <c r="E567" s="43"/>
      <c r="F567" s="43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</row>
    <row r="568" ht="12.0" customHeight="1">
      <c r="A568" s="43"/>
      <c r="B568" s="43"/>
      <c r="C568" s="43"/>
      <c r="D568" s="43"/>
      <c r="E568" s="43"/>
      <c r="F568" s="43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</row>
    <row r="569" ht="12.0" customHeight="1">
      <c r="A569" s="43"/>
      <c r="B569" s="43"/>
      <c r="C569" s="43"/>
      <c r="D569" s="43"/>
      <c r="E569" s="43"/>
      <c r="F569" s="43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</row>
    <row r="570" ht="12.0" customHeight="1">
      <c r="A570" s="43"/>
      <c r="B570" s="43"/>
      <c r="C570" s="43"/>
      <c r="D570" s="43"/>
      <c r="E570" s="4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</row>
    <row r="571" ht="12.0" customHeight="1">
      <c r="A571" s="43"/>
      <c r="B571" s="43"/>
      <c r="C571" s="43"/>
      <c r="D571" s="43"/>
      <c r="E571" s="43"/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</row>
    <row r="572" ht="12.0" customHeight="1">
      <c r="A572" s="43"/>
      <c r="B572" s="43"/>
      <c r="C572" s="43"/>
      <c r="D572" s="43"/>
      <c r="E572" s="43"/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</row>
    <row r="573" ht="12.0" customHeight="1">
      <c r="A573" s="43"/>
      <c r="B573" s="43"/>
      <c r="C573" s="43"/>
      <c r="D573" s="43"/>
      <c r="E573" s="43"/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</row>
    <row r="574" ht="12.0" customHeight="1">
      <c r="A574" s="43"/>
      <c r="B574" s="43"/>
      <c r="C574" s="43"/>
      <c r="D574" s="43"/>
      <c r="E574" s="43"/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</row>
    <row r="575" ht="12.0" customHeight="1">
      <c r="A575" s="43"/>
      <c r="B575" s="43"/>
      <c r="C575" s="43"/>
      <c r="D575" s="43"/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</row>
    <row r="576" ht="12.0" customHeight="1">
      <c r="A576" s="43"/>
      <c r="B576" s="43"/>
      <c r="C576" s="43"/>
      <c r="D576" s="43"/>
      <c r="E576" s="43"/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</row>
    <row r="577" ht="12.0" customHeight="1">
      <c r="A577" s="43"/>
      <c r="B577" s="43"/>
      <c r="C577" s="43"/>
      <c r="D577" s="43"/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</row>
    <row r="578" ht="12.0" customHeight="1">
      <c r="A578" s="43"/>
      <c r="B578" s="43"/>
      <c r="C578" s="43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</row>
    <row r="579" ht="12.0" customHeight="1">
      <c r="A579" s="43"/>
      <c r="B579" s="43"/>
      <c r="C579" s="43"/>
      <c r="D579" s="43"/>
      <c r="E579" s="4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</row>
    <row r="580" ht="12.0" customHeight="1">
      <c r="A580" s="43"/>
      <c r="B580" s="43"/>
      <c r="C580" s="43"/>
      <c r="D580" s="43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</row>
    <row r="581" ht="12.0" customHeight="1">
      <c r="A581" s="43"/>
      <c r="B581" s="43"/>
      <c r="C581" s="43"/>
      <c r="D581" s="43"/>
      <c r="E581" s="4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</row>
    <row r="582" ht="12.0" customHeight="1">
      <c r="A582" s="43"/>
      <c r="B582" s="43"/>
      <c r="C582" s="43"/>
      <c r="D582" s="43"/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</row>
    <row r="583" ht="12.0" customHeight="1">
      <c r="A583" s="43"/>
      <c r="B583" s="43"/>
      <c r="C583" s="43"/>
      <c r="D583" s="43"/>
      <c r="E583" s="4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</row>
    <row r="584" ht="12.0" customHeight="1">
      <c r="A584" s="43"/>
      <c r="B584" s="43"/>
      <c r="C584" s="43"/>
      <c r="D584" s="43"/>
      <c r="E584" s="4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</row>
    <row r="585" ht="12.0" customHeight="1">
      <c r="A585" s="43"/>
      <c r="B585" s="43"/>
      <c r="C585" s="43"/>
      <c r="D585" s="43"/>
      <c r="E585" s="4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</row>
    <row r="586" ht="12.0" customHeight="1">
      <c r="A586" s="43"/>
      <c r="B586" s="43"/>
      <c r="C586" s="43"/>
      <c r="D586" s="43"/>
      <c r="E586" s="43"/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</row>
    <row r="587" ht="12.0" customHeight="1">
      <c r="A587" s="43"/>
      <c r="B587" s="43"/>
      <c r="C587" s="43"/>
      <c r="D587" s="43"/>
      <c r="E587" s="43"/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</row>
    <row r="588" ht="12.0" customHeight="1">
      <c r="A588" s="43"/>
      <c r="B588" s="43"/>
      <c r="C588" s="43"/>
      <c r="D588" s="43"/>
      <c r="E588" s="43"/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</row>
    <row r="589" ht="12.0" customHeight="1">
      <c r="A589" s="43"/>
      <c r="B589" s="43"/>
      <c r="C589" s="43"/>
      <c r="D589" s="43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</row>
    <row r="590" ht="12.0" customHeight="1">
      <c r="A590" s="43"/>
      <c r="B590" s="43"/>
      <c r="C590" s="43"/>
      <c r="D590" s="43"/>
      <c r="E590" s="4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</row>
    <row r="591" ht="12.0" customHeight="1">
      <c r="A591" s="43"/>
      <c r="B591" s="43"/>
      <c r="C591" s="43"/>
      <c r="D591" s="43"/>
      <c r="E591" s="43"/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</row>
    <row r="592" ht="12.0" customHeight="1">
      <c r="A592" s="43"/>
      <c r="B592" s="43"/>
      <c r="C592" s="43"/>
      <c r="D592" s="43"/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</row>
    <row r="593" ht="12.0" customHeight="1">
      <c r="A593" s="43"/>
      <c r="B593" s="43"/>
      <c r="C593" s="43"/>
      <c r="D593" s="43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</row>
    <row r="594" ht="12.0" customHeight="1">
      <c r="A594" s="43"/>
      <c r="B594" s="43"/>
      <c r="C594" s="43"/>
      <c r="D594" s="43"/>
      <c r="E594" s="4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</row>
    <row r="595" ht="12.0" customHeight="1">
      <c r="A595" s="43"/>
      <c r="B595" s="43"/>
      <c r="C595" s="43"/>
      <c r="D595" s="43"/>
      <c r="E595" s="43"/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</row>
    <row r="596" ht="12.0" customHeight="1">
      <c r="A596" s="43"/>
      <c r="B596" s="43"/>
      <c r="C596" s="43"/>
      <c r="D596" s="43"/>
      <c r="E596" s="43"/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</row>
    <row r="597" ht="12.0" customHeight="1">
      <c r="A597" s="43"/>
      <c r="B597" s="43"/>
      <c r="C597" s="43"/>
      <c r="D597" s="43"/>
      <c r="E597" s="43"/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</row>
    <row r="598" ht="12.0" customHeight="1">
      <c r="A598" s="43"/>
      <c r="B598" s="43"/>
      <c r="C598" s="43"/>
      <c r="D598" s="43"/>
      <c r="E598" s="43"/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</row>
    <row r="599" ht="12.0" customHeight="1">
      <c r="A599" s="43"/>
      <c r="B599" s="43"/>
      <c r="C599" s="43"/>
      <c r="D599" s="43"/>
      <c r="E599" s="43"/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</row>
    <row r="600" ht="12.0" customHeight="1">
      <c r="A600" s="43"/>
      <c r="B600" s="43"/>
      <c r="C600" s="43"/>
      <c r="D600" s="43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</row>
    <row r="601" ht="12.0" customHeight="1">
      <c r="A601" s="43"/>
      <c r="B601" s="43"/>
      <c r="C601" s="43"/>
      <c r="D601" s="43"/>
      <c r="E601" s="43"/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</row>
    <row r="602" ht="12.0" customHeight="1">
      <c r="A602" s="43"/>
      <c r="B602" s="43"/>
      <c r="C602" s="43"/>
      <c r="D602" s="43"/>
      <c r="E602" s="43"/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</row>
    <row r="603" ht="12.0" customHeight="1">
      <c r="A603" s="43"/>
      <c r="B603" s="43"/>
      <c r="C603" s="43"/>
      <c r="D603" s="43"/>
      <c r="E603" s="43"/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</row>
    <row r="604" ht="12.0" customHeight="1">
      <c r="A604" s="43"/>
      <c r="B604" s="43"/>
      <c r="C604" s="43"/>
      <c r="D604" s="43"/>
      <c r="E604" s="43"/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</row>
    <row r="605" ht="12.0" customHeight="1">
      <c r="A605" s="43"/>
      <c r="B605" s="43"/>
      <c r="C605" s="43"/>
      <c r="D605" s="43"/>
      <c r="E605" s="43"/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</row>
    <row r="606" ht="12.0" customHeight="1">
      <c r="A606" s="43"/>
      <c r="B606" s="43"/>
      <c r="C606" s="43"/>
      <c r="D606" s="43"/>
      <c r="E606" s="43"/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</row>
    <row r="607" ht="12.0" customHeight="1">
      <c r="A607" s="43"/>
      <c r="B607" s="43"/>
      <c r="C607" s="43"/>
      <c r="D607" s="43"/>
      <c r="E607" s="43"/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</row>
    <row r="608" ht="12.0" customHeight="1">
      <c r="A608" s="43"/>
      <c r="B608" s="43"/>
      <c r="C608" s="43"/>
      <c r="D608" s="43"/>
      <c r="E608" s="43"/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</row>
    <row r="609" ht="12.0" customHeight="1">
      <c r="A609" s="43"/>
      <c r="B609" s="43"/>
      <c r="C609" s="43"/>
      <c r="D609" s="43"/>
      <c r="E609" s="43"/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</row>
    <row r="610" ht="12.0" customHeight="1">
      <c r="A610" s="43"/>
      <c r="B610" s="43"/>
      <c r="C610" s="43"/>
      <c r="D610" s="43"/>
      <c r="E610" s="43"/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</row>
    <row r="611" ht="12.0" customHeight="1">
      <c r="A611" s="43"/>
      <c r="B611" s="43"/>
      <c r="C611" s="43"/>
      <c r="D611" s="43"/>
      <c r="E611" s="43"/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</row>
    <row r="612" ht="12.0" customHeight="1">
      <c r="A612" s="43"/>
      <c r="B612" s="43"/>
      <c r="C612" s="43"/>
      <c r="D612" s="43"/>
      <c r="E612" s="43"/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</row>
    <row r="613" ht="12.0" customHeight="1">
      <c r="A613" s="43"/>
      <c r="B613" s="43"/>
      <c r="C613" s="43"/>
      <c r="D613" s="43"/>
      <c r="E613" s="43"/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</row>
    <row r="614" ht="12.0" customHeight="1">
      <c r="A614" s="43"/>
      <c r="B614" s="43"/>
      <c r="C614" s="43"/>
      <c r="D614" s="43"/>
      <c r="E614" s="43"/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</row>
    <row r="615" ht="12.0" customHeight="1">
      <c r="A615" s="43"/>
      <c r="B615" s="43"/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</row>
    <row r="616" ht="12.0" customHeight="1">
      <c r="A616" s="43"/>
      <c r="B616" s="43"/>
      <c r="C616" s="43"/>
      <c r="D616" s="43"/>
      <c r="E616" s="43"/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</row>
    <row r="617" ht="12.0" customHeight="1">
      <c r="A617" s="43"/>
      <c r="B617" s="43"/>
      <c r="C617" s="43"/>
      <c r="D617" s="43"/>
      <c r="E617" s="43"/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</row>
    <row r="618" ht="12.0" customHeight="1">
      <c r="A618" s="43"/>
      <c r="B618" s="43"/>
      <c r="C618" s="43"/>
      <c r="D618" s="43"/>
      <c r="E618" s="43"/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</row>
    <row r="619" ht="12.0" customHeight="1">
      <c r="A619" s="43"/>
      <c r="B619" s="43"/>
      <c r="C619" s="43"/>
      <c r="D619" s="43"/>
      <c r="E619" s="43"/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</row>
    <row r="620" ht="12.0" customHeight="1">
      <c r="A620" s="43"/>
      <c r="B620" s="43"/>
      <c r="C620" s="43"/>
      <c r="D620" s="43"/>
      <c r="E620" s="43"/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</row>
    <row r="621" ht="12.0" customHeight="1">
      <c r="A621" s="43"/>
      <c r="B621" s="43"/>
      <c r="C621" s="43"/>
      <c r="D621" s="43"/>
      <c r="E621" s="4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</row>
    <row r="622" ht="12.0" customHeight="1">
      <c r="A622" s="43"/>
      <c r="B622" s="43"/>
      <c r="C622" s="43"/>
      <c r="D622" s="43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</row>
    <row r="623" ht="12.0" customHeight="1">
      <c r="A623" s="43"/>
      <c r="B623" s="43"/>
      <c r="C623" s="43"/>
      <c r="D623" s="43"/>
      <c r="E623" s="43"/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</row>
    <row r="624" ht="12.0" customHeight="1">
      <c r="A624" s="43"/>
      <c r="B624" s="43"/>
      <c r="C624" s="43"/>
      <c r="D624" s="43"/>
      <c r="E624" s="43"/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</row>
    <row r="625" ht="12.0" customHeight="1">
      <c r="A625" s="43"/>
      <c r="B625" s="43"/>
      <c r="C625" s="43"/>
      <c r="D625" s="43"/>
      <c r="E625" s="43"/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</row>
    <row r="626" ht="12.0" customHeight="1">
      <c r="A626" s="43"/>
      <c r="B626" s="43"/>
      <c r="C626" s="43"/>
      <c r="D626" s="43"/>
      <c r="E626" s="43"/>
      <c r="F626" s="43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</row>
    <row r="627" ht="12.0" customHeight="1">
      <c r="A627" s="43"/>
      <c r="B627" s="43"/>
      <c r="C627" s="43"/>
      <c r="D627" s="43"/>
      <c r="E627" s="43"/>
      <c r="F627" s="43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</row>
    <row r="628" ht="12.0" customHeight="1">
      <c r="A628" s="43"/>
      <c r="B628" s="43"/>
      <c r="C628" s="43"/>
      <c r="D628" s="43"/>
      <c r="E628" s="43"/>
      <c r="F628" s="43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</row>
    <row r="629" ht="12.0" customHeight="1">
      <c r="A629" s="43"/>
      <c r="B629" s="43"/>
      <c r="C629" s="43"/>
      <c r="D629" s="43"/>
      <c r="E629" s="43"/>
      <c r="F629" s="43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</row>
    <row r="630" ht="12.0" customHeight="1">
      <c r="A630" s="43"/>
      <c r="B630" s="43"/>
      <c r="C630" s="43"/>
      <c r="D630" s="43"/>
      <c r="E630" s="43"/>
      <c r="F630" s="43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</row>
    <row r="631" ht="12.0" customHeight="1">
      <c r="A631" s="43"/>
      <c r="B631" s="43"/>
      <c r="C631" s="43"/>
      <c r="D631" s="43"/>
      <c r="E631" s="43"/>
      <c r="F631" s="43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</row>
    <row r="632" ht="12.0" customHeight="1">
      <c r="A632" s="43"/>
      <c r="B632" s="43"/>
      <c r="C632" s="43"/>
      <c r="D632" s="43"/>
      <c r="E632" s="43"/>
      <c r="F632" s="43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</row>
    <row r="633" ht="12.0" customHeight="1">
      <c r="A633" s="43"/>
      <c r="B633" s="43"/>
      <c r="C633" s="43"/>
      <c r="D633" s="43"/>
      <c r="E633" s="43"/>
      <c r="F633" s="43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</row>
    <row r="634" ht="12.0" customHeight="1">
      <c r="A634" s="43"/>
      <c r="B634" s="43"/>
      <c r="C634" s="43"/>
      <c r="D634" s="43"/>
      <c r="E634" s="43"/>
      <c r="F634" s="43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</row>
    <row r="635" ht="12.0" customHeight="1">
      <c r="A635" s="43"/>
      <c r="B635" s="43"/>
      <c r="C635" s="43"/>
      <c r="D635" s="43"/>
      <c r="E635" s="43"/>
      <c r="F635" s="43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</row>
    <row r="636" ht="12.0" customHeight="1">
      <c r="A636" s="43"/>
      <c r="B636" s="43"/>
      <c r="C636" s="43"/>
      <c r="D636" s="43"/>
      <c r="E636" s="43"/>
      <c r="F636" s="43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</row>
    <row r="637" ht="12.0" customHeight="1">
      <c r="A637" s="43"/>
      <c r="B637" s="43"/>
      <c r="C637" s="43"/>
      <c r="D637" s="43"/>
      <c r="E637" s="43"/>
      <c r="F637" s="43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</row>
    <row r="638" ht="12.0" customHeight="1">
      <c r="A638" s="43"/>
      <c r="B638" s="43"/>
      <c r="C638" s="43"/>
      <c r="D638" s="43"/>
      <c r="E638" s="43"/>
      <c r="F638" s="43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</row>
    <row r="639" ht="12.0" customHeight="1">
      <c r="A639" s="43"/>
      <c r="B639" s="43"/>
      <c r="C639" s="43"/>
      <c r="D639" s="43"/>
      <c r="E639" s="43"/>
      <c r="F639" s="43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</row>
    <row r="640" ht="12.0" customHeight="1">
      <c r="A640" s="43"/>
      <c r="B640" s="43"/>
      <c r="C640" s="43"/>
      <c r="D640" s="43"/>
      <c r="E640" s="43"/>
      <c r="F640" s="43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</row>
    <row r="641" ht="12.0" customHeight="1">
      <c r="A641" s="43"/>
      <c r="B641" s="43"/>
      <c r="C641" s="43"/>
      <c r="D641" s="43"/>
      <c r="E641" s="43"/>
      <c r="F641" s="43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</row>
    <row r="642" ht="12.0" customHeight="1">
      <c r="A642" s="43"/>
      <c r="B642" s="43"/>
      <c r="C642" s="43"/>
      <c r="D642" s="43"/>
      <c r="E642" s="43"/>
      <c r="F642" s="43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</row>
    <row r="643" ht="12.0" customHeight="1">
      <c r="A643" s="43"/>
      <c r="B643" s="43"/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</row>
    <row r="644" ht="12.0" customHeight="1">
      <c r="A644" s="43"/>
      <c r="B644" s="43"/>
      <c r="C644" s="43"/>
      <c r="D644" s="43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</row>
    <row r="645" ht="12.0" customHeight="1">
      <c r="A645" s="43"/>
      <c r="B645" s="43"/>
      <c r="C645" s="43"/>
      <c r="D645" s="43"/>
      <c r="E645" s="43"/>
      <c r="F645" s="43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</row>
    <row r="646" ht="12.0" customHeight="1">
      <c r="A646" s="43"/>
      <c r="B646" s="43"/>
      <c r="C646" s="43"/>
      <c r="D646" s="43"/>
      <c r="E646" s="43"/>
      <c r="F646" s="43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</row>
    <row r="647" ht="12.0" customHeight="1">
      <c r="A647" s="43"/>
      <c r="B647" s="43"/>
      <c r="C647" s="43"/>
      <c r="D647" s="43"/>
      <c r="E647" s="43"/>
      <c r="F647" s="43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</row>
    <row r="648" ht="12.0" customHeight="1">
      <c r="A648" s="43"/>
      <c r="B648" s="43"/>
      <c r="C648" s="43"/>
      <c r="D648" s="43"/>
      <c r="E648" s="43"/>
      <c r="F648" s="43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</row>
    <row r="649" ht="12.0" customHeight="1">
      <c r="A649" s="43"/>
      <c r="B649" s="43"/>
      <c r="C649" s="43"/>
      <c r="D649" s="43"/>
      <c r="E649" s="43"/>
      <c r="F649" s="43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</row>
    <row r="650" ht="12.0" customHeight="1">
      <c r="A650" s="43"/>
      <c r="B650" s="43"/>
      <c r="C650" s="43"/>
      <c r="D650" s="43"/>
      <c r="E650" s="43"/>
      <c r="F650" s="43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</row>
    <row r="651" ht="12.0" customHeight="1">
      <c r="A651" s="43"/>
      <c r="B651" s="43"/>
      <c r="C651" s="43"/>
      <c r="D651" s="43"/>
      <c r="E651" s="4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</row>
    <row r="652" ht="12.0" customHeight="1">
      <c r="A652" s="43"/>
      <c r="B652" s="43"/>
      <c r="C652" s="43"/>
      <c r="D652" s="43"/>
      <c r="E652" s="4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</row>
    <row r="653" ht="12.0" customHeight="1">
      <c r="A653" s="43"/>
      <c r="B653" s="43"/>
      <c r="C653" s="43"/>
      <c r="D653" s="43"/>
      <c r="E653" s="4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</row>
    <row r="654" ht="12.0" customHeight="1">
      <c r="A654" s="43"/>
      <c r="B654" s="43"/>
      <c r="C654" s="43"/>
      <c r="D654" s="43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</row>
    <row r="655" ht="12.0" customHeight="1">
      <c r="A655" s="43"/>
      <c r="B655" s="43"/>
      <c r="C655" s="43"/>
      <c r="D655" s="43"/>
      <c r="E655" s="43"/>
      <c r="F655" s="43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</row>
    <row r="656" ht="12.0" customHeight="1">
      <c r="A656" s="43"/>
      <c r="B656" s="43"/>
      <c r="C656" s="43"/>
      <c r="D656" s="43"/>
      <c r="E656" s="43"/>
      <c r="F656" s="43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</row>
    <row r="657" ht="12.0" customHeight="1">
      <c r="A657" s="43"/>
      <c r="B657" s="43"/>
      <c r="C657" s="43"/>
      <c r="D657" s="43"/>
      <c r="E657" s="43"/>
      <c r="F657" s="43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</row>
    <row r="658" ht="12.0" customHeight="1">
      <c r="A658" s="43"/>
      <c r="B658" s="43"/>
      <c r="C658" s="43"/>
      <c r="D658" s="43"/>
      <c r="E658" s="43"/>
      <c r="F658" s="43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</row>
    <row r="659" ht="12.0" customHeight="1">
      <c r="A659" s="43"/>
      <c r="B659" s="43"/>
      <c r="C659" s="43"/>
      <c r="D659" s="43"/>
      <c r="E659" s="43"/>
      <c r="F659" s="43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</row>
    <row r="660" ht="12.0" customHeight="1">
      <c r="A660" s="43"/>
      <c r="B660" s="43"/>
      <c r="C660" s="43"/>
      <c r="D660" s="43"/>
      <c r="E660" s="43"/>
      <c r="F660" s="43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</row>
    <row r="661" ht="12.0" customHeight="1">
      <c r="A661" s="43"/>
      <c r="B661" s="43"/>
      <c r="C661" s="43"/>
      <c r="D661" s="43"/>
      <c r="E661" s="43"/>
      <c r="F661" s="43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</row>
    <row r="662" ht="12.0" customHeight="1">
      <c r="A662" s="43"/>
      <c r="B662" s="43"/>
      <c r="C662" s="43"/>
      <c r="D662" s="43"/>
      <c r="E662" s="43"/>
      <c r="F662" s="43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</row>
    <row r="663" ht="12.0" customHeight="1">
      <c r="A663" s="43"/>
      <c r="B663" s="43"/>
      <c r="C663" s="43"/>
      <c r="D663" s="43"/>
      <c r="E663" s="43"/>
      <c r="F663" s="43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</row>
    <row r="664" ht="12.0" customHeight="1">
      <c r="A664" s="43"/>
      <c r="B664" s="43"/>
      <c r="C664" s="43"/>
      <c r="D664" s="43"/>
      <c r="E664" s="43"/>
      <c r="F664" s="43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</row>
    <row r="665" ht="12.0" customHeight="1">
      <c r="A665" s="43"/>
      <c r="B665" s="43"/>
      <c r="C665" s="43"/>
      <c r="D665" s="43"/>
      <c r="E665" s="43"/>
      <c r="F665" s="43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</row>
    <row r="666" ht="12.0" customHeight="1">
      <c r="A666" s="43"/>
      <c r="B666" s="43"/>
      <c r="C666" s="43"/>
      <c r="D666" s="43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</row>
    <row r="667" ht="12.0" customHeight="1">
      <c r="A667" s="43"/>
      <c r="B667" s="43"/>
      <c r="C667" s="43"/>
      <c r="D667" s="43"/>
      <c r="E667" s="43"/>
      <c r="F667" s="43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</row>
    <row r="668" ht="12.0" customHeight="1">
      <c r="A668" s="43"/>
      <c r="B668" s="43"/>
      <c r="C668" s="43"/>
      <c r="D668" s="43"/>
      <c r="E668" s="43"/>
      <c r="F668" s="43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</row>
    <row r="669" ht="12.0" customHeight="1">
      <c r="A669" s="43"/>
      <c r="B669" s="43"/>
      <c r="C669" s="43"/>
      <c r="D669" s="43"/>
      <c r="E669" s="43"/>
      <c r="F669" s="43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</row>
    <row r="670" ht="12.0" customHeight="1">
      <c r="A670" s="43"/>
      <c r="B670" s="43"/>
      <c r="C670" s="43"/>
      <c r="D670" s="43"/>
      <c r="E670" s="43"/>
      <c r="F670" s="43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</row>
    <row r="671" ht="12.0" customHeight="1">
      <c r="A671" s="43"/>
      <c r="B671" s="43"/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</row>
    <row r="672" ht="12.0" customHeight="1">
      <c r="A672" s="43"/>
      <c r="B672" s="43"/>
      <c r="C672" s="43"/>
      <c r="D672" s="43"/>
      <c r="E672" s="43"/>
      <c r="F672" s="43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</row>
    <row r="673" ht="12.0" customHeight="1">
      <c r="A673" s="43"/>
      <c r="B673" s="43"/>
      <c r="C673" s="43"/>
      <c r="D673" s="43"/>
      <c r="E673" s="43"/>
      <c r="F673" s="43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</row>
    <row r="674" ht="12.0" customHeight="1">
      <c r="A674" s="43"/>
      <c r="B674" s="43"/>
      <c r="C674" s="43"/>
      <c r="D674" s="43"/>
      <c r="E674" s="43"/>
      <c r="F674" s="43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</row>
    <row r="675" ht="12.0" customHeight="1">
      <c r="A675" s="43"/>
      <c r="B675" s="43"/>
      <c r="C675" s="43"/>
      <c r="D675" s="43"/>
      <c r="E675" s="43"/>
      <c r="F675" s="43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</row>
    <row r="676" ht="12.0" customHeight="1">
      <c r="A676" s="43"/>
      <c r="B676" s="43"/>
      <c r="C676" s="43"/>
      <c r="D676" s="43"/>
      <c r="E676" s="43"/>
      <c r="F676" s="43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</row>
    <row r="677" ht="12.0" customHeight="1">
      <c r="A677" s="43"/>
      <c r="B677" s="43"/>
      <c r="C677" s="43"/>
      <c r="D677" s="43"/>
      <c r="E677" s="43"/>
      <c r="F677" s="43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</row>
    <row r="678" ht="12.0" customHeight="1">
      <c r="A678" s="43"/>
      <c r="B678" s="43"/>
      <c r="C678" s="43"/>
      <c r="D678" s="43"/>
      <c r="E678" s="43"/>
      <c r="F678" s="43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</row>
    <row r="679" ht="12.0" customHeight="1">
      <c r="A679" s="43"/>
      <c r="B679" s="43"/>
      <c r="C679" s="43"/>
      <c r="D679" s="43"/>
      <c r="E679" s="43"/>
      <c r="F679" s="43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</row>
    <row r="680" ht="12.0" customHeight="1">
      <c r="A680" s="43"/>
      <c r="B680" s="43"/>
      <c r="C680" s="43"/>
      <c r="D680" s="43"/>
      <c r="E680" s="43"/>
      <c r="F680" s="43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</row>
    <row r="681" ht="12.0" customHeight="1">
      <c r="A681" s="43"/>
      <c r="B681" s="43"/>
      <c r="C681" s="43"/>
      <c r="D681" s="43"/>
      <c r="E681" s="43"/>
      <c r="F681" s="43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</row>
    <row r="682" ht="12.0" customHeight="1">
      <c r="A682" s="43"/>
      <c r="B682" s="43"/>
      <c r="C682" s="43"/>
      <c r="D682" s="43"/>
      <c r="E682" s="43"/>
      <c r="F682" s="43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</row>
    <row r="683" ht="12.0" customHeight="1">
      <c r="A683" s="43"/>
      <c r="B683" s="43"/>
      <c r="C683" s="43"/>
      <c r="D683" s="43"/>
      <c r="E683" s="4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</row>
    <row r="684" ht="12.0" customHeight="1">
      <c r="A684" s="43"/>
      <c r="B684" s="43"/>
      <c r="C684" s="43"/>
      <c r="D684" s="43"/>
      <c r="E684" s="43"/>
      <c r="F684" s="43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</row>
    <row r="685" ht="12.0" customHeight="1">
      <c r="A685" s="43"/>
      <c r="B685" s="43"/>
      <c r="C685" s="43"/>
      <c r="D685" s="43"/>
      <c r="E685" s="43"/>
      <c r="F685" s="43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</row>
    <row r="686" ht="12.0" customHeight="1">
      <c r="A686" s="43"/>
      <c r="B686" s="43"/>
      <c r="C686" s="43"/>
      <c r="D686" s="43"/>
      <c r="E686" s="43"/>
      <c r="F686" s="43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</row>
    <row r="687" ht="12.0" customHeight="1">
      <c r="A687" s="43"/>
      <c r="B687" s="43"/>
      <c r="C687" s="43"/>
      <c r="D687" s="43"/>
      <c r="E687" s="43"/>
      <c r="F687" s="43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</row>
    <row r="688" ht="12.0" customHeight="1">
      <c r="A688" s="43"/>
      <c r="B688" s="43"/>
      <c r="C688" s="43"/>
      <c r="D688" s="43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</row>
    <row r="689" ht="12.0" customHeight="1">
      <c r="A689" s="43"/>
      <c r="B689" s="43"/>
      <c r="C689" s="43"/>
      <c r="D689" s="43"/>
      <c r="E689" s="43"/>
      <c r="F689" s="43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</row>
    <row r="690" ht="12.0" customHeight="1">
      <c r="A690" s="43"/>
      <c r="B690" s="43"/>
      <c r="C690" s="43"/>
      <c r="D690" s="43"/>
      <c r="E690" s="43"/>
      <c r="F690" s="43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</row>
    <row r="691" ht="12.0" customHeight="1">
      <c r="A691" s="43"/>
      <c r="B691" s="43"/>
      <c r="C691" s="43"/>
      <c r="D691" s="43"/>
      <c r="E691" s="43"/>
      <c r="F691" s="43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</row>
    <row r="692" ht="12.0" customHeight="1">
      <c r="A692" s="43"/>
      <c r="B692" s="43"/>
      <c r="C692" s="43"/>
      <c r="D692" s="43"/>
      <c r="E692" s="43"/>
      <c r="F692" s="43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</row>
    <row r="693" ht="12.0" customHeight="1">
      <c r="A693" s="43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</row>
    <row r="694" ht="12.0" customHeight="1">
      <c r="A694" s="43"/>
      <c r="B694" s="43"/>
      <c r="C694" s="43"/>
      <c r="D694" s="43"/>
      <c r="E694" s="43"/>
      <c r="F694" s="43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</row>
    <row r="695" ht="12.0" customHeight="1">
      <c r="A695" s="43"/>
      <c r="B695" s="43"/>
      <c r="C695" s="43"/>
      <c r="D695" s="43"/>
      <c r="E695" s="43"/>
      <c r="F695" s="43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</row>
    <row r="696" ht="12.0" customHeight="1">
      <c r="A696" s="43"/>
      <c r="B696" s="43"/>
      <c r="C696" s="43"/>
      <c r="D696" s="43"/>
      <c r="E696" s="43"/>
      <c r="F696" s="43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</row>
    <row r="697" ht="12.0" customHeight="1">
      <c r="A697" s="43"/>
      <c r="B697" s="43"/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</row>
    <row r="698" ht="12.0" customHeight="1">
      <c r="A698" s="43"/>
      <c r="B698" s="43"/>
      <c r="C698" s="43"/>
      <c r="D698" s="43"/>
      <c r="E698" s="4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</row>
    <row r="699" ht="12.0" customHeight="1">
      <c r="A699" s="43"/>
      <c r="B699" s="43"/>
      <c r="C699" s="43"/>
      <c r="D699" s="43"/>
      <c r="E699" s="43"/>
      <c r="F699" s="43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</row>
    <row r="700" ht="12.0" customHeight="1">
      <c r="A700" s="43"/>
      <c r="B700" s="43"/>
      <c r="C700" s="43"/>
      <c r="D700" s="43"/>
      <c r="E700" s="43"/>
      <c r="F700" s="43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</row>
    <row r="701" ht="12.0" customHeight="1">
      <c r="A701" s="43"/>
      <c r="B701" s="43"/>
      <c r="C701" s="43"/>
      <c r="D701" s="43"/>
      <c r="E701" s="43"/>
      <c r="F701" s="43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</row>
    <row r="702" ht="12.0" customHeight="1">
      <c r="A702" s="43"/>
      <c r="B702" s="43"/>
      <c r="C702" s="43"/>
      <c r="D702" s="43"/>
      <c r="E702" s="43"/>
      <c r="F702" s="43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</row>
    <row r="703" ht="12.0" customHeight="1">
      <c r="A703" s="43"/>
      <c r="B703" s="43"/>
      <c r="C703" s="43"/>
      <c r="D703" s="43"/>
      <c r="E703" s="43"/>
      <c r="F703" s="43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</row>
    <row r="704" ht="12.0" customHeight="1">
      <c r="A704" s="43"/>
      <c r="B704" s="43"/>
      <c r="C704" s="43"/>
      <c r="D704" s="43"/>
      <c r="E704" s="43"/>
      <c r="F704" s="43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</row>
    <row r="705" ht="12.0" customHeight="1">
      <c r="A705" s="43"/>
      <c r="B705" s="43"/>
      <c r="C705" s="43"/>
      <c r="D705" s="43"/>
      <c r="E705" s="43"/>
      <c r="F705" s="43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</row>
    <row r="706" ht="12.0" customHeight="1">
      <c r="A706" s="43"/>
      <c r="B706" s="43"/>
      <c r="C706" s="43"/>
      <c r="D706" s="43"/>
      <c r="E706" s="43"/>
      <c r="F706" s="43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</row>
    <row r="707" ht="12.0" customHeight="1">
      <c r="A707" s="43"/>
      <c r="B707" s="43"/>
      <c r="C707" s="43"/>
      <c r="D707" s="43"/>
      <c r="E707" s="43"/>
      <c r="F707" s="43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</row>
    <row r="708" ht="12.0" customHeight="1">
      <c r="A708" s="43"/>
      <c r="B708" s="43"/>
      <c r="C708" s="43"/>
      <c r="D708" s="43"/>
      <c r="E708" s="43"/>
      <c r="F708" s="43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</row>
    <row r="709" ht="12.0" customHeight="1">
      <c r="A709" s="43"/>
      <c r="B709" s="43"/>
      <c r="C709" s="43"/>
      <c r="D709" s="43"/>
      <c r="E709" s="4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</row>
    <row r="710" ht="12.0" customHeight="1">
      <c r="A710" s="43"/>
      <c r="B710" s="43"/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</row>
    <row r="711" ht="12.0" customHeight="1">
      <c r="A711" s="43"/>
      <c r="B711" s="43"/>
      <c r="C711" s="43"/>
      <c r="D711" s="43"/>
      <c r="E711" s="43"/>
      <c r="F711" s="43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</row>
    <row r="712" ht="12.0" customHeight="1">
      <c r="A712" s="43"/>
      <c r="B712" s="43"/>
      <c r="C712" s="43"/>
      <c r="D712" s="43"/>
      <c r="E712" s="43"/>
      <c r="F712" s="43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</row>
    <row r="713" ht="12.0" customHeight="1">
      <c r="A713" s="43"/>
      <c r="B713" s="43"/>
      <c r="C713" s="43"/>
      <c r="D713" s="43"/>
      <c r="E713" s="43"/>
      <c r="F713" s="43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</row>
    <row r="714" ht="12.0" customHeight="1">
      <c r="A714" s="43"/>
      <c r="B714" s="43"/>
      <c r="C714" s="43"/>
      <c r="D714" s="43"/>
      <c r="E714" s="43"/>
      <c r="F714" s="43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</row>
    <row r="715" ht="12.0" customHeight="1">
      <c r="A715" s="43"/>
      <c r="B715" s="43"/>
      <c r="C715" s="43"/>
      <c r="D715" s="43"/>
      <c r="E715" s="43"/>
      <c r="F715" s="43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</row>
    <row r="716" ht="12.0" customHeight="1">
      <c r="A716" s="43"/>
      <c r="B716" s="43"/>
      <c r="C716" s="43"/>
      <c r="D716" s="43"/>
      <c r="E716" s="43"/>
      <c r="F716" s="43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</row>
    <row r="717" ht="12.0" customHeight="1">
      <c r="A717" s="43"/>
      <c r="B717" s="43"/>
      <c r="C717" s="43"/>
      <c r="D717" s="43"/>
      <c r="E717" s="43"/>
      <c r="F717" s="43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</row>
    <row r="718" ht="12.0" customHeight="1">
      <c r="A718" s="43"/>
      <c r="B718" s="43"/>
      <c r="C718" s="43"/>
      <c r="D718" s="43"/>
      <c r="E718" s="43"/>
      <c r="F718" s="43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</row>
    <row r="719" ht="12.0" customHeight="1">
      <c r="A719" s="43"/>
      <c r="B719" s="43"/>
      <c r="C719" s="43"/>
      <c r="D719" s="43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</row>
    <row r="720" ht="12.0" customHeight="1">
      <c r="A720" s="43"/>
      <c r="B720" s="43"/>
      <c r="C720" s="43"/>
      <c r="D720" s="43"/>
      <c r="E720" s="43"/>
      <c r="F720" s="43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</row>
    <row r="721" ht="12.0" customHeight="1">
      <c r="A721" s="43"/>
      <c r="B721" s="43"/>
      <c r="C721" s="43"/>
      <c r="D721" s="43"/>
      <c r="E721" s="43"/>
      <c r="F721" s="43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</row>
    <row r="722" ht="12.0" customHeight="1">
      <c r="A722" s="43"/>
      <c r="B722" s="43"/>
      <c r="C722" s="43"/>
      <c r="D722" s="43"/>
      <c r="E722" s="43"/>
      <c r="F722" s="43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</row>
    <row r="723" ht="12.0" customHeight="1">
      <c r="A723" s="43"/>
      <c r="B723" s="43"/>
      <c r="C723" s="43"/>
      <c r="D723" s="43"/>
      <c r="E723" s="43"/>
      <c r="F723" s="43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</row>
    <row r="724" ht="12.0" customHeight="1">
      <c r="A724" s="43"/>
      <c r="B724" s="43"/>
      <c r="C724" s="43"/>
      <c r="D724" s="43"/>
      <c r="E724" s="43"/>
      <c r="F724" s="43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</row>
    <row r="725" ht="12.0" customHeight="1">
      <c r="A725" s="43"/>
      <c r="B725" s="43"/>
      <c r="C725" s="43"/>
      <c r="D725" s="43"/>
      <c r="E725" s="43"/>
      <c r="F725" s="43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</row>
    <row r="726" ht="12.0" customHeight="1">
      <c r="A726" s="43"/>
      <c r="B726" s="43"/>
      <c r="C726" s="43"/>
      <c r="D726" s="43"/>
      <c r="E726" s="43"/>
      <c r="F726" s="43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</row>
    <row r="727" ht="12.0" customHeight="1">
      <c r="A727" s="43"/>
      <c r="B727" s="43"/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</row>
    <row r="728" ht="12.0" customHeight="1">
      <c r="A728" s="43"/>
      <c r="B728" s="43"/>
      <c r="C728" s="43"/>
      <c r="D728" s="43"/>
      <c r="E728" s="43"/>
      <c r="F728" s="43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</row>
    <row r="729" ht="12.0" customHeight="1">
      <c r="A729" s="43"/>
      <c r="B729" s="43"/>
      <c r="C729" s="43"/>
      <c r="D729" s="43"/>
      <c r="E729" s="43"/>
      <c r="F729" s="43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</row>
    <row r="730" ht="12.0" customHeight="1">
      <c r="A730" s="43"/>
      <c r="B730" s="43"/>
      <c r="C730" s="43"/>
      <c r="D730" s="43"/>
      <c r="E730" s="43"/>
      <c r="F730" s="43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</row>
    <row r="731" ht="12.0" customHeight="1">
      <c r="A731" s="43"/>
      <c r="B731" s="43"/>
      <c r="C731" s="43"/>
      <c r="D731" s="43"/>
      <c r="E731" s="43"/>
      <c r="F731" s="43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</row>
    <row r="732" ht="12.0" customHeight="1">
      <c r="A732" s="43"/>
      <c r="B732" s="43"/>
      <c r="C732" s="43"/>
      <c r="D732" s="43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</row>
    <row r="733" ht="12.0" customHeight="1">
      <c r="A733" s="43"/>
      <c r="B733" s="43"/>
      <c r="C733" s="43"/>
      <c r="D733" s="43"/>
      <c r="E733" s="43"/>
      <c r="F733" s="43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</row>
    <row r="734" ht="12.0" customHeight="1">
      <c r="A734" s="43"/>
      <c r="B734" s="43"/>
      <c r="C734" s="43"/>
      <c r="D734" s="43"/>
      <c r="E734" s="43"/>
      <c r="F734" s="43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</row>
    <row r="735" ht="12.0" customHeight="1">
      <c r="A735" s="43"/>
      <c r="B735" s="43"/>
      <c r="C735" s="43"/>
      <c r="D735" s="43"/>
      <c r="E735" s="43"/>
      <c r="F735" s="43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</row>
    <row r="736" ht="12.0" customHeight="1">
      <c r="A736" s="43"/>
      <c r="B736" s="43"/>
      <c r="C736" s="43"/>
      <c r="D736" s="43"/>
      <c r="E736" s="43"/>
      <c r="F736" s="43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</row>
    <row r="737" ht="12.0" customHeight="1">
      <c r="A737" s="43"/>
      <c r="B737" s="43"/>
      <c r="C737" s="43"/>
      <c r="D737" s="43"/>
      <c r="E737" s="43"/>
      <c r="F737" s="43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</row>
    <row r="738" ht="12.0" customHeight="1">
      <c r="A738" s="43"/>
      <c r="B738" s="43"/>
      <c r="C738" s="43"/>
      <c r="D738" s="43"/>
      <c r="E738" s="43"/>
      <c r="F738" s="43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</row>
    <row r="739" ht="12.0" customHeight="1">
      <c r="A739" s="43"/>
      <c r="B739" s="43"/>
      <c r="C739" s="43"/>
      <c r="D739" s="43"/>
      <c r="E739" s="43"/>
      <c r="F739" s="43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</row>
    <row r="740" ht="12.0" customHeight="1">
      <c r="A740" s="43"/>
      <c r="B740" s="43"/>
      <c r="C740" s="43"/>
      <c r="D740" s="43"/>
      <c r="E740" s="43"/>
      <c r="F740" s="43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</row>
    <row r="741" ht="12.0" customHeight="1">
      <c r="A741" s="43"/>
      <c r="B741" s="43"/>
      <c r="C741" s="43"/>
      <c r="D741" s="43"/>
      <c r="E741" s="43"/>
      <c r="F741" s="43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</row>
    <row r="742" ht="12.0" customHeight="1">
      <c r="A742" s="43"/>
      <c r="B742" s="43"/>
      <c r="C742" s="43"/>
      <c r="D742" s="43"/>
      <c r="E742" s="43"/>
      <c r="F742" s="43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</row>
    <row r="743" ht="12.0" customHeight="1">
      <c r="A743" s="43"/>
      <c r="B743" s="43"/>
      <c r="C743" s="43"/>
      <c r="D743" s="43"/>
      <c r="E743" s="43"/>
      <c r="F743" s="43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</row>
    <row r="744" ht="12.0" customHeight="1">
      <c r="A744" s="43"/>
      <c r="B744" s="43"/>
      <c r="C744" s="43"/>
      <c r="D744" s="43"/>
      <c r="E744" s="43"/>
      <c r="F744" s="43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</row>
    <row r="745" ht="12.0" customHeight="1">
      <c r="A745" s="43"/>
      <c r="B745" s="43"/>
      <c r="C745" s="43"/>
      <c r="D745" s="43"/>
      <c r="E745" s="4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</row>
    <row r="746" ht="12.0" customHeight="1">
      <c r="A746" s="43"/>
      <c r="B746" s="43"/>
      <c r="C746" s="43"/>
      <c r="D746" s="43"/>
      <c r="E746" s="43"/>
      <c r="F746" s="43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</row>
    <row r="747" ht="12.0" customHeight="1">
      <c r="A747" s="43"/>
      <c r="B747" s="43"/>
      <c r="C747" s="43"/>
      <c r="D747" s="43"/>
      <c r="E747" s="43"/>
      <c r="F747" s="43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</row>
    <row r="748" ht="12.0" customHeight="1">
      <c r="A748" s="43"/>
      <c r="B748" s="43"/>
      <c r="C748" s="43"/>
      <c r="D748" s="43"/>
      <c r="E748" s="43"/>
      <c r="F748" s="43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</row>
    <row r="749" ht="12.0" customHeight="1">
      <c r="A749" s="43"/>
      <c r="B749" s="43"/>
      <c r="C749" s="43"/>
      <c r="D749" s="43"/>
      <c r="E749" s="43"/>
      <c r="F749" s="43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</row>
    <row r="750" ht="12.0" customHeight="1">
      <c r="A750" s="43"/>
      <c r="B750" s="43"/>
      <c r="C750" s="43"/>
      <c r="D750" s="43"/>
      <c r="E750" s="43"/>
      <c r="F750" s="43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</row>
    <row r="751" ht="12.0" customHeight="1">
      <c r="A751" s="43"/>
      <c r="B751" s="43"/>
      <c r="C751" s="43"/>
      <c r="D751" s="43"/>
      <c r="E751" s="43"/>
      <c r="F751" s="43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</row>
    <row r="752" ht="12.0" customHeight="1">
      <c r="A752" s="43"/>
      <c r="B752" s="43"/>
      <c r="C752" s="43"/>
      <c r="D752" s="43"/>
      <c r="E752" s="43"/>
      <c r="F752" s="43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</row>
    <row r="753" ht="12.0" customHeight="1">
      <c r="A753" s="43"/>
      <c r="B753" s="43"/>
      <c r="C753" s="43"/>
      <c r="D753" s="43"/>
      <c r="E753" s="43"/>
      <c r="F753" s="43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</row>
    <row r="754" ht="12.0" customHeight="1">
      <c r="A754" s="43"/>
      <c r="B754" s="43"/>
      <c r="C754" s="43"/>
      <c r="D754" s="43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</row>
    <row r="755" ht="12.0" customHeight="1">
      <c r="A755" s="43"/>
      <c r="B755" s="43"/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</row>
    <row r="756" ht="12.0" customHeight="1">
      <c r="A756" s="43"/>
      <c r="B756" s="43"/>
      <c r="C756" s="43"/>
      <c r="D756" s="43"/>
      <c r="E756" s="43"/>
      <c r="F756" s="43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</row>
    <row r="757" ht="12.0" customHeight="1">
      <c r="A757" s="43"/>
      <c r="B757" s="43"/>
      <c r="C757" s="43"/>
      <c r="D757" s="43"/>
      <c r="E757" s="4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</row>
    <row r="758" ht="12.0" customHeight="1">
      <c r="A758" s="43"/>
      <c r="B758" s="43"/>
      <c r="C758" s="43"/>
      <c r="D758" s="43"/>
      <c r="E758" s="43"/>
      <c r="F758" s="43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</row>
    <row r="759" ht="12.0" customHeight="1">
      <c r="A759" s="43"/>
      <c r="B759" s="43"/>
      <c r="C759" s="43"/>
      <c r="D759" s="43"/>
      <c r="E759" s="43"/>
      <c r="F759" s="43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</row>
    <row r="760" ht="12.0" customHeight="1">
      <c r="A760" s="43"/>
      <c r="B760" s="43"/>
      <c r="C760" s="43"/>
      <c r="D760" s="43"/>
      <c r="E760" s="43"/>
      <c r="F760" s="43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</row>
    <row r="761" ht="12.0" customHeight="1">
      <c r="A761" s="43"/>
      <c r="B761" s="43"/>
      <c r="C761" s="43"/>
      <c r="D761" s="43"/>
      <c r="E761" s="43"/>
      <c r="F761" s="43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</row>
    <row r="762" ht="12.0" customHeight="1">
      <c r="A762" s="43"/>
      <c r="B762" s="43"/>
      <c r="C762" s="43"/>
      <c r="D762" s="43"/>
      <c r="E762" s="43"/>
      <c r="F762" s="43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</row>
    <row r="763" ht="12.0" customHeight="1">
      <c r="A763" s="43"/>
      <c r="B763" s="43"/>
      <c r="C763" s="43"/>
      <c r="D763" s="43"/>
      <c r="E763" s="43"/>
      <c r="F763" s="43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</row>
    <row r="764" ht="12.0" customHeight="1">
      <c r="A764" s="43"/>
      <c r="B764" s="43"/>
      <c r="C764" s="43"/>
      <c r="D764" s="43"/>
      <c r="E764" s="43"/>
      <c r="F764" s="43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</row>
    <row r="765" ht="12.0" customHeight="1">
      <c r="A765" s="43"/>
      <c r="B765" s="43"/>
      <c r="C765" s="43"/>
      <c r="D765" s="43"/>
      <c r="E765" s="43"/>
      <c r="F765" s="43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</row>
    <row r="766" ht="12.0" customHeight="1">
      <c r="A766" s="43"/>
      <c r="B766" s="43"/>
      <c r="C766" s="43"/>
      <c r="D766" s="43"/>
      <c r="E766" s="43"/>
      <c r="F766" s="43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</row>
    <row r="767" ht="12.0" customHeight="1">
      <c r="A767" s="43"/>
      <c r="B767" s="43"/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</row>
    <row r="768" ht="12.0" customHeight="1">
      <c r="A768" s="43"/>
      <c r="B768" s="43"/>
      <c r="C768" s="43"/>
      <c r="D768" s="43"/>
      <c r="E768" s="43"/>
      <c r="F768" s="43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</row>
    <row r="769" ht="12.0" customHeight="1">
      <c r="A769" s="43"/>
      <c r="B769" s="43"/>
      <c r="C769" s="43"/>
      <c r="D769" s="43"/>
      <c r="E769" s="43"/>
      <c r="F769" s="43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</row>
    <row r="770" ht="12.0" customHeight="1">
      <c r="A770" s="43"/>
      <c r="B770" s="43"/>
      <c r="C770" s="43"/>
      <c r="D770" s="43"/>
      <c r="E770" s="43"/>
      <c r="F770" s="43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</row>
    <row r="771" ht="12.0" customHeight="1">
      <c r="A771" s="43"/>
      <c r="B771" s="43"/>
      <c r="C771" s="43"/>
      <c r="D771" s="43"/>
      <c r="E771" s="43"/>
      <c r="F771" s="43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</row>
    <row r="772" ht="12.0" customHeight="1">
      <c r="A772" s="43"/>
      <c r="B772" s="43"/>
      <c r="C772" s="43"/>
      <c r="D772" s="43"/>
      <c r="E772" s="43"/>
      <c r="F772" s="43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</row>
    <row r="773" ht="12.0" customHeight="1">
      <c r="A773" s="43"/>
      <c r="B773" s="43"/>
      <c r="C773" s="43"/>
      <c r="D773" s="43"/>
      <c r="E773" s="43"/>
      <c r="F773" s="43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</row>
    <row r="774" ht="12.0" customHeight="1">
      <c r="A774" s="43"/>
      <c r="B774" s="43"/>
      <c r="C774" s="43"/>
      <c r="D774" s="43"/>
      <c r="E774" s="43"/>
      <c r="F774" s="43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</row>
    <row r="775" ht="12.0" customHeight="1">
      <c r="A775" s="43"/>
      <c r="B775" s="43"/>
      <c r="C775" s="43"/>
      <c r="D775" s="43"/>
      <c r="E775" s="43"/>
      <c r="F775" s="43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</row>
    <row r="776" ht="12.0" customHeight="1">
      <c r="A776" s="43"/>
      <c r="B776" s="43"/>
      <c r="C776" s="43"/>
      <c r="D776" s="43"/>
      <c r="E776" s="43"/>
      <c r="F776" s="43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</row>
    <row r="777" ht="12.0" customHeight="1">
      <c r="A777" s="43"/>
      <c r="B777" s="43"/>
      <c r="C777" s="43"/>
      <c r="D777" s="43"/>
      <c r="E777" s="43"/>
      <c r="F777" s="43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</row>
    <row r="778" ht="12.0" customHeight="1">
      <c r="A778" s="43"/>
      <c r="B778" s="43"/>
      <c r="C778" s="43"/>
      <c r="D778" s="43"/>
      <c r="E778" s="43"/>
      <c r="F778" s="43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</row>
    <row r="779" ht="12.0" customHeight="1">
      <c r="A779" s="43"/>
      <c r="B779" s="43"/>
      <c r="C779" s="43"/>
      <c r="D779" s="43"/>
      <c r="E779" s="43"/>
      <c r="F779" s="43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</row>
    <row r="780" ht="12.0" customHeight="1">
      <c r="A780" s="43"/>
      <c r="B780" s="43"/>
      <c r="C780" s="43"/>
      <c r="D780" s="43"/>
      <c r="E780" s="43"/>
      <c r="F780" s="43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</row>
    <row r="781" ht="12.0" customHeight="1">
      <c r="A781" s="43"/>
      <c r="B781" s="43"/>
      <c r="C781" s="43"/>
      <c r="D781" s="43"/>
      <c r="E781" s="43"/>
      <c r="F781" s="43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</row>
    <row r="782" ht="12.0" customHeight="1">
      <c r="A782" s="43"/>
      <c r="B782" s="43"/>
      <c r="C782" s="43"/>
      <c r="D782" s="43"/>
      <c r="E782" s="43"/>
      <c r="F782" s="43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</row>
    <row r="783" ht="12.0" customHeight="1">
      <c r="A783" s="43"/>
      <c r="B783" s="43"/>
      <c r="C783" s="43"/>
      <c r="D783" s="43"/>
      <c r="E783" s="43"/>
      <c r="F783" s="43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</row>
    <row r="784" ht="12.0" customHeight="1">
      <c r="A784" s="43"/>
      <c r="B784" s="43"/>
      <c r="C784" s="43"/>
      <c r="D784" s="43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</row>
    <row r="785" ht="12.0" customHeight="1">
      <c r="A785" s="43"/>
      <c r="B785" s="43"/>
      <c r="C785" s="43"/>
      <c r="D785" s="43"/>
      <c r="E785" s="43"/>
      <c r="F785" s="43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</row>
    <row r="786" ht="12.0" customHeight="1">
      <c r="A786" s="43"/>
      <c r="B786" s="43"/>
      <c r="C786" s="43"/>
      <c r="D786" s="43"/>
      <c r="E786" s="43"/>
      <c r="F786" s="43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</row>
    <row r="787" ht="12.0" customHeight="1">
      <c r="A787" s="43"/>
      <c r="B787" s="43"/>
      <c r="C787" s="43"/>
      <c r="D787" s="43"/>
      <c r="E787" s="43"/>
      <c r="F787" s="43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</row>
    <row r="788" ht="12.0" customHeight="1">
      <c r="A788" s="43"/>
      <c r="B788" s="43"/>
      <c r="C788" s="43"/>
      <c r="D788" s="43"/>
      <c r="E788" s="43"/>
      <c r="F788" s="43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</row>
    <row r="789" ht="12.0" customHeight="1">
      <c r="A789" s="43"/>
      <c r="B789" s="43"/>
      <c r="C789" s="43"/>
      <c r="D789" s="43"/>
      <c r="E789" s="43"/>
      <c r="F789" s="43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</row>
    <row r="790" ht="12.0" customHeight="1">
      <c r="A790" s="43"/>
      <c r="B790" s="43"/>
      <c r="C790" s="43"/>
      <c r="D790" s="43"/>
      <c r="E790" s="43"/>
      <c r="F790" s="43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</row>
    <row r="791" ht="12.0" customHeight="1">
      <c r="A791" s="43"/>
      <c r="B791" s="43"/>
      <c r="C791" s="43"/>
      <c r="D791" s="43"/>
      <c r="E791" s="43"/>
      <c r="F791" s="43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</row>
    <row r="792" ht="12.0" customHeight="1">
      <c r="A792" s="43"/>
      <c r="B792" s="43"/>
      <c r="C792" s="43"/>
      <c r="D792" s="43"/>
      <c r="E792" s="43"/>
      <c r="F792" s="43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</row>
    <row r="793" ht="12.0" customHeight="1">
      <c r="A793" s="43"/>
      <c r="B793" s="43"/>
      <c r="C793" s="43"/>
      <c r="D793" s="43"/>
      <c r="E793" s="43"/>
      <c r="F793" s="43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</row>
    <row r="794" ht="12.0" customHeight="1">
      <c r="A794" s="43"/>
      <c r="B794" s="43"/>
      <c r="C794" s="43"/>
      <c r="D794" s="43"/>
      <c r="E794" s="43"/>
      <c r="F794" s="43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</row>
    <row r="795" ht="12.0" customHeight="1">
      <c r="A795" s="43"/>
      <c r="B795" s="43"/>
      <c r="C795" s="43"/>
      <c r="D795" s="43"/>
      <c r="E795" s="43"/>
      <c r="F795" s="43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</row>
    <row r="796" ht="12.0" customHeight="1">
      <c r="A796" s="43"/>
      <c r="B796" s="43"/>
      <c r="C796" s="43"/>
      <c r="D796" s="43"/>
      <c r="E796" s="43"/>
      <c r="F796" s="43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</row>
    <row r="797" ht="12.0" customHeight="1">
      <c r="A797" s="43"/>
      <c r="B797" s="43"/>
      <c r="C797" s="43"/>
      <c r="D797" s="43"/>
      <c r="E797" s="43"/>
      <c r="F797" s="43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</row>
    <row r="798" ht="12.0" customHeight="1">
      <c r="A798" s="43"/>
      <c r="B798" s="43"/>
      <c r="C798" s="43"/>
      <c r="D798" s="43"/>
      <c r="E798" s="43"/>
      <c r="F798" s="43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</row>
    <row r="799" ht="12.0" customHeight="1">
      <c r="A799" s="43"/>
      <c r="B799" s="43"/>
      <c r="C799" s="43"/>
      <c r="D799" s="43"/>
      <c r="E799" s="43"/>
      <c r="F799" s="43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</row>
    <row r="800" ht="12.0" customHeight="1">
      <c r="A800" s="43"/>
      <c r="B800" s="43"/>
      <c r="C800" s="43"/>
      <c r="D800" s="43"/>
      <c r="E800" s="43"/>
      <c r="F800" s="43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</row>
    <row r="801" ht="12.0" customHeight="1">
      <c r="A801" s="43"/>
      <c r="B801" s="43"/>
      <c r="C801" s="43"/>
      <c r="D801" s="43"/>
      <c r="E801" s="43"/>
      <c r="F801" s="43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</row>
    <row r="802" ht="12.0" customHeight="1">
      <c r="A802" s="43"/>
      <c r="B802" s="43"/>
      <c r="C802" s="43"/>
      <c r="D802" s="43"/>
      <c r="E802" s="43"/>
      <c r="F802" s="43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</row>
    <row r="803" ht="12.0" customHeight="1">
      <c r="A803" s="43"/>
      <c r="B803" s="43"/>
      <c r="C803" s="43"/>
      <c r="D803" s="43"/>
      <c r="E803" s="43"/>
      <c r="F803" s="43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</row>
    <row r="804" ht="12.0" customHeight="1">
      <c r="A804" s="43"/>
      <c r="B804" s="43"/>
      <c r="C804" s="43"/>
      <c r="D804" s="43"/>
      <c r="E804" s="43"/>
      <c r="F804" s="43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</row>
    <row r="805" ht="12.0" customHeight="1">
      <c r="A805" s="43"/>
      <c r="B805" s="43"/>
      <c r="C805" s="43"/>
      <c r="D805" s="43"/>
      <c r="E805" s="43"/>
      <c r="F805" s="43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</row>
    <row r="806" ht="12.0" customHeight="1">
      <c r="A806" s="43"/>
      <c r="B806" s="43"/>
      <c r="C806" s="43"/>
      <c r="D806" s="43"/>
      <c r="E806" s="43"/>
      <c r="F806" s="43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</row>
    <row r="807" ht="12.0" customHeight="1">
      <c r="A807" s="43"/>
      <c r="B807" s="43"/>
      <c r="C807" s="43"/>
      <c r="D807" s="43"/>
      <c r="E807" s="4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</row>
    <row r="808" ht="12.0" customHeight="1">
      <c r="A808" s="43"/>
      <c r="B808" s="43"/>
      <c r="C808" s="43"/>
      <c r="D808" s="43"/>
      <c r="E808" s="43"/>
      <c r="F808" s="43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</row>
    <row r="809" ht="12.0" customHeight="1">
      <c r="A809" s="43"/>
      <c r="B809" s="43"/>
      <c r="C809" s="43"/>
      <c r="D809" s="43"/>
      <c r="E809" s="43"/>
      <c r="F809" s="43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</row>
    <row r="810" ht="12.0" customHeight="1">
      <c r="A810" s="43"/>
      <c r="B810" s="43"/>
      <c r="C810" s="43"/>
      <c r="D810" s="43"/>
      <c r="E810" s="43"/>
      <c r="F810" s="43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</row>
    <row r="811" ht="12.0" customHeight="1">
      <c r="A811" s="43"/>
      <c r="B811" s="43"/>
      <c r="C811" s="43"/>
      <c r="D811" s="43"/>
      <c r="E811" s="43"/>
      <c r="F811" s="43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</row>
    <row r="812" ht="12.0" customHeight="1">
      <c r="A812" s="43"/>
      <c r="B812" s="43"/>
      <c r="C812" s="43"/>
      <c r="D812" s="43"/>
      <c r="E812" s="43"/>
      <c r="F812" s="43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</row>
    <row r="813" ht="12.0" customHeight="1">
      <c r="A813" s="43"/>
      <c r="B813" s="43"/>
      <c r="C813" s="43"/>
      <c r="D813" s="43"/>
      <c r="E813" s="43"/>
      <c r="F813" s="43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</row>
    <row r="814" ht="12.0" customHeight="1">
      <c r="A814" s="43"/>
      <c r="B814" s="43"/>
      <c r="C814" s="43"/>
      <c r="D814" s="43"/>
      <c r="E814" s="43"/>
      <c r="F814" s="43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</row>
    <row r="815" ht="12.0" customHeight="1">
      <c r="A815" s="43"/>
      <c r="B815" s="43"/>
      <c r="C815" s="43"/>
      <c r="D815" s="43"/>
      <c r="E815" s="43"/>
      <c r="F815" s="43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</row>
    <row r="816" ht="12.0" customHeight="1">
      <c r="A816" s="43"/>
      <c r="B816" s="43"/>
      <c r="C816" s="43"/>
      <c r="D816" s="43"/>
      <c r="E816" s="43"/>
      <c r="F816" s="43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</row>
    <row r="817" ht="12.0" customHeight="1">
      <c r="A817" s="43"/>
      <c r="B817" s="43"/>
      <c r="C817" s="43"/>
      <c r="D817" s="43"/>
      <c r="E817" s="43"/>
      <c r="F817" s="43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</row>
    <row r="818" ht="12.0" customHeight="1">
      <c r="A818" s="43"/>
      <c r="B818" s="43"/>
      <c r="C818" s="43"/>
      <c r="D818" s="43"/>
      <c r="E818" s="43"/>
      <c r="F818" s="43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</row>
    <row r="819" ht="12.0" customHeight="1">
      <c r="A819" s="43"/>
      <c r="B819" s="43"/>
      <c r="C819" s="43"/>
      <c r="D819" s="43"/>
      <c r="E819" s="43"/>
      <c r="F819" s="43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</row>
    <row r="820" ht="12.0" customHeight="1">
      <c r="A820" s="43"/>
      <c r="B820" s="43"/>
      <c r="C820" s="43"/>
      <c r="D820" s="43"/>
      <c r="E820" s="43"/>
      <c r="F820" s="43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</row>
    <row r="821" ht="12.0" customHeight="1">
      <c r="A821" s="43"/>
      <c r="B821" s="43"/>
      <c r="C821" s="43"/>
      <c r="D821" s="43"/>
      <c r="E821" s="43"/>
      <c r="F821" s="43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</row>
    <row r="822" ht="12.0" customHeight="1">
      <c r="A822" s="43"/>
      <c r="B822" s="43"/>
      <c r="C822" s="43"/>
      <c r="D822" s="43"/>
      <c r="E822" s="43"/>
      <c r="F822" s="43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</row>
    <row r="823" ht="12.0" customHeight="1">
      <c r="A823" s="43"/>
      <c r="B823" s="43"/>
      <c r="C823" s="43"/>
      <c r="D823" s="43"/>
      <c r="E823" s="4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</row>
    <row r="824" ht="12.0" customHeight="1">
      <c r="A824" s="43"/>
      <c r="B824" s="43"/>
      <c r="C824" s="43"/>
      <c r="D824" s="43"/>
      <c r="E824" s="4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</row>
    <row r="825" ht="12.0" customHeight="1">
      <c r="A825" s="43"/>
      <c r="B825" s="43"/>
      <c r="C825" s="43"/>
      <c r="D825" s="43"/>
      <c r="E825" s="43"/>
      <c r="F825" s="43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</row>
    <row r="826" ht="12.0" customHeight="1">
      <c r="A826" s="43"/>
      <c r="B826" s="43"/>
      <c r="C826" s="43"/>
      <c r="D826" s="43"/>
      <c r="E826" s="43"/>
      <c r="F826" s="43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</row>
    <row r="827" ht="12.0" customHeight="1">
      <c r="A827" s="43"/>
      <c r="B827" s="43"/>
      <c r="C827" s="43"/>
      <c r="D827" s="43"/>
      <c r="E827" s="43"/>
      <c r="F827" s="43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</row>
    <row r="828" ht="12.0" customHeight="1">
      <c r="A828" s="43"/>
      <c r="B828" s="43"/>
      <c r="C828" s="43"/>
      <c r="D828" s="43"/>
      <c r="E828" s="43"/>
      <c r="F828" s="43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</row>
    <row r="829" ht="12.0" customHeight="1">
      <c r="A829" s="43"/>
      <c r="B829" s="43"/>
      <c r="C829" s="43"/>
      <c r="D829" s="43"/>
      <c r="E829" s="43"/>
      <c r="F829" s="43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</row>
    <row r="830" ht="12.0" customHeight="1">
      <c r="A830" s="43"/>
      <c r="B830" s="43"/>
      <c r="C830" s="43"/>
      <c r="D830" s="43"/>
      <c r="E830" s="43"/>
      <c r="F830" s="43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</row>
    <row r="831" ht="12.0" customHeight="1">
      <c r="A831" s="43"/>
      <c r="B831" s="43"/>
      <c r="C831" s="43"/>
      <c r="D831" s="43"/>
      <c r="E831" s="43"/>
      <c r="F831" s="43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</row>
    <row r="832" ht="12.0" customHeight="1">
      <c r="A832" s="43"/>
      <c r="B832" s="43"/>
      <c r="C832" s="43"/>
      <c r="D832" s="43"/>
      <c r="E832" s="43"/>
      <c r="F832" s="43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</row>
    <row r="833" ht="12.0" customHeight="1">
      <c r="A833" s="43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</row>
    <row r="834" ht="12.0" customHeight="1">
      <c r="A834" s="43"/>
      <c r="B834" s="43"/>
      <c r="C834" s="43"/>
      <c r="D834" s="43"/>
      <c r="E834" s="43"/>
      <c r="F834" s="43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</row>
    <row r="835" ht="12.0" customHeight="1">
      <c r="A835" s="43"/>
      <c r="B835" s="43"/>
      <c r="C835" s="43"/>
      <c r="D835" s="43"/>
      <c r="E835" s="43"/>
      <c r="F835" s="43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</row>
    <row r="836" ht="12.0" customHeight="1">
      <c r="A836" s="43"/>
      <c r="B836" s="43"/>
      <c r="C836" s="43"/>
      <c r="D836" s="43"/>
      <c r="E836" s="43"/>
      <c r="F836" s="43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</row>
    <row r="837" ht="12.0" customHeight="1">
      <c r="A837" s="43"/>
      <c r="B837" s="43"/>
      <c r="C837" s="43"/>
      <c r="D837" s="43"/>
      <c r="E837" s="43"/>
      <c r="F837" s="43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</row>
    <row r="838" ht="12.0" customHeight="1">
      <c r="A838" s="43"/>
      <c r="B838" s="43"/>
      <c r="C838" s="43"/>
      <c r="D838" s="43"/>
      <c r="E838" s="43"/>
      <c r="F838" s="43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</row>
    <row r="839" ht="12.0" customHeight="1">
      <c r="A839" s="43"/>
      <c r="B839" s="43"/>
      <c r="C839" s="43"/>
      <c r="D839" s="43"/>
      <c r="E839" s="43"/>
      <c r="F839" s="43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</row>
    <row r="840" ht="12.0" customHeight="1">
      <c r="A840" s="43"/>
      <c r="B840" s="43"/>
      <c r="C840" s="43"/>
      <c r="D840" s="43"/>
      <c r="E840" s="43"/>
      <c r="F840" s="43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</row>
    <row r="841" ht="12.0" customHeight="1">
      <c r="A841" s="43"/>
      <c r="B841" s="43"/>
      <c r="C841" s="43"/>
      <c r="D841" s="43"/>
      <c r="E841" s="43"/>
      <c r="F841" s="43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</row>
    <row r="842" ht="12.0" customHeight="1">
      <c r="A842" s="43"/>
      <c r="B842" s="43"/>
      <c r="C842" s="43"/>
      <c r="D842" s="43"/>
      <c r="E842" s="43"/>
      <c r="F842" s="43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</row>
    <row r="843" ht="12.0" customHeight="1">
      <c r="A843" s="43"/>
      <c r="B843" s="43"/>
      <c r="C843" s="43"/>
      <c r="D843" s="43"/>
      <c r="E843" s="43"/>
      <c r="F843" s="43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</row>
    <row r="844" ht="12.0" customHeight="1">
      <c r="A844" s="43"/>
      <c r="B844" s="43"/>
      <c r="C844" s="43"/>
      <c r="D844" s="43"/>
      <c r="E844" s="43"/>
      <c r="F844" s="43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</row>
    <row r="845" ht="12.0" customHeight="1">
      <c r="A845" s="43"/>
      <c r="B845" s="43"/>
      <c r="C845" s="43"/>
      <c r="D845" s="43"/>
      <c r="E845" s="43"/>
      <c r="F845" s="43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</row>
    <row r="846" ht="12.0" customHeight="1">
      <c r="A846" s="43"/>
      <c r="B846" s="43"/>
      <c r="C846" s="43"/>
      <c r="D846" s="43"/>
      <c r="E846" s="43"/>
      <c r="F846" s="43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</row>
    <row r="847" ht="12.0" customHeight="1">
      <c r="A847" s="43"/>
      <c r="B847" s="43"/>
      <c r="C847" s="43"/>
      <c r="D847" s="43"/>
      <c r="E847" s="43"/>
      <c r="F847" s="43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</row>
    <row r="848" ht="12.0" customHeight="1">
      <c r="A848" s="43"/>
      <c r="B848" s="43"/>
      <c r="C848" s="43"/>
      <c r="D848" s="43"/>
      <c r="E848" s="43"/>
      <c r="F848" s="43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</row>
    <row r="849" ht="12.0" customHeight="1">
      <c r="A849" s="43"/>
      <c r="B849" s="43"/>
      <c r="C849" s="43"/>
      <c r="D849" s="43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</row>
    <row r="850" ht="12.0" customHeight="1">
      <c r="A850" s="43"/>
      <c r="B850" s="43"/>
      <c r="C850" s="43"/>
      <c r="D850" s="43"/>
      <c r="E850" s="43"/>
      <c r="F850" s="43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</row>
    <row r="851" ht="12.0" customHeight="1">
      <c r="A851" s="43"/>
      <c r="B851" s="43"/>
      <c r="C851" s="43"/>
      <c r="D851" s="43"/>
      <c r="E851" s="43"/>
      <c r="F851" s="43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</row>
    <row r="852" ht="12.0" customHeight="1">
      <c r="A852" s="43"/>
      <c r="B852" s="43"/>
      <c r="C852" s="43"/>
      <c r="D852" s="43"/>
      <c r="E852" s="43"/>
      <c r="F852" s="43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</row>
    <row r="853" ht="12.0" customHeight="1">
      <c r="A853" s="43"/>
      <c r="B853" s="43"/>
      <c r="C853" s="43"/>
      <c r="D853" s="43"/>
      <c r="E853" s="43"/>
      <c r="F853" s="43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</row>
    <row r="854" ht="12.0" customHeight="1">
      <c r="A854" s="43"/>
      <c r="B854" s="43"/>
      <c r="C854" s="43"/>
      <c r="D854" s="43"/>
      <c r="E854" s="43"/>
      <c r="F854" s="43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</row>
    <row r="855" ht="12.0" customHeight="1">
      <c r="A855" s="43"/>
      <c r="B855" s="43"/>
      <c r="C855" s="43"/>
      <c r="D855" s="43"/>
      <c r="E855" s="43"/>
      <c r="F855" s="43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</row>
    <row r="856" ht="12.0" customHeight="1">
      <c r="A856" s="43"/>
      <c r="B856" s="43"/>
      <c r="C856" s="43"/>
      <c r="D856" s="43"/>
      <c r="E856" s="43"/>
      <c r="F856" s="43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</row>
    <row r="857" ht="12.0" customHeight="1">
      <c r="A857" s="43"/>
      <c r="B857" s="43"/>
      <c r="C857" s="43"/>
      <c r="D857" s="43"/>
      <c r="E857" s="43"/>
      <c r="F857" s="43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</row>
    <row r="858" ht="12.0" customHeight="1">
      <c r="A858" s="43"/>
      <c r="B858" s="43"/>
      <c r="C858" s="43"/>
      <c r="D858" s="43"/>
      <c r="E858" s="43"/>
      <c r="F858" s="43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</row>
    <row r="859" ht="12.0" customHeight="1">
      <c r="A859" s="43"/>
      <c r="B859" s="43"/>
      <c r="C859" s="43"/>
      <c r="D859" s="43"/>
      <c r="E859" s="43"/>
      <c r="F859" s="43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</row>
    <row r="860" ht="12.0" customHeight="1">
      <c r="A860" s="43"/>
      <c r="B860" s="43"/>
      <c r="C860" s="43"/>
      <c r="D860" s="43"/>
      <c r="E860" s="43"/>
      <c r="F860" s="43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</row>
    <row r="861" ht="12.0" customHeight="1">
      <c r="A861" s="43"/>
      <c r="B861" s="43"/>
      <c r="C861" s="43"/>
      <c r="D861" s="43"/>
      <c r="E861" s="43"/>
      <c r="F861" s="43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</row>
    <row r="862" ht="12.0" customHeight="1">
      <c r="A862" s="43"/>
      <c r="B862" s="43"/>
      <c r="C862" s="43"/>
      <c r="D862" s="43"/>
      <c r="E862" s="43"/>
      <c r="F862" s="43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</row>
    <row r="863" ht="12.0" customHeight="1">
      <c r="A863" s="43"/>
      <c r="B863" s="43"/>
      <c r="C863" s="43"/>
      <c r="D863" s="43"/>
      <c r="E863" s="43"/>
      <c r="F863" s="43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</row>
    <row r="864" ht="12.0" customHeight="1">
      <c r="A864" s="43"/>
      <c r="B864" s="43"/>
      <c r="C864" s="43"/>
      <c r="D864" s="43"/>
      <c r="E864" s="43"/>
      <c r="F864" s="43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</row>
    <row r="865" ht="12.0" customHeight="1">
      <c r="A865" s="43"/>
      <c r="B865" s="43"/>
      <c r="C865" s="43"/>
      <c r="D865" s="43"/>
      <c r="E865" s="43"/>
      <c r="F865" s="43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</row>
    <row r="866" ht="12.0" customHeight="1">
      <c r="A866" s="43"/>
      <c r="B866" s="43"/>
      <c r="C866" s="43"/>
      <c r="D866" s="43"/>
      <c r="E866" s="43"/>
      <c r="F866" s="43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</row>
    <row r="867" ht="12.0" customHeight="1">
      <c r="A867" s="43"/>
      <c r="B867" s="43"/>
      <c r="C867" s="43"/>
      <c r="D867" s="43"/>
      <c r="E867" s="43"/>
      <c r="F867" s="43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</row>
    <row r="868" ht="12.0" customHeight="1">
      <c r="A868" s="43"/>
      <c r="B868" s="43"/>
      <c r="C868" s="43"/>
      <c r="D868" s="43"/>
      <c r="E868" s="4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</row>
    <row r="869" ht="12.0" customHeight="1">
      <c r="A869" s="43"/>
      <c r="B869" s="43"/>
      <c r="C869" s="43"/>
      <c r="D869" s="43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</row>
    <row r="870" ht="12.0" customHeight="1">
      <c r="A870" s="43"/>
      <c r="B870" s="43"/>
      <c r="C870" s="43"/>
      <c r="D870" s="43"/>
      <c r="E870" s="4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</row>
    <row r="871" ht="12.0" customHeight="1">
      <c r="A871" s="43"/>
      <c r="B871" s="43"/>
      <c r="C871" s="43"/>
      <c r="D871" s="43"/>
      <c r="E871" s="4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</row>
    <row r="872" ht="12.0" customHeight="1">
      <c r="A872" s="43"/>
      <c r="B872" s="43"/>
      <c r="C872" s="43"/>
      <c r="D872" s="43"/>
      <c r="E872" s="4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</row>
    <row r="873" ht="12.0" customHeight="1">
      <c r="A873" s="43"/>
      <c r="B873" s="43"/>
      <c r="C873" s="43"/>
      <c r="D873" s="43"/>
      <c r="E873" s="4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</row>
    <row r="874" ht="12.0" customHeight="1">
      <c r="A874" s="43"/>
      <c r="B874" s="43"/>
      <c r="C874" s="43"/>
      <c r="D874" s="43"/>
      <c r="E874" s="4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</row>
    <row r="875" ht="12.0" customHeight="1">
      <c r="A875" s="43"/>
      <c r="B875" s="43"/>
      <c r="C875" s="43"/>
      <c r="D875" s="43"/>
      <c r="E875" s="4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</row>
    <row r="876" ht="12.0" customHeight="1">
      <c r="A876" s="43"/>
      <c r="B876" s="43"/>
      <c r="C876" s="43"/>
      <c r="D876" s="43"/>
      <c r="E876" s="4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</row>
    <row r="877" ht="12.0" customHeight="1">
      <c r="A877" s="43"/>
      <c r="B877" s="43"/>
      <c r="C877" s="43"/>
      <c r="D877" s="43"/>
      <c r="E877" s="4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</row>
    <row r="878" ht="12.0" customHeight="1">
      <c r="A878" s="43"/>
      <c r="B878" s="43"/>
      <c r="C878" s="43"/>
      <c r="D878" s="43"/>
      <c r="E878" s="4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</row>
    <row r="879" ht="12.0" customHeight="1">
      <c r="A879" s="43"/>
      <c r="B879" s="43"/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</row>
    <row r="880" ht="12.0" customHeight="1">
      <c r="A880" s="43"/>
      <c r="B880" s="43"/>
      <c r="C880" s="43"/>
      <c r="D880" s="43"/>
      <c r="E880" s="4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</row>
    <row r="881" ht="12.0" customHeight="1">
      <c r="A881" s="43"/>
      <c r="B881" s="43"/>
      <c r="C881" s="43"/>
      <c r="D881" s="43"/>
      <c r="E881" s="4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</row>
    <row r="882" ht="12.0" customHeight="1">
      <c r="A882" s="43"/>
      <c r="B882" s="43"/>
      <c r="C882" s="43"/>
      <c r="D882" s="43"/>
      <c r="E882" s="4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</row>
    <row r="883" ht="12.0" customHeight="1">
      <c r="A883" s="43"/>
      <c r="B883" s="43"/>
      <c r="C883" s="43"/>
      <c r="D883" s="43"/>
      <c r="E883" s="4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</row>
    <row r="884" ht="12.0" customHeight="1">
      <c r="A884" s="43"/>
      <c r="B884" s="43"/>
      <c r="C884" s="43"/>
      <c r="D884" s="43"/>
      <c r="E884" s="4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</row>
    <row r="885" ht="12.0" customHeight="1">
      <c r="A885" s="43"/>
      <c r="B885" s="43"/>
      <c r="C885" s="43"/>
      <c r="D885" s="43"/>
      <c r="E885" s="4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</row>
    <row r="886" ht="12.0" customHeight="1">
      <c r="A886" s="43"/>
      <c r="B886" s="43"/>
      <c r="C886" s="43"/>
      <c r="D886" s="43"/>
      <c r="E886" s="4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</row>
    <row r="887" ht="12.0" customHeight="1">
      <c r="A887" s="43"/>
      <c r="B887" s="43"/>
      <c r="C887" s="43"/>
      <c r="D887" s="43"/>
      <c r="E887" s="4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</row>
    <row r="888" ht="12.0" customHeight="1">
      <c r="A888" s="43"/>
      <c r="B888" s="43"/>
      <c r="C888" s="43"/>
      <c r="D888" s="43"/>
      <c r="E888" s="4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</row>
    <row r="889" ht="12.0" customHeight="1">
      <c r="A889" s="43"/>
      <c r="B889" s="43"/>
      <c r="C889" s="43"/>
      <c r="D889" s="43"/>
      <c r="E889" s="4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</row>
    <row r="890" ht="12.0" customHeight="1">
      <c r="A890" s="43"/>
      <c r="B890" s="43"/>
      <c r="C890" s="43"/>
      <c r="D890" s="43"/>
      <c r="E890" s="4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</row>
    <row r="891" ht="12.0" customHeight="1">
      <c r="A891" s="43"/>
      <c r="B891" s="43"/>
      <c r="C891" s="43"/>
      <c r="D891" s="43"/>
      <c r="E891" s="4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</row>
    <row r="892" ht="12.0" customHeight="1">
      <c r="A892" s="43"/>
      <c r="B892" s="43"/>
      <c r="C892" s="43"/>
      <c r="D892" s="43"/>
      <c r="E892" s="4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</row>
    <row r="893" ht="12.0" customHeight="1">
      <c r="A893" s="43"/>
      <c r="B893" s="43"/>
      <c r="C893" s="43"/>
      <c r="D893" s="43"/>
      <c r="E893" s="4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</row>
    <row r="894" ht="12.0" customHeight="1">
      <c r="A894" s="43"/>
      <c r="B894" s="43"/>
      <c r="C894" s="43"/>
      <c r="D894" s="43"/>
      <c r="E894" s="4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</row>
    <row r="895" ht="12.0" customHeight="1">
      <c r="A895" s="43"/>
      <c r="B895" s="43"/>
      <c r="C895" s="43"/>
      <c r="D895" s="43"/>
      <c r="E895" s="4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</row>
    <row r="896" ht="12.0" customHeight="1">
      <c r="A896" s="43"/>
      <c r="B896" s="43"/>
      <c r="C896" s="43"/>
      <c r="D896" s="43"/>
      <c r="E896" s="4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</row>
    <row r="897" ht="12.0" customHeight="1">
      <c r="A897" s="43"/>
      <c r="B897" s="43"/>
      <c r="C897" s="43"/>
      <c r="D897" s="43"/>
      <c r="E897" s="4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</row>
    <row r="898" ht="12.0" customHeight="1">
      <c r="A898" s="43"/>
      <c r="B898" s="43"/>
      <c r="C898" s="43"/>
      <c r="D898" s="43"/>
      <c r="E898" s="4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</row>
    <row r="899" ht="12.0" customHeight="1">
      <c r="A899" s="43"/>
      <c r="B899" s="43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</row>
    <row r="900" ht="12.0" customHeight="1">
      <c r="A900" s="43"/>
      <c r="B900" s="43"/>
      <c r="C900" s="43"/>
      <c r="D900" s="43"/>
      <c r="E900" s="4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</row>
    <row r="901" ht="12.0" customHeight="1">
      <c r="A901" s="43"/>
      <c r="B901" s="43"/>
      <c r="C901" s="43"/>
      <c r="D901" s="43"/>
      <c r="E901" s="4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</row>
    <row r="902" ht="12.0" customHeight="1">
      <c r="A902" s="43"/>
      <c r="B902" s="43"/>
      <c r="C902" s="43"/>
      <c r="D902" s="43"/>
      <c r="E902" s="4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</row>
    <row r="903" ht="12.0" customHeight="1">
      <c r="A903" s="43"/>
      <c r="B903" s="43"/>
      <c r="C903" s="43"/>
      <c r="D903" s="43"/>
      <c r="E903" s="4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</row>
    <row r="904" ht="12.0" customHeight="1">
      <c r="A904" s="43"/>
      <c r="B904" s="43"/>
      <c r="C904" s="43"/>
      <c r="D904" s="43"/>
      <c r="E904" s="4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</row>
    <row r="905" ht="12.0" customHeight="1">
      <c r="A905" s="43"/>
      <c r="B905" s="43"/>
      <c r="C905" s="43"/>
      <c r="D905" s="43"/>
      <c r="E905" s="43"/>
      <c r="F905" s="43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</row>
    <row r="906" ht="12.0" customHeight="1">
      <c r="A906" s="43"/>
      <c r="B906" s="43"/>
      <c r="C906" s="43"/>
      <c r="D906" s="43"/>
      <c r="E906" s="43"/>
      <c r="F906" s="43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</row>
    <row r="907" ht="12.0" customHeight="1">
      <c r="A907" s="43"/>
      <c r="B907" s="43"/>
      <c r="C907" s="43"/>
      <c r="D907" s="43"/>
      <c r="E907" s="43"/>
      <c r="F907" s="43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</row>
    <row r="908" ht="12.0" customHeight="1">
      <c r="A908" s="43"/>
      <c r="B908" s="43"/>
      <c r="C908" s="43"/>
      <c r="D908" s="43"/>
      <c r="E908" s="43"/>
      <c r="F908" s="43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</row>
    <row r="909" ht="12.0" customHeight="1">
      <c r="A909" s="43"/>
      <c r="B909" s="43"/>
      <c r="C909" s="43"/>
      <c r="D909" s="43"/>
      <c r="E909" s="43"/>
      <c r="F909" s="43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</row>
    <row r="910" ht="12.0" customHeight="1">
      <c r="A910" s="43"/>
      <c r="B910" s="43"/>
      <c r="C910" s="43"/>
      <c r="D910" s="43"/>
      <c r="E910" s="43"/>
      <c r="F910" s="43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</row>
    <row r="911" ht="12.0" customHeight="1">
      <c r="A911" s="43"/>
      <c r="B911" s="43"/>
      <c r="C911" s="43"/>
      <c r="D911" s="43"/>
      <c r="E911" s="43"/>
      <c r="F911" s="43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</row>
    <row r="912" ht="12.0" customHeight="1">
      <c r="A912" s="43"/>
      <c r="B912" s="43"/>
      <c r="C912" s="43"/>
      <c r="D912" s="43"/>
      <c r="E912" s="43"/>
      <c r="F912" s="43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</row>
    <row r="913" ht="12.0" customHeight="1">
      <c r="A913" s="43"/>
      <c r="B913" s="43"/>
      <c r="C913" s="43"/>
      <c r="D913" s="43"/>
      <c r="E913" s="43"/>
      <c r="F913" s="43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</row>
    <row r="914" ht="12.0" customHeight="1">
      <c r="A914" s="43"/>
      <c r="B914" s="43"/>
      <c r="C914" s="43"/>
      <c r="D914" s="43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</row>
    <row r="915" ht="12.0" customHeight="1">
      <c r="A915" s="43"/>
      <c r="B915" s="43"/>
      <c r="C915" s="43"/>
      <c r="D915" s="43"/>
      <c r="E915" s="43"/>
      <c r="F915" s="43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</row>
    <row r="916" ht="12.0" customHeight="1">
      <c r="A916" s="43"/>
      <c r="B916" s="43"/>
      <c r="C916" s="43"/>
      <c r="D916" s="43"/>
      <c r="E916" s="43"/>
      <c r="F916" s="43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</row>
    <row r="917" ht="12.0" customHeight="1">
      <c r="A917" s="43"/>
      <c r="B917" s="43"/>
      <c r="C917" s="43"/>
      <c r="D917" s="43"/>
      <c r="E917" s="43"/>
      <c r="F917" s="43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</row>
    <row r="918" ht="12.0" customHeight="1">
      <c r="A918" s="43"/>
      <c r="B918" s="43"/>
      <c r="C918" s="43"/>
      <c r="D918" s="43"/>
      <c r="E918" s="43"/>
      <c r="F918" s="43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</row>
    <row r="919" ht="12.0" customHeight="1">
      <c r="A919" s="43"/>
      <c r="B919" s="43"/>
      <c r="C919" s="43"/>
      <c r="D919" s="43"/>
      <c r="E919" s="43"/>
      <c r="F919" s="43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</row>
    <row r="920" ht="12.0" customHeight="1">
      <c r="A920" s="43"/>
      <c r="B920" s="43"/>
      <c r="C920" s="43"/>
      <c r="D920" s="43"/>
      <c r="E920" s="43"/>
      <c r="F920" s="43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</row>
    <row r="921" ht="12.0" customHeight="1">
      <c r="A921" s="43"/>
      <c r="B921" s="43"/>
      <c r="C921" s="43"/>
      <c r="D921" s="43"/>
      <c r="E921" s="43"/>
      <c r="F921" s="43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</row>
    <row r="922" ht="12.0" customHeight="1">
      <c r="A922" s="43"/>
      <c r="B922" s="43"/>
      <c r="C922" s="43"/>
      <c r="D922" s="43"/>
      <c r="E922" s="43"/>
      <c r="F922" s="43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</row>
    <row r="923" ht="12.0" customHeight="1">
      <c r="A923" s="43"/>
      <c r="B923" s="43"/>
      <c r="C923" s="43"/>
      <c r="D923" s="43"/>
      <c r="E923" s="43"/>
      <c r="F923" s="43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</row>
    <row r="924" ht="12.0" customHeight="1">
      <c r="A924" s="43"/>
      <c r="B924" s="43"/>
      <c r="C924" s="43"/>
      <c r="D924" s="43"/>
      <c r="E924" s="43"/>
      <c r="F924" s="43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</row>
    <row r="925" ht="12.0" customHeight="1">
      <c r="A925" s="43"/>
      <c r="B925" s="43"/>
      <c r="C925" s="43"/>
      <c r="D925" s="43"/>
      <c r="E925" s="43"/>
      <c r="F925" s="43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</row>
    <row r="926" ht="12.0" customHeight="1">
      <c r="A926" s="43"/>
      <c r="B926" s="43"/>
      <c r="C926" s="43"/>
      <c r="D926" s="43"/>
      <c r="E926" s="43"/>
      <c r="F926" s="43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</row>
    <row r="927" ht="12.0" customHeight="1">
      <c r="A927" s="43"/>
      <c r="B927" s="43"/>
      <c r="C927" s="43"/>
      <c r="D927" s="43"/>
      <c r="E927" s="43"/>
      <c r="F927" s="43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</row>
    <row r="928" ht="12.0" customHeight="1">
      <c r="A928" s="43"/>
      <c r="B928" s="43"/>
      <c r="C928" s="43"/>
      <c r="D928" s="43"/>
      <c r="E928" s="43"/>
      <c r="F928" s="43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</row>
    <row r="929" ht="12.0" customHeight="1">
      <c r="A929" s="43"/>
      <c r="B929" s="43"/>
      <c r="C929" s="43"/>
      <c r="D929" s="43"/>
      <c r="E929" s="43"/>
      <c r="F929" s="43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</row>
    <row r="930" ht="12.0" customHeight="1">
      <c r="A930" s="43"/>
      <c r="B930" s="43"/>
      <c r="C930" s="43"/>
      <c r="D930" s="43"/>
      <c r="E930" s="43"/>
      <c r="F930" s="43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</row>
    <row r="931" ht="12.0" customHeight="1">
      <c r="A931" s="43"/>
      <c r="B931" s="43"/>
      <c r="C931" s="43"/>
      <c r="D931" s="43"/>
      <c r="E931" s="4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</row>
    <row r="932" ht="12.0" customHeight="1">
      <c r="A932" s="43"/>
      <c r="B932" s="43"/>
      <c r="C932" s="43"/>
      <c r="D932" s="43"/>
      <c r="E932" s="43"/>
      <c r="F932" s="43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</row>
    <row r="933" ht="12.0" customHeight="1">
      <c r="A933" s="43"/>
      <c r="B933" s="43"/>
      <c r="C933" s="43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</row>
    <row r="934" ht="12.0" customHeight="1">
      <c r="A934" s="43"/>
      <c r="B934" s="43"/>
      <c r="C934" s="43"/>
      <c r="D934" s="43"/>
      <c r="E934" s="43"/>
      <c r="F934" s="43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</row>
    <row r="935" ht="12.0" customHeight="1">
      <c r="A935" s="43"/>
      <c r="B935" s="43"/>
      <c r="C935" s="43"/>
      <c r="D935" s="43"/>
      <c r="E935" s="43"/>
      <c r="F935" s="43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</row>
    <row r="936" ht="12.0" customHeight="1">
      <c r="A936" s="43"/>
      <c r="B936" s="43"/>
      <c r="C936" s="43"/>
      <c r="D936" s="43"/>
      <c r="E936" s="43"/>
      <c r="F936" s="43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</row>
    <row r="937" ht="12.0" customHeight="1">
      <c r="A937" s="43"/>
      <c r="B937" s="43"/>
      <c r="C937" s="43"/>
      <c r="D937" s="43"/>
      <c r="E937" s="43"/>
      <c r="F937" s="43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</row>
    <row r="938" ht="12.0" customHeight="1">
      <c r="A938" s="43"/>
      <c r="B938" s="43"/>
      <c r="C938" s="43"/>
      <c r="D938" s="43"/>
      <c r="E938" s="43"/>
      <c r="F938" s="43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</row>
    <row r="939" ht="12.0" customHeight="1">
      <c r="A939" s="43"/>
      <c r="B939" s="43"/>
      <c r="C939" s="43"/>
      <c r="D939" s="43"/>
      <c r="E939" s="43"/>
      <c r="F939" s="43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</row>
    <row r="940" ht="12.0" customHeight="1">
      <c r="A940" s="43"/>
      <c r="B940" s="43"/>
      <c r="C940" s="43"/>
      <c r="D940" s="43"/>
      <c r="E940" s="43"/>
      <c r="F940" s="43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</row>
    <row r="941" ht="12.0" customHeight="1">
      <c r="A941" s="43"/>
      <c r="B941" s="43"/>
      <c r="C941" s="43"/>
      <c r="D941" s="43"/>
      <c r="E941" s="43"/>
      <c r="F941" s="43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</row>
    <row r="942" ht="12.0" customHeight="1">
      <c r="A942" s="43"/>
      <c r="B942" s="43"/>
      <c r="C942" s="43"/>
      <c r="D942" s="43"/>
      <c r="E942" s="43"/>
      <c r="F942" s="43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</row>
    <row r="943" ht="12.0" customHeight="1">
      <c r="A943" s="43"/>
      <c r="B943" s="43"/>
      <c r="C943" s="43"/>
      <c r="D943" s="43"/>
      <c r="E943" s="43"/>
      <c r="F943" s="43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</row>
    <row r="944" ht="12.0" customHeight="1">
      <c r="A944" s="43"/>
      <c r="B944" s="43"/>
      <c r="C944" s="43"/>
      <c r="D944" s="43"/>
      <c r="E944" s="43"/>
      <c r="F944" s="43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</row>
    <row r="945" ht="12.0" customHeight="1">
      <c r="A945" s="43"/>
      <c r="B945" s="43"/>
      <c r="C945" s="43"/>
      <c r="D945" s="43"/>
      <c r="E945" s="43"/>
      <c r="F945" s="43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</row>
    <row r="946" ht="12.0" customHeight="1">
      <c r="A946" s="43"/>
      <c r="B946" s="43"/>
      <c r="C946" s="43"/>
      <c r="D946" s="43"/>
      <c r="E946" s="43"/>
      <c r="F946" s="43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</row>
    <row r="947" ht="12.0" customHeight="1">
      <c r="A947" s="43"/>
      <c r="B947" s="43"/>
      <c r="C947" s="43"/>
      <c r="D947" s="43"/>
      <c r="E947" s="43"/>
      <c r="F947" s="43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</row>
    <row r="948" ht="12.0" customHeight="1">
      <c r="A948" s="43"/>
      <c r="B948" s="43"/>
      <c r="C948" s="43"/>
      <c r="D948" s="43"/>
      <c r="E948" s="43"/>
      <c r="F948" s="43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</row>
    <row r="949" ht="12.0" customHeight="1">
      <c r="A949" s="43"/>
      <c r="B949" s="43"/>
      <c r="C949" s="43"/>
      <c r="D949" s="43"/>
      <c r="E949" s="43"/>
      <c r="F949" s="43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</row>
    <row r="950" ht="12.0" customHeight="1">
      <c r="A950" s="43"/>
      <c r="B950" s="43"/>
      <c r="C950" s="43"/>
      <c r="D950" s="43"/>
      <c r="E950" s="43"/>
      <c r="F950" s="43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</row>
    <row r="951" ht="12.0" customHeight="1">
      <c r="A951" s="43"/>
      <c r="B951" s="43"/>
      <c r="C951" s="43"/>
      <c r="D951" s="43"/>
      <c r="E951" s="43"/>
      <c r="F951" s="43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</row>
    <row r="952" ht="12.0" customHeight="1">
      <c r="A952" s="43"/>
      <c r="B952" s="43"/>
      <c r="C952" s="43"/>
      <c r="D952" s="43"/>
      <c r="E952" s="43"/>
      <c r="F952" s="43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</row>
    <row r="953" ht="12.0" customHeight="1">
      <c r="A953" s="43"/>
      <c r="B953" s="43"/>
      <c r="C953" s="43"/>
      <c r="D953" s="43"/>
      <c r="E953" s="43"/>
      <c r="F953" s="43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</row>
    <row r="954" ht="12.0" customHeight="1">
      <c r="A954" s="43"/>
      <c r="B954" s="43"/>
      <c r="C954" s="43"/>
      <c r="D954" s="43"/>
      <c r="E954" s="43"/>
      <c r="F954" s="43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</row>
    <row r="955" ht="12.0" customHeight="1">
      <c r="A955" s="43"/>
      <c r="B955" s="43"/>
      <c r="C955" s="43"/>
      <c r="D955" s="43"/>
      <c r="E955" s="43"/>
      <c r="F955" s="43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</row>
    <row r="956" ht="12.0" customHeight="1">
      <c r="A956" s="43"/>
      <c r="B956" s="43"/>
      <c r="C956" s="43"/>
      <c r="D956" s="43"/>
      <c r="E956" s="43"/>
      <c r="F956" s="43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</row>
    <row r="957" ht="12.0" customHeight="1">
      <c r="A957" s="43"/>
      <c r="B957" s="43"/>
      <c r="C957" s="43"/>
      <c r="D957" s="43"/>
      <c r="E957" s="43"/>
      <c r="F957" s="43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</row>
    <row r="958" ht="12.0" customHeight="1">
      <c r="A958" s="43"/>
      <c r="B958" s="43"/>
      <c r="C958" s="43"/>
      <c r="D958" s="43"/>
      <c r="E958" s="43"/>
      <c r="F958" s="43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</row>
    <row r="959" ht="12.0" customHeight="1">
      <c r="A959" s="43"/>
      <c r="B959" s="43"/>
      <c r="C959" s="43"/>
      <c r="D959" s="43"/>
      <c r="E959" s="43"/>
      <c r="F959" s="43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</row>
    <row r="960" ht="12.0" customHeight="1">
      <c r="A960" s="43"/>
      <c r="B960" s="43"/>
      <c r="C960" s="43"/>
      <c r="D960" s="43"/>
      <c r="E960" s="43"/>
      <c r="F960" s="43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</row>
    <row r="961" ht="12.0" customHeight="1">
      <c r="A961" s="43"/>
      <c r="B961" s="43"/>
      <c r="C961" s="43"/>
      <c r="D961" s="43"/>
      <c r="E961" s="43"/>
      <c r="F961" s="43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</row>
    <row r="962" ht="12.0" customHeight="1">
      <c r="A962" s="43"/>
      <c r="B962" s="43"/>
      <c r="C962" s="43"/>
      <c r="D962" s="43"/>
      <c r="E962" s="43"/>
      <c r="F962" s="43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</row>
    <row r="963" ht="12.0" customHeight="1">
      <c r="A963" s="43"/>
      <c r="B963" s="43"/>
      <c r="C963" s="43"/>
      <c r="D963" s="43"/>
      <c r="E963" s="43"/>
      <c r="F963" s="43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</row>
    <row r="964" ht="12.0" customHeight="1">
      <c r="A964" s="43"/>
      <c r="B964" s="43"/>
      <c r="C964" s="43"/>
      <c r="D964" s="43"/>
      <c r="E964" s="43"/>
      <c r="F964" s="43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</row>
    <row r="965" ht="12.0" customHeight="1">
      <c r="A965" s="43"/>
      <c r="B965" s="43"/>
      <c r="C965" s="43"/>
      <c r="D965" s="43"/>
      <c r="E965" s="43"/>
      <c r="F965" s="43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</row>
    <row r="966" ht="12.0" customHeight="1">
      <c r="A966" s="43"/>
      <c r="B966" s="43"/>
      <c r="C966" s="43"/>
      <c r="D966" s="43"/>
      <c r="E966" s="43"/>
      <c r="F966" s="43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</row>
    <row r="967" ht="12.0" customHeight="1">
      <c r="A967" s="43"/>
      <c r="B967" s="43"/>
      <c r="C967" s="43"/>
      <c r="D967" s="43"/>
      <c r="E967" s="43"/>
      <c r="F967" s="43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</row>
    <row r="968" ht="12.0" customHeight="1">
      <c r="A968" s="43"/>
      <c r="B968" s="43"/>
      <c r="C968" s="43"/>
      <c r="D968" s="43"/>
      <c r="E968" s="43"/>
      <c r="F968" s="43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</row>
    <row r="969" ht="12.0" customHeight="1">
      <c r="A969" s="43"/>
      <c r="B969" s="43"/>
      <c r="C969" s="43"/>
      <c r="D969" s="43"/>
      <c r="E969" s="43"/>
      <c r="F969" s="43"/>
      <c r="G969" s="43"/>
      <c r="H969" s="43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</row>
    <row r="970" ht="12.0" customHeight="1">
      <c r="A970" s="43"/>
      <c r="B970" s="43"/>
      <c r="C970" s="43"/>
      <c r="D970" s="43"/>
      <c r="E970" s="43"/>
      <c r="F970" s="43"/>
      <c r="G970" s="43"/>
      <c r="H970" s="43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</row>
    <row r="971" ht="12.0" customHeight="1">
      <c r="A971" s="43"/>
      <c r="B971" s="43"/>
      <c r="C971" s="43"/>
      <c r="D971" s="43"/>
      <c r="E971" s="43"/>
      <c r="F971" s="43"/>
      <c r="G971" s="43"/>
      <c r="H971" s="43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</row>
    <row r="972" ht="12.0" customHeight="1">
      <c r="A972" s="43"/>
      <c r="B972" s="43"/>
      <c r="C972" s="43"/>
      <c r="D972" s="43"/>
      <c r="E972" s="43"/>
      <c r="F972" s="43"/>
      <c r="G972" s="43"/>
      <c r="H972" s="43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</row>
    <row r="973" ht="12.0" customHeight="1">
      <c r="A973" s="43"/>
      <c r="B973" s="43"/>
      <c r="C973" s="43"/>
      <c r="D973" s="43"/>
      <c r="E973" s="43"/>
      <c r="F973" s="43"/>
      <c r="G973" s="43"/>
      <c r="H973" s="43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</row>
    <row r="974" ht="12.0" customHeight="1">
      <c r="A974" s="43"/>
      <c r="B974" s="43"/>
      <c r="C974" s="43"/>
      <c r="D974" s="43"/>
      <c r="E974" s="43"/>
      <c r="F974" s="43"/>
      <c r="G974" s="43"/>
      <c r="H974" s="43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</row>
    <row r="975" ht="12.0" customHeight="1">
      <c r="A975" s="43"/>
      <c r="B975" s="43"/>
      <c r="C975" s="43"/>
      <c r="D975" s="43"/>
      <c r="E975" s="43"/>
      <c r="F975" s="43"/>
      <c r="G975" s="43"/>
      <c r="H975" s="43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</row>
    <row r="976" ht="12.0" customHeight="1">
      <c r="A976" s="43"/>
      <c r="B976" s="43"/>
      <c r="C976" s="43"/>
      <c r="D976" s="43"/>
      <c r="E976" s="43"/>
      <c r="F976" s="43"/>
      <c r="G976" s="43"/>
      <c r="H976" s="43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</row>
    <row r="977" ht="12.0" customHeight="1">
      <c r="A977" s="43"/>
      <c r="B977" s="43"/>
      <c r="C977" s="43"/>
      <c r="D977" s="43"/>
      <c r="E977" s="43"/>
      <c r="F977" s="43"/>
      <c r="G977" s="43"/>
      <c r="H977" s="43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</row>
    <row r="978" ht="12.0" customHeight="1">
      <c r="A978" s="43"/>
      <c r="B978" s="43"/>
      <c r="C978" s="43"/>
      <c r="D978" s="43"/>
      <c r="E978" s="43"/>
      <c r="F978" s="43"/>
      <c r="G978" s="43"/>
      <c r="H978" s="43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</row>
    <row r="979" ht="12.0" customHeight="1">
      <c r="A979" s="43"/>
      <c r="B979" s="43"/>
      <c r="C979" s="43"/>
      <c r="D979" s="43"/>
      <c r="E979" s="43"/>
      <c r="F979" s="43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</row>
    <row r="980" ht="12.0" customHeight="1">
      <c r="A980" s="43"/>
      <c r="B980" s="43"/>
      <c r="C980" s="43"/>
      <c r="D980" s="43"/>
      <c r="E980" s="43"/>
      <c r="F980" s="43"/>
      <c r="G980" s="43"/>
      <c r="H980" s="43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</row>
    <row r="981" ht="12.0" customHeight="1">
      <c r="A981" s="43"/>
      <c r="B981" s="43"/>
      <c r="C981" s="43"/>
      <c r="D981" s="43"/>
      <c r="E981" s="43"/>
      <c r="F981" s="43"/>
      <c r="G981" s="43"/>
      <c r="H981" s="43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</row>
    <row r="982" ht="12.0" customHeight="1">
      <c r="A982" s="43"/>
      <c r="B982" s="43"/>
      <c r="C982" s="43"/>
      <c r="D982" s="43"/>
      <c r="E982" s="43"/>
      <c r="F982" s="43"/>
      <c r="G982" s="43"/>
      <c r="H982" s="43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</row>
    <row r="983" ht="12.0" customHeight="1">
      <c r="A983" s="43"/>
      <c r="B983" s="43"/>
      <c r="C983" s="43"/>
      <c r="D983" s="43"/>
      <c r="E983" s="43"/>
      <c r="F983" s="43"/>
      <c r="G983" s="43"/>
      <c r="H983" s="43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</row>
    <row r="984" ht="12.0" customHeight="1">
      <c r="A984" s="43"/>
      <c r="B984" s="43"/>
      <c r="C984" s="43"/>
      <c r="D984" s="43"/>
      <c r="E984" s="43"/>
      <c r="F984" s="43"/>
      <c r="G984" s="43"/>
      <c r="H984" s="43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</row>
    <row r="985" ht="12.0" customHeight="1">
      <c r="A985" s="43"/>
      <c r="B985" s="43"/>
      <c r="C985" s="43"/>
      <c r="D985" s="43"/>
      <c r="E985" s="43"/>
      <c r="F985" s="43"/>
      <c r="G985" s="43"/>
      <c r="H985" s="43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</row>
    <row r="986" ht="12.0" customHeight="1">
      <c r="A986" s="43"/>
      <c r="B986" s="43"/>
      <c r="C986" s="43"/>
      <c r="D986" s="43"/>
      <c r="E986" s="43"/>
      <c r="F986" s="43"/>
      <c r="G986" s="43"/>
      <c r="H986" s="43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</row>
    <row r="987" ht="12.0" customHeight="1">
      <c r="A987" s="43"/>
      <c r="B987" s="43"/>
      <c r="C987" s="43"/>
      <c r="D987" s="43"/>
      <c r="E987" s="43"/>
      <c r="F987" s="43"/>
      <c r="G987" s="43"/>
      <c r="H987" s="43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</row>
    <row r="988" ht="12.0" customHeight="1">
      <c r="A988" s="43"/>
      <c r="B988" s="43"/>
      <c r="C988" s="43"/>
      <c r="D988" s="43"/>
      <c r="E988" s="43"/>
      <c r="F988" s="43"/>
      <c r="G988" s="43"/>
      <c r="H988" s="43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</row>
    <row r="989" ht="12.0" customHeight="1">
      <c r="A989" s="43"/>
      <c r="B989" s="43"/>
      <c r="C989" s="43"/>
      <c r="D989" s="43"/>
      <c r="E989" s="43"/>
      <c r="F989" s="43"/>
      <c r="G989" s="43"/>
      <c r="H989" s="43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</row>
    <row r="990" ht="12.0" customHeight="1">
      <c r="A990" s="43"/>
      <c r="B990" s="43"/>
      <c r="C990" s="43"/>
      <c r="D990" s="43"/>
      <c r="E990" s="43"/>
      <c r="F990" s="43"/>
      <c r="G990" s="43"/>
      <c r="H990" s="43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</row>
    <row r="991" ht="12.0" customHeight="1">
      <c r="A991" s="43"/>
      <c r="B991" s="43"/>
      <c r="C991" s="43"/>
      <c r="D991" s="43"/>
      <c r="E991" s="43"/>
      <c r="F991" s="43"/>
      <c r="G991" s="43"/>
      <c r="H991" s="43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</row>
    <row r="992" ht="12.0" customHeight="1">
      <c r="A992" s="43"/>
      <c r="B992" s="43"/>
      <c r="C992" s="43"/>
      <c r="D992" s="43"/>
      <c r="E992" s="43"/>
      <c r="F992" s="43"/>
      <c r="G992" s="43"/>
      <c r="H992" s="43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</row>
    <row r="993" ht="12.0" customHeight="1">
      <c r="A993" s="43"/>
      <c r="B993" s="43"/>
      <c r="C993" s="43"/>
      <c r="D993" s="43"/>
      <c r="E993" s="43"/>
      <c r="F993" s="43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</row>
    <row r="994" ht="12.0" customHeight="1">
      <c r="A994" s="43"/>
      <c r="B994" s="43"/>
      <c r="C994" s="43"/>
      <c r="D994" s="43"/>
      <c r="E994" s="43"/>
      <c r="F994" s="43"/>
      <c r="G994" s="43"/>
      <c r="H994" s="43"/>
      <c r="I994" s="43"/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</row>
    <row r="995" ht="12.0" customHeight="1">
      <c r="A995" s="43"/>
      <c r="B995" s="43"/>
      <c r="C995" s="43"/>
      <c r="D995" s="43"/>
      <c r="E995" s="43"/>
      <c r="F995" s="43"/>
      <c r="G995" s="43"/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</row>
    <row r="996" ht="12.0" customHeight="1">
      <c r="A996" s="43"/>
      <c r="B996" s="43"/>
      <c r="C996" s="43"/>
      <c r="D996" s="43"/>
      <c r="E996" s="43"/>
      <c r="F996" s="43"/>
      <c r="G996" s="43"/>
      <c r="H996" s="43"/>
      <c r="I996" s="43"/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</row>
    <row r="997" ht="12.0" customHeight="1">
      <c r="A997" s="43"/>
      <c r="B997" s="43"/>
      <c r="C997" s="43"/>
      <c r="D997" s="43"/>
      <c r="E997" s="43"/>
      <c r="F997" s="43"/>
      <c r="G997" s="43"/>
      <c r="H997" s="43"/>
      <c r="I997" s="43"/>
      <c r="J997" s="43"/>
      <c r="K997" s="43"/>
      <c r="L997" s="43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</row>
    <row r="998" ht="12.0" customHeight="1">
      <c r="A998" s="43"/>
      <c r="B998" s="43"/>
      <c r="C998" s="43"/>
      <c r="D998" s="43"/>
      <c r="E998" s="43"/>
      <c r="F998" s="43"/>
      <c r="G998" s="43"/>
      <c r="H998" s="43"/>
      <c r="I998" s="43"/>
      <c r="J998" s="43"/>
      <c r="K998" s="43"/>
      <c r="L998" s="43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</row>
    <row r="999" ht="12.0" customHeight="1">
      <c r="A999" s="43"/>
      <c r="B999" s="43"/>
      <c r="C999" s="43"/>
      <c r="D999" s="43"/>
      <c r="E999" s="43"/>
      <c r="F999" s="43"/>
      <c r="G999" s="43"/>
      <c r="H999" s="43"/>
      <c r="I999" s="43"/>
      <c r="J999" s="43"/>
      <c r="K999" s="43"/>
      <c r="L999" s="43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</row>
    <row r="1000" ht="12.0" customHeight="1">
      <c r="A1000" s="43"/>
      <c r="B1000" s="43"/>
      <c r="C1000" s="43"/>
      <c r="D1000" s="43"/>
      <c r="E1000" s="43"/>
      <c r="F1000" s="43"/>
      <c r="G1000" s="43"/>
      <c r="H1000" s="43"/>
      <c r="I1000" s="43"/>
      <c r="J1000" s="43"/>
      <c r="K1000" s="43"/>
      <c r="L1000" s="43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</row>
  </sheetData>
  <mergeCells count="21">
    <mergeCell ref="D8:E9"/>
    <mergeCell ref="D10:E10"/>
    <mergeCell ref="C11:F11"/>
    <mergeCell ref="J16:K16"/>
    <mergeCell ref="L16:M16"/>
    <mergeCell ref="D17:E17"/>
    <mergeCell ref="D18:E18"/>
    <mergeCell ref="C70:E70"/>
    <mergeCell ref="C71:E71"/>
    <mergeCell ref="C72:E72"/>
    <mergeCell ref="C92:E92"/>
    <mergeCell ref="C98:E98"/>
    <mergeCell ref="C135:E135"/>
    <mergeCell ref="C152:E152"/>
    <mergeCell ref="D19:E19"/>
    <mergeCell ref="D21:E21"/>
    <mergeCell ref="C22:E22"/>
    <mergeCell ref="C30:E30"/>
    <mergeCell ref="C31:E31"/>
    <mergeCell ref="C62:E62"/>
    <mergeCell ref="C68:E69"/>
  </mergeCells>
  <printOptions/>
  <pageMargins bottom="0.75" footer="0.0" header="0.0" left="0.7" right="0.7" top="0.75"/>
  <pageSetup paperSize="5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5DFEC"/>
    <pageSetUpPr/>
  </sheetPr>
  <sheetViews>
    <sheetView showGridLines="0" workbookViewId="0"/>
  </sheetViews>
  <sheetFormatPr customHeight="1" defaultColWidth="12.63" defaultRowHeight="15.0"/>
  <cols>
    <col customWidth="1" min="1" max="1" width="7.5"/>
    <col customWidth="1" min="2" max="2" width="3.5"/>
    <col customWidth="1" min="3" max="3" width="32.0"/>
    <col customWidth="1" min="4" max="4" width="16.13"/>
    <col customWidth="1" min="5" max="5" width="15.5"/>
    <col customWidth="1" min="6" max="6" width="20.13"/>
    <col customWidth="1" min="7" max="7" width="17.5"/>
    <col customWidth="1" min="8" max="8" width="17.88"/>
    <col customWidth="1" min="9" max="9" width="18.0"/>
    <col customWidth="1" min="10" max="10" width="17.75"/>
    <col customWidth="1" min="11" max="11" width="16.25"/>
    <col customWidth="1" min="12" max="12" width="12.75"/>
    <col customWidth="1" min="13" max="13" width="15.25"/>
    <col customWidth="1" min="14" max="16" width="12.5"/>
    <col customWidth="1" min="17" max="26" width="11.5"/>
  </cols>
  <sheetData>
    <row r="1" ht="12.0" customHeight="1">
      <c r="A1" s="43"/>
      <c r="B1" s="43"/>
      <c r="C1" s="43"/>
      <c r="D1" s="43"/>
      <c r="E1" s="36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ht="12.0" customHeight="1">
      <c r="A2" s="43"/>
      <c r="B2" s="43"/>
      <c r="C2" s="43"/>
      <c r="D2" s="43"/>
      <c r="E2" s="36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ht="12.0" customHeight="1">
      <c r="A3" s="43"/>
      <c r="B3" s="43"/>
      <c r="C3" s="43"/>
      <c r="D3" s="43"/>
      <c r="E3" s="36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</row>
    <row r="4" ht="12.0" customHeight="1">
      <c r="A4" s="44" t="s">
        <v>189</v>
      </c>
      <c r="B4" s="161">
        <v>35.0</v>
      </c>
      <c r="C4" s="44" t="s">
        <v>441</v>
      </c>
      <c r="D4" s="43"/>
      <c r="E4" s="36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</row>
    <row r="5" ht="12.0" customHeight="1">
      <c r="A5" s="43"/>
      <c r="B5" s="43"/>
      <c r="C5" s="43"/>
      <c r="D5" s="43"/>
      <c r="E5" s="363"/>
      <c r="F5" s="43"/>
      <c r="G5" s="364" t="s">
        <v>341</v>
      </c>
      <c r="H5" s="364" t="s">
        <v>341</v>
      </c>
      <c r="I5" s="364" t="s">
        <v>341</v>
      </c>
      <c r="J5" s="364" t="s">
        <v>341</v>
      </c>
      <c r="K5" s="364" t="s">
        <v>341</v>
      </c>
      <c r="L5" s="161"/>
      <c r="M5" s="161"/>
      <c r="N5" s="161"/>
      <c r="O5" s="161"/>
      <c r="P5" s="161"/>
      <c r="Q5" s="43"/>
      <c r="R5" s="43"/>
      <c r="S5" s="43"/>
      <c r="T5" s="43"/>
      <c r="U5" s="43"/>
      <c r="V5" s="43"/>
      <c r="W5" s="43"/>
      <c r="X5" s="43"/>
      <c r="Y5" s="43"/>
      <c r="Z5" s="43"/>
    </row>
    <row r="6" ht="12.0" customHeight="1">
      <c r="A6" s="43"/>
      <c r="B6" s="43"/>
      <c r="C6" s="43"/>
      <c r="D6" s="43"/>
      <c r="E6" s="363"/>
      <c r="F6" s="43"/>
      <c r="G6" s="365">
        <f>PROYECCIONES!F29</f>
        <v>1</v>
      </c>
      <c r="H6" s="365">
        <f>PROYECCIONES!G29</f>
        <v>2</v>
      </c>
      <c r="I6" s="365">
        <f>PROYECCIONES!H29</f>
        <v>3</v>
      </c>
      <c r="J6" s="365">
        <f>PROYECCIONES!I29</f>
        <v>4</v>
      </c>
      <c r="K6" s="365">
        <f>PROYECCIONES!J29</f>
        <v>5</v>
      </c>
      <c r="L6" s="149"/>
      <c r="M6" s="149"/>
      <c r="N6" s="149"/>
      <c r="O6" s="149"/>
      <c r="P6" s="149"/>
      <c r="Q6" s="43"/>
      <c r="R6" s="43"/>
      <c r="S6" s="43"/>
      <c r="T6" s="43"/>
      <c r="U6" s="43"/>
      <c r="V6" s="43"/>
      <c r="W6" s="43"/>
      <c r="X6" s="43"/>
      <c r="Y6" s="43"/>
      <c r="Z6" s="43"/>
    </row>
    <row r="7" ht="12.0" customHeight="1">
      <c r="A7" s="43"/>
      <c r="B7" s="43"/>
      <c r="C7" s="288" t="s">
        <v>373</v>
      </c>
      <c r="D7" s="2"/>
      <c r="E7" s="3"/>
      <c r="F7" s="289"/>
      <c r="G7" s="214">
        <f>PROYECCIONES!G70</f>
        <v>685260000</v>
      </c>
      <c r="H7" s="214">
        <f>PROYECCIONES!H70</f>
        <v>740955600</v>
      </c>
      <c r="I7" s="214">
        <f>PROYECCIONES!I70</f>
        <v>800507610</v>
      </c>
      <c r="J7" s="214">
        <f>PROYECCIONES!J70</f>
        <v>857411163</v>
      </c>
      <c r="K7" s="214">
        <f>PROYECCIONES!K70</f>
        <v>939270299.6</v>
      </c>
      <c r="L7" s="67"/>
      <c r="M7" s="67"/>
      <c r="N7" s="67"/>
      <c r="O7" s="67"/>
      <c r="P7" s="67"/>
      <c r="Q7" s="67"/>
      <c r="R7" s="43"/>
      <c r="S7" s="43"/>
      <c r="T7" s="43"/>
      <c r="U7" s="43"/>
      <c r="V7" s="43"/>
      <c r="W7" s="43"/>
      <c r="X7" s="43"/>
      <c r="Y7" s="43"/>
      <c r="Z7" s="43"/>
    </row>
    <row r="8" ht="12.0" customHeight="1">
      <c r="A8" s="43"/>
      <c r="B8" s="43"/>
      <c r="C8" s="288" t="s">
        <v>374</v>
      </c>
      <c r="D8" s="2"/>
      <c r="E8" s="3"/>
      <c r="F8" s="289"/>
      <c r="G8" s="214"/>
      <c r="H8" s="214"/>
      <c r="I8" s="214"/>
      <c r="J8" s="214"/>
      <c r="K8" s="214"/>
      <c r="L8" s="67"/>
      <c r="M8" s="67"/>
      <c r="N8" s="67"/>
      <c r="O8" s="67"/>
      <c r="P8" s="67"/>
      <c r="Q8" s="43"/>
      <c r="R8" s="43"/>
      <c r="S8" s="43"/>
      <c r="T8" s="43"/>
      <c r="U8" s="43"/>
      <c r="V8" s="43"/>
      <c r="W8" s="43"/>
      <c r="X8" s="43"/>
      <c r="Y8" s="43"/>
      <c r="Z8" s="43"/>
    </row>
    <row r="9" ht="12.0" customHeight="1">
      <c r="A9" s="43"/>
      <c r="B9" s="43"/>
      <c r="C9" s="366" t="s">
        <v>375</v>
      </c>
      <c r="D9" s="2"/>
      <c r="E9" s="3"/>
      <c r="F9" s="367"/>
      <c r="G9" s="368">
        <f t="shared" ref="G9:K9" si="1">G7+G8</f>
        <v>685260000</v>
      </c>
      <c r="H9" s="368">
        <f t="shared" si="1"/>
        <v>740955600</v>
      </c>
      <c r="I9" s="368">
        <f t="shared" si="1"/>
        <v>800507610</v>
      </c>
      <c r="J9" s="368">
        <f t="shared" si="1"/>
        <v>857411163</v>
      </c>
      <c r="K9" s="368">
        <f t="shared" si="1"/>
        <v>939270299.6</v>
      </c>
      <c r="L9" s="162"/>
      <c r="M9" s="162"/>
      <c r="N9" s="162"/>
      <c r="O9" s="162"/>
      <c r="P9" s="162"/>
      <c r="Q9" s="43"/>
      <c r="R9" s="43"/>
      <c r="S9" s="43"/>
      <c r="T9" s="43"/>
      <c r="U9" s="43"/>
      <c r="V9" s="43"/>
      <c r="W9" s="43"/>
      <c r="X9" s="43"/>
      <c r="Y9" s="43"/>
      <c r="Z9" s="43"/>
    </row>
    <row r="10" ht="12.0" hidden="1" customHeight="1">
      <c r="A10" s="43"/>
      <c r="B10" s="43"/>
      <c r="C10" s="252"/>
      <c r="D10" s="252"/>
      <c r="E10" s="369"/>
      <c r="F10" s="252"/>
      <c r="G10" s="252"/>
      <c r="H10" s="252"/>
      <c r="I10" s="252"/>
      <c r="J10" s="252"/>
      <c r="K10" s="252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</row>
    <row r="11" ht="12.0" customHeight="1">
      <c r="A11" s="43"/>
      <c r="B11" s="43"/>
      <c r="C11" s="251" t="s">
        <v>376</v>
      </c>
      <c r="D11" s="252"/>
      <c r="E11" s="369"/>
      <c r="F11" s="252"/>
      <c r="G11" s="252"/>
      <c r="H11" s="252"/>
      <c r="I11" s="252"/>
      <c r="J11" s="252"/>
      <c r="K11" s="252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ht="12.0" customHeight="1">
      <c r="A12" s="43"/>
      <c r="B12" s="43"/>
      <c r="C12" s="294" t="s">
        <v>377</v>
      </c>
      <c r="D12" s="274" t="s">
        <v>189</v>
      </c>
      <c r="E12" s="370">
        <v>14.0</v>
      </c>
      <c r="F12" s="259"/>
      <c r="G12" s="214">
        <f>PROYECCIONES!G75</f>
        <v>8748</v>
      </c>
      <c r="H12" s="214">
        <f>PROYECCIONES!H75</f>
        <v>9460.962</v>
      </c>
      <c r="I12" s="214">
        <f>PROYECCIONES!I75</f>
        <v>9934.0101</v>
      </c>
      <c r="J12" s="214">
        <f>PROYECCIONES!J75</f>
        <v>10430.71061</v>
      </c>
      <c r="K12" s="214">
        <f>PROYECCIONES!K75</f>
        <v>10952.24614</v>
      </c>
      <c r="L12" s="67"/>
      <c r="M12" s="67"/>
      <c r="N12" s="67"/>
      <c r="O12" s="67"/>
      <c r="P12" s="67"/>
      <c r="Q12" s="43"/>
      <c r="R12" s="43"/>
      <c r="S12" s="43"/>
      <c r="T12" s="43"/>
      <c r="U12" s="43"/>
      <c r="V12" s="43"/>
      <c r="W12" s="43"/>
      <c r="X12" s="43"/>
      <c r="Y12" s="43"/>
      <c r="Z12" s="43"/>
    </row>
    <row r="13" ht="12.0" customHeight="1">
      <c r="A13" s="43"/>
      <c r="B13" s="43"/>
      <c r="C13" s="294" t="s">
        <v>378</v>
      </c>
      <c r="D13" s="274" t="s">
        <v>189</v>
      </c>
      <c r="E13" s="370">
        <v>11.0</v>
      </c>
      <c r="F13" s="259"/>
      <c r="G13" s="214">
        <f>PROYECCIONES!G76</f>
        <v>305846919.9</v>
      </c>
      <c r="H13" s="214">
        <f>PROYECCIONES!H76</f>
        <v>315022327.5</v>
      </c>
      <c r="I13" s="214">
        <f>PROYECCIONES!I76</f>
        <v>324472997.3</v>
      </c>
      <c r="J13" s="214">
        <f>PROYECCIONES!J76</f>
        <v>334207187.2</v>
      </c>
      <c r="K13" s="214">
        <f>PROYECCIONES!K76</f>
        <v>344233402.8</v>
      </c>
      <c r="L13" s="67"/>
      <c r="M13" s="67"/>
      <c r="N13" s="67"/>
      <c r="O13" s="67"/>
      <c r="P13" s="67"/>
      <c r="Q13" s="43"/>
      <c r="R13" s="43"/>
      <c r="S13" s="43"/>
      <c r="T13" s="43"/>
      <c r="U13" s="43"/>
      <c r="V13" s="43"/>
      <c r="W13" s="43"/>
      <c r="X13" s="43"/>
      <c r="Y13" s="43"/>
      <c r="Z13" s="43"/>
    </row>
    <row r="14" ht="12.0" customHeight="1">
      <c r="A14" s="43"/>
      <c r="B14" s="43"/>
      <c r="C14" s="273" t="s">
        <v>379</v>
      </c>
      <c r="D14" s="275" t="s">
        <v>189</v>
      </c>
      <c r="E14" s="370">
        <v>15.0</v>
      </c>
      <c r="F14" s="259"/>
      <c r="G14" s="214">
        <f>PROYECCIONES!G77</f>
        <v>152680406.8</v>
      </c>
      <c r="H14" s="214">
        <f>PROYECCIONES!H77</f>
        <v>157260819</v>
      </c>
      <c r="I14" s="214">
        <f>PROYECCIONES!I77</f>
        <v>161978643.5</v>
      </c>
      <c r="J14" s="214">
        <f>PROYECCIONES!J77</f>
        <v>166838002.8</v>
      </c>
      <c r="K14" s="214">
        <f>PROYECCIONES!K77</f>
        <v>171843142.9</v>
      </c>
      <c r="L14" s="67"/>
      <c r="M14" s="67"/>
      <c r="N14" s="67"/>
      <c r="O14" s="67"/>
      <c r="P14" s="67"/>
      <c r="Q14" s="43"/>
      <c r="R14" s="43"/>
      <c r="S14" s="43"/>
      <c r="T14" s="43"/>
      <c r="U14" s="43"/>
      <c r="V14" s="43"/>
      <c r="W14" s="43"/>
      <c r="X14" s="43"/>
      <c r="Y14" s="43"/>
      <c r="Z14" s="43"/>
    </row>
    <row r="15" ht="12.0" customHeight="1">
      <c r="A15" s="43"/>
      <c r="B15" s="43"/>
      <c r="C15" s="299" t="s">
        <v>199</v>
      </c>
      <c r="D15" s="275" t="s">
        <v>189</v>
      </c>
      <c r="E15" s="370">
        <v>13.0</v>
      </c>
      <c r="F15" s="259"/>
      <c r="G15" s="214">
        <f>PROYECCIONES!G78</f>
        <v>-9372776.2</v>
      </c>
      <c r="H15" s="214">
        <f>PROYECCIONES!H78</f>
        <v>-9372776.2</v>
      </c>
      <c r="I15" s="214">
        <f>PROYECCIONES!I78</f>
        <v>-9372776.2</v>
      </c>
      <c r="J15" s="214">
        <f>PROYECCIONES!J78</f>
        <v>-9372776.2</v>
      </c>
      <c r="K15" s="214">
        <f>PROYECCIONES!K78</f>
        <v>-9372776.2</v>
      </c>
      <c r="L15" s="67"/>
      <c r="M15" s="67"/>
      <c r="N15" s="67"/>
      <c r="O15" s="67"/>
      <c r="P15" s="67"/>
      <c r="Q15" s="43"/>
      <c r="R15" s="43"/>
      <c r="S15" s="43"/>
      <c r="T15" s="43"/>
      <c r="U15" s="43"/>
      <c r="V15" s="43"/>
      <c r="W15" s="43"/>
      <c r="X15" s="43"/>
      <c r="Y15" s="43"/>
      <c r="Z15" s="43"/>
    </row>
    <row r="16" ht="12.0" customHeight="1">
      <c r="A16" s="43"/>
      <c r="B16" s="43"/>
      <c r="C16" s="299" t="s">
        <v>380</v>
      </c>
      <c r="D16" s="277" t="s">
        <v>189</v>
      </c>
      <c r="E16" s="370">
        <v>15.0</v>
      </c>
      <c r="F16" s="259"/>
      <c r="G16" s="214">
        <f>PROYECCIONES!G79</f>
        <v>26899200</v>
      </c>
      <c r="H16" s="214">
        <f>PROYECCIONES!H79</f>
        <v>28244160</v>
      </c>
      <c r="I16" s="214">
        <f>PROYECCIONES!I79</f>
        <v>29656368</v>
      </c>
      <c r="J16" s="214">
        <f>PROYECCIONES!J79</f>
        <v>31139186.4</v>
      </c>
      <c r="K16" s="214">
        <f>PROYECCIONES!K79</f>
        <v>32696145.72</v>
      </c>
      <c r="L16" s="67"/>
      <c r="M16" s="67"/>
      <c r="N16" s="67"/>
      <c r="O16" s="67"/>
      <c r="P16" s="67"/>
      <c r="Q16" s="43"/>
      <c r="R16" s="43"/>
      <c r="S16" s="43"/>
      <c r="T16" s="43"/>
      <c r="U16" s="43"/>
      <c r="V16" s="43"/>
      <c r="W16" s="43"/>
      <c r="X16" s="43"/>
      <c r="Y16" s="43"/>
      <c r="Z16" s="43"/>
    </row>
    <row r="17" ht="12.0" customHeight="1">
      <c r="A17" s="43"/>
      <c r="B17" s="43"/>
      <c r="C17" s="371" t="s">
        <v>381</v>
      </c>
      <c r="D17" s="372"/>
      <c r="E17" s="373"/>
      <c r="F17" s="374"/>
      <c r="G17" s="226">
        <f t="shared" ref="G17:K17" si="2">SUM(G12:G16)</f>
        <v>476062498.4</v>
      </c>
      <c r="H17" s="226">
        <f t="shared" si="2"/>
        <v>491163991.2</v>
      </c>
      <c r="I17" s="226">
        <f t="shared" si="2"/>
        <v>506745166.6</v>
      </c>
      <c r="J17" s="226">
        <f t="shared" si="2"/>
        <v>522822031</v>
      </c>
      <c r="K17" s="226">
        <f t="shared" si="2"/>
        <v>539410867.5</v>
      </c>
      <c r="L17" s="162"/>
      <c r="M17" s="162"/>
      <c r="N17" s="162"/>
      <c r="O17" s="162"/>
      <c r="P17" s="162"/>
      <c r="Q17" s="43"/>
      <c r="R17" s="43"/>
      <c r="S17" s="43"/>
      <c r="T17" s="43"/>
      <c r="U17" s="43"/>
      <c r="V17" s="43"/>
      <c r="W17" s="43"/>
      <c r="X17" s="43"/>
      <c r="Y17" s="43"/>
      <c r="Z17" s="43"/>
    </row>
    <row r="18" ht="12.0" hidden="1" customHeight="1">
      <c r="A18" s="43"/>
      <c r="B18" s="43"/>
      <c r="C18" s="252"/>
      <c r="D18" s="252"/>
      <c r="E18" s="369"/>
      <c r="F18" s="252"/>
      <c r="G18" s="252"/>
      <c r="H18" s="252"/>
      <c r="I18" s="252"/>
      <c r="J18" s="252"/>
      <c r="K18" s="375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ht="12.0" customHeight="1">
      <c r="A19" s="43"/>
      <c r="B19" s="43"/>
      <c r="C19" s="376" t="s">
        <v>382</v>
      </c>
      <c r="D19" s="377"/>
      <c r="E19" s="378"/>
      <c r="F19" s="379"/>
      <c r="G19" s="368">
        <f t="shared" ref="G19:K19" si="3">G9-G17</f>
        <v>209197501.6</v>
      </c>
      <c r="H19" s="368">
        <f t="shared" si="3"/>
        <v>249791608.8</v>
      </c>
      <c r="I19" s="368">
        <f t="shared" si="3"/>
        <v>293762443.4</v>
      </c>
      <c r="J19" s="368">
        <f t="shared" si="3"/>
        <v>334589132</v>
      </c>
      <c r="K19" s="368">
        <f t="shared" si="3"/>
        <v>399859432.1</v>
      </c>
      <c r="L19" s="162"/>
      <c r="M19" s="162"/>
      <c r="N19" s="162"/>
      <c r="O19" s="162"/>
      <c r="P19" s="162"/>
      <c r="Q19" s="43"/>
      <c r="R19" s="43"/>
      <c r="S19" s="43"/>
      <c r="T19" s="43"/>
      <c r="U19" s="43"/>
      <c r="V19" s="43"/>
      <c r="W19" s="43"/>
      <c r="X19" s="43"/>
      <c r="Y19" s="43"/>
      <c r="Z19" s="43"/>
    </row>
    <row r="20" ht="12.0" hidden="1" customHeight="1">
      <c r="A20" s="43"/>
      <c r="B20" s="43"/>
      <c r="C20" s="252"/>
      <c r="D20" s="252"/>
      <c r="E20" s="369"/>
      <c r="F20" s="252"/>
      <c r="G20" s="252"/>
      <c r="H20" s="252"/>
      <c r="I20" s="252"/>
      <c r="J20" s="252"/>
      <c r="K20" s="252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</row>
    <row r="21" ht="12.0" customHeight="1">
      <c r="A21" s="43"/>
      <c r="B21" s="43"/>
      <c r="C21" s="251" t="s">
        <v>383</v>
      </c>
      <c r="D21" s="252"/>
      <c r="E21" s="369"/>
      <c r="F21" s="252"/>
      <c r="G21" s="252"/>
      <c r="H21" s="252"/>
      <c r="I21" s="252"/>
      <c r="J21" s="252"/>
      <c r="K21" s="252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</row>
    <row r="22" ht="12.0" customHeight="1">
      <c r="A22" s="43"/>
      <c r="B22" s="43"/>
      <c r="C22" s="273" t="s">
        <v>384</v>
      </c>
      <c r="D22" s="274" t="s">
        <v>189</v>
      </c>
      <c r="E22" s="370">
        <v>20.0</v>
      </c>
      <c r="F22" s="268"/>
      <c r="G22" s="214">
        <f>PROYECCIONES!G85</f>
        <v>173512519.4</v>
      </c>
      <c r="H22" s="214">
        <f>PROYECCIONES!H85</f>
        <v>178717895</v>
      </c>
      <c r="I22" s="214">
        <f>PROYECCIONES!I85</f>
        <v>184079431.8</v>
      </c>
      <c r="J22" s="214">
        <f>PROYECCIONES!J85</f>
        <v>189601814.8</v>
      </c>
      <c r="K22" s="214">
        <f>PROYECCIONES!K85</f>
        <v>195289869.2</v>
      </c>
      <c r="L22" s="67"/>
      <c r="M22" s="67"/>
      <c r="N22" s="67"/>
      <c r="O22" s="67"/>
      <c r="P22" s="67"/>
      <c r="Q22" s="43"/>
      <c r="R22" s="43"/>
      <c r="S22" s="43"/>
      <c r="T22" s="43"/>
      <c r="U22" s="43"/>
      <c r="V22" s="43"/>
      <c r="W22" s="43"/>
      <c r="X22" s="43"/>
      <c r="Y22" s="43"/>
      <c r="Z22" s="43"/>
    </row>
    <row r="23" ht="12.0" customHeight="1">
      <c r="A23" s="43"/>
      <c r="B23" s="43"/>
      <c r="C23" s="273" t="s">
        <v>385</v>
      </c>
      <c r="D23" s="274" t="s">
        <v>189</v>
      </c>
      <c r="E23" s="370">
        <v>8.0</v>
      </c>
      <c r="F23" s="268"/>
      <c r="G23" s="214">
        <f>PROYECCIONES!G86</f>
        <v>-7630600</v>
      </c>
      <c r="H23" s="214">
        <f>PROYECCIONES!H86</f>
        <v>-7630600</v>
      </c>
      <c r="I23" s="214">
        <f>PROYECCIONES!I86</f>
        <v>-7630600</v>
      </c>
      <c r="J23" s="214">
        <f>PROYECCIONES!J86</f>
        <v>-7630600</v>
      </c>
      <c r="K23" s="214">
        <f>PROYECCIONES!K86</f>
        <v>-7630600</v>
      </c>
      <c r="L23" s="67"/>
      <c r="M23" s="67"/>
      <c r="N23" s="67"/>
      <c r="O23" s="67"/>
      <c r="P23" s="67"/>
      <c r="Q23" s="43"/>
      <c r="R23" s="43"/>
      <c r="S23" s="43"/>
      <c r="T23" s="43"/>
      <c r="U23" s="43"/>
      <c r="V23" s="43"/>
      <c r="W23" s="43"/>
      <c r="X23" s="43"/>
      <c r="Y23" s="43"/>
      <c r="Z23" s="43"/>
    </row>
    <row r="24" ht="12.0" customHeight="1">
      <c r="A24" s="43"/>
      <c r="B24" s="43"/>
      <c r="C24" s="273" t="s">
        <v>199</v>
      </c>
      <c r="D24" s="274" t="s">
        <v>189</v>
      </c>
      <c r="E24" s="370">
        <v>13.0</v>
      </c>
      <c r="F24" s="268"/>
      <c r="G24" s="214">
        <f>PROYECCIONES!G87</f>
        <v>-1094531.8</v>
      </c>
      <c r="H24" s="214">
        <f>PROYECCIONES!H87</f>
        <v>-1094531.8</v>
      </c>
      <c r="I24" s="214">
        <f>PROYECCIONES!I87</f>
        <v>-1094531.8</v>
      </c>
      <c r="J24" s="214">
        <f>PROYECCIONES!J87</f>
        <v>-1094531.8</v>
      </c>
      <c r="K24" s="214">
        <f>PROYECCIONES!K87</f>
        <v>-1094531.8</v>
      </c>
      <c r="L24" s="67"/>
      <c r="M24" s="67"/>
      <c r="N24" s="67"/>
      <c r="O24" s="67"/>
      <c r="P24" s="67"/>
      <c r="Q24" s="43"/>
      <c r="R24" s="43"/>
      <c r="S24" s="43"/>
      <c r="T24" s="43"/>
      <c r="U24" s="43"/>
      <c r="V24" s="43"/>
      <c r="W24" s="43"/>
      <c r="X24" s="43"/>
      <c r="Y24" s="43"/>
      <c r="Z24" s="43"/>
    </row>
    <row r="25" ht="12.0" customHeight="1">
      <c r="A25" s="43"/>
      <c r="B25" s="43"/>
      <c r="C25" s="273" t="s">
        <v>386</v>
      </c>
      <c r="D25" s="274" t="s">
        <v>189</v>
      </c>
      <c r="E25" s="370">
        <v>20.0</v>
      </c>
      <c r="F25" s="268"/>
      <c r="G25" s="214">
        <f>PROYECCIONES!G88</f>
        <v>25091655.12</v>
      </c>
      <c r="H25" s="214">
        <f>PROYECCIONES!H88</f>
        <v>25844404.78</v>
      </c>
      <c r="I25" s="214">
        <f>PROYECCIONES!I88</f>
        <v>26619736.92</v>
      </c>
      <c r="J25" s="214">
        <f>PROYECCIONES!J88</f>
        <v>27418329.03</v>
      </c>
      <c r="K25" s="214">
        <f>PROYECCIONES!K88</f>
        <v>28240878.9</v>
      </c>
      <c r="L25" s="67"/>
      <c r="M25" s="67"/>
      <c r="N25" s="67"/>
      <c r="O25" s="67"/>
      <c r="P25" s="67"/>
      <c r="Q25" s="43"/>
      <c r="R25" s="43"/>
      <c r="S25" s="43"/>
      <c r="T25" s="43"/>
      <c r="U25" s="43"/>
      <c r="V25" s="43"/>
      <c r="W25" s="43"/>
      <c r="X25" s="43"/>
      <c r="Y25" s="43"/>
      <c r="Z25" s="43"/>
    </row>
    <row r="26" ht="12.0" customHeight="1">
      <c r="A26" s="43"/>
      <c r="B26" s="43"/>
      <c r="C26" s="273" t="s">
        <v>387</v>
      </c>
      <c r="D26" s="274" t="s">
        <v>189</v>
      </c>
      <c r="E26" s="370">
        <v>32.0</v>
      </c>
      <c r="F26" s="268"/>
      <c r="G26" s="214" t="str">
        <f>PROYECCIONES!G89</f>
        <v/>
      </c>
      <c r="H26" s="214">
        <f>PROYECCIONES!H89</f>
        <v>0</v>
      </c>
      <c r="I26" s="214">
        <f>PROYECCIONES!I89</f>
        <v>879193.7223</v>
      </c>
      <c r="J26" s="214">
        <f>PROYECCIONES!J89</f>
        <v>17536175.95</v>
      </c>
      <c r="K26" s="214">
        <f>PROYECCIONES!K89</f>
        <v>33908178.02</v>
      </c>
      <c r="L26" s="67"/>
      <c r="M26" s="67"/>
      <c r="N26" s="67"/>
      <c r="O26" s="67"/>
      <c r="P26" s="67"/>
      <c r="Q26" s="43"/>
      <c r="R26" s="43"/>
      <c r="S26" s="43"/>
      <c r="T26" s="43"/>
      <c r="U26" s="43"/>
      <c r="V26" s="43"/>
      <c r="W26" s="43"/>
      <c r="X26" s="43"/>
      <c r="Y26" s="43"/>
      <c r="Z26" s="43"/>
    </row>
    <row r="27" ht="12.0" customHeight="1">
      <c r="A27" s="43"/>
      <c r="B27" s="43"/>
      <c r="C27" s="376" t="s">
        <v>388</v>
      </c>
      <c r="D27" s="377"/>
      <c r="E27" s="378"/>
      <c r="F27" s="380"/>
      <c r="G27" s="368">
        <f t="shared" ref="G27:K27" si="4">SUM(G22:G26)</f>
        <v>189879042.7</v>
      </c>
      <c r="H27" s="368">
        <f t="shared" si="4"/>
        <v>195837168</v>
      </c>
      <c r="I27" s="368">
        <f t="shared" si="4"/>
        <v>202853230.7</v>
      </c>
      <c r="J27" s="368">
        <f t="shared" si="4"/>
        <v>225831188</v>
      </c>
      <c r="K27" s="368">
        <f t="shared" si="4"/>
        <v>248713794.3</v>
      </c>
      <c r="L27" s="162"/>
      <c r="M27" s="162"/>
      <c r="N27" s="162"/>
      <c r="O27" s="162"/>
      <c r="P27" s="162"/>
      <c r="Q27" s="43"/>
      <c r="R27" s="43"/>
      <c r="S27" s="43"/>
      <c r="T27" s="43"/>
      <c r="U27" s="43"/>
      <c r="V27" s="43"/>
      <c r="W27" s="43"/>
      <c r="X27" s="43"/>
      <c r="Y27" s="43"/>
      <c r="Z27" s="43"/>
    </row>
    <row r="28" ht="12.0" hidden="1" customHeight="1">
      <c r="A28" s="43"/>
      <c r="B28" s="43"/>
      <c r="C28" s="381"/>
      <c r="D28" s="381"/>
      <c r="E28" s="382"/>
      <c r="F28" s="381"/>
      <c r="G28" s="381"/>
      <c r="H28" s="381"/>
      <c r="I28" s="381"/>
      <c r="J28" s="381"/>
      <c r="K28" s="38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</row>
    <row r="29" ht="12.0" customHeight="1">
      <c r="A29" s="43"/>
      <c r="B29" s="43"/>
      <c r="C29" s="366" t="s">
        <v>389</v>
      </c>
      <c r="D29" s="2"/>
      <c r="E29" s="3"/>
      <c r="F29" s="384"/>
      <c r="G29" s="368">
        <f t="shared" ref="G29:K29" si="5">G19-G27</f>
        <v>19318458.86</v>
      </c>
      <c r="H29" s="368">
        <f t="shared" si="5"/>
        <v>53954440.86</v>
      </c>
      <c r="I29" s="368">
        <f t="shared" si="5"/>
        <v>90909212.71</v>
      </c>
      <c r="J29" s="368">
        <f t="shared" si="5"/>
        <v>108757944.1</v>
      </c>
      <c r="K29" s="368">
        <f t="shared" si="5"/>
        <v>151145637.8</v>
      </c>
      <c r="L29" s="162"/>
      <c r="M29" s="162"/>
      <c r="N29" s="162"/>
      <c r="O29" s="162"/>
      <c r="P29" s="162"/>
      <c r="Q29" s="43"/>
      <c r="R29" s="43"/>
      <c r="S29" s="43"/>
      <c r="T29" s="43"/>
      <c r="U29" s="43"/>
      <c r="V29" s="43"/>
      <c r="W29" s="43"/>
      <c r="X29" s="43"/>
      <c r="Y29" s="43"/>
      <c r="Z29" s="43"/>
    </row>
    <row r="30" ht="12.0" hidden="1" customHeight="1">
      <c r="A30" s="43"/>
      <c r="B30" s="43"/>
      <c r="C30" s="43"/>
      <c r="D30" s="43"/>
      <c r="E30" s="36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</row>
    <row r="31" ht="12.0" customHeight="1">
      <c r="A31" s="43"/>
      <c r="B31" s="43"/>
      <c r="C31" s="251" t="s">
        <v>390</v>
      </c>
      <c r="D31" s="252"/>
      <c r="E31" s="369"/>
      <c r="F31" s="252"/>
      <c r="G31" s="252"/>
      <c r="H31" s="252"/>
      <c r="I31" s="252"/>
      <c r="J31" s="252"/>
      <c r="K31" s="252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</row>
    <row r="32" ht="12.0" customHeight="1">
      <c r="A32" s="43"/>
      <c r="B32" s="43"/>
      <c r="C32" s="273" t="s">
        <v>142</v>
      </c>
      <c r="D32" s="274" t="s">
        <v>189</v>
      </c>
      <c r="E32" s="370">
        <v>7.0</v>
      </c>
      <c r="F32" s="214">
        <f>PROYECCIONES!F95</f>
        <v>91170490</v>
      </c>
      <c r="G32" s="48"/>
      <c r="H32" s="48"/>
      <c r="I32" s="48"/>
      <c r="J32" s="48"/>
      <c r="K32" s="48"/>
      <c r="L32" s="67"/>
      <c r="M32" s="67"/>
      <c r="N32" s="67"/>
      <c r="O32" s="67"/>
      <c r="P32" s="67"/>
      <c r="Q32" s="43"/>
      <c r="R32" s="43"/>
      <c r="S32" s="43"/>
      <c r="T32" s="43"/>
      <c r="U32" s="43"/>
      <c r="V32" s="43"/>
      <c r="W32" s="43"/>
      <c r="X32" s="43"/>
      <c r="Y32" s="43"/>
      <c r="Z32" s="43"/>
    </row>
    <row r="33" ht="12.0" customHeight="1">
      <c r="A33" s="43"/>
      <c r="B33" s="43"/>
      <c r="C33" s="273" t="s">
        <v>294</v>
      </c>
      <c r="D33" s="274" t="s">
        <v>189</v>
      </c>
      <c r="E33" s="370">
        <v>8.0</v>
      </c>
      <c r="F33" s="214">
        <f>PROYECCIONES!F96</f>
        <v>38153000</v>
      </c>
      <c r="G33" s="48"/>
      <c r="H33" s="48"/>
      <c r="I33" s="48"/>
      <c r="J33" s="48"/>
      <c r="K33" s="48"/>
      <c r="L33" s="67"/>
      <c r="M33" s="67"/>
      <c r="N33" s="67"/>
      <c r="O33" s="67"/>
      <c r="P33" s="67"/>
      <c r="Q33" s="43"/>
      <c r="R33" s="43"/>
      <c r="S33" s="43"/>
      <c r="T33" s="43"/>
      <c r="U33" s="43"/>
      <c r="V33" s="43"/>
      <c r="W33" s="43"/>
      <c r="X33" s="43"/>
      <c r="Y33" s="43"/>
      <c r="Z33" s="43"/>
    </row>
    <row r="34" ht="12.0" customHeight="1">
      <c r="A34" s="43"/>
      <c r="B34" s="43"/>
      <c r="C34" s="273" t="s">
        <v>295</v>
      </c>
      <c r="D34" s="274" t="s">
        <v>189</v>
      </c>
      <c r="E34" s="370">
        <v>22.0</v>
      </c>
      <c r="F34" s="214">
        <f>PROYECCIONES!F97</f>
        <v>174049178</v>
      </c>
      <c r="G34" s="48"/>
      <c r="H34" s="48"/>
      <c r="I34" s="48"/>
      <c r="J34" s="48"/>
      <c r="K34" s="48"/>
      <c r="L34" s="67"/>
      <c r="M34" s="67"/>
      <c r="N34" s="67"/>
      <c r="O34" s="67"/>
      <c r="P34" s="67"/>
      <c r="Q34" s="43"/>
      <c r="R34" s="43"/>
      <c r="S34" s="43"/>
      <c r="T34" s="43"/>
      <c r="U34" s="43"/>
      <c r="V34" s="43"/>
      <c r="W34" s="43"/>
      <c r="X34" s="43"/>
      <c r="Y34" s="43"/>
      <c r="Z34" s="43"/>
    </row>
    <row r="35" ht="12.0" customHeight="1">
      <c r="A35" s="43"/>
      <c r="B35" s="43"/>
      <c r="C35" s="366" t="s">
        <v>391</v>
      </c>
      <c r="D35" s="2"/>
      <c r="E35" s="3"/>
      <c r="F35" s="385">
        <f t="shared" ref="F35:K35" si="6">SUM(F32:F34)</f>
        <v>303372668</v>
      </c>
      <c r="G35" s="385">
        <f t="shared" si="6"/>
        <v>0</v>
      </c>
      <c r="H35" s="385">
        <f t="shared" si="6"/>
        <v>0</v>
      </c>
      <c r="I35" s="385">
        <f t="shared" si="6"/>
        <v>0</v>
      </c>
      <c r="J35" s="385">
        <f t="shared" si="6"/>
        <v>0</v>
      </c>
      <c r="K35" s="385">
        <f t="shared" si="6"/>
        <v>0</v>
      </c>
      <c r="L35" s="67"/>
      <c r="M35" s="67"/>
      <c r="N35" s="67"/>
      <c r="O35" s="67"/>
      <c r="P35" s="67"/>
      <c r="Q35" s="43"/>
      <c r="R35" s="43"/>
      <c r="S35" s="43"/>
      <c r="T35" s="43"/>
      <c r="U35" s="43"/>
      <c r="V35" s="43"/>
      <c r="W35" s="43"/>
      <c r="X35" s="43"/>
      <c r="Y35" s="43"/>
      <c r="Z35" s="43"/>
    </row>
    <row r="36" ht="12.0" hidden="1" customHeight="1">
      <c r="A36" s="43"/>
      <c r="B36" s="43"/>
      <c r="C36" s="381"/>
      <c r="D36" s="386"/>
      <c r="E36" s="387"/>
      <c r="F36" s="388"/>
      <c r="G36" s="381"/>
      <c r="H36" s="381"/>
      <c r="I36" s="381"/>
      <c r="J36" s="381"/>
      <c r="K36" s="38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</row>
    <row r="37" ht="12.0" customHeight="1">
      <c r="A37" s="43"/>
      <c r="B37" s="43"/>
      <c r="C37" s="376" t="s">
        <v>392</v>
      </c>
      <c r="D37" s="389"/>
      <c r="E37" s="390"/>
      <c r="F37" s="368">
        <f>F29-F35</f>
        <v>-303372668</v>
      </c>
      <c r="G37" s="368">
        <f t="shared" ref="G37:K37" si="7">G29</f>
        <v>19318458.86</v>
      </c>
      <c r="H37" s="368">
        <f t="shared" si="7"/>
        <v>53954440.86</v>
      </c>
      <c r="I37" s="368">
        <f t="shared" si="7"/>
        <v>90909212.71</v>
      </c>
      <c r="J37" s="368">
        <f t="shared" si="7"/>
        <v>108757944.1</v>
      </c>
      <c r="K37" s="368">
        <f t="shared" si="7"/>
        <v>151145637.8</v>
      </c>
      <c r="L37" s="162"/>
      <c r="M37" s="162"/>
      <c r="N37" s="162"/>
      <c r="O37" s="162"/>
      <c r="P37" s="162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ht="12.0" customHeight="1">
      <c r="A38" s="43"/>
      <c r="B38" s="43"/>
      <c r="C38" s="43"/>
      <c r="D38" s="43"/>
      <c r="E38" s="36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ht="12.0" customHeight="1">
      <c r="A39" s="43"/>
      <c r="B39" s="43"/>
      <c r="C39" s="43"/>
      <c r="D39" s="43"/>
      <c r="E39" s="36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ht="12.0" customHeight="1">
      <c r="A40" s="43"/>
      <c r="B40" s="43"/>
      <c r="C40" s="43"/>
      <c r="D40" s="43"/>
      <c r="E40" s="36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</row>
    <row r="41" ht="12.0" customHeight="1">
      <c r="A41" s="44" t="s">
        <v>176</v>
      </c>
      <c r="B41" s="44">
        <v>36.0</v>
      </c>
      <c r="C41" s="44" t="s">
        <v>442</v>
      </c>
      <c r="D41" s="44"/>
      <c r="E41" s="391"/>
      <c r="F41" s="44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</row>
    <row r="42" ht="12.0" customHeight="1">
      <c r="A42" s="44"/>
      <c r="B42" s="44"/>
      <c r="C42" s="44"/>
      <c r="D42" s="44"/>
      <c r="E42" s="391"/>
      <c r="F42" s="44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</row>
    <row r="43" ht="12.0" customHeight="1">
      <c r="A43" s="43"/>
      <c r="B43" s="43"/>
      <c r="C43" s="43"/>
      <c r="D43" s="43"/>
      <c r="E43" s="36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</row>
    <row r="44" ht="12.0" customHeight="1">
      <c r="A44" s="43"/>
      <c r="B44" s="43"/>
      <c r="C44" s="392" t="s">
        <v>443</v>
      </c>
      <c r="D44" s="393">
        <v>0.044</v>
      </c>
      <c r="E44" s="36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</row>
    <row r="45" ht="12.0" customHeight="1">
      <c r="A45" s="43"/>
      <c r="B45" s="43"/>
      <c r="C45" s="394" t="s">
        <v>444</v>
      </c>
      <c r="D45" s="395">
        <v>0.15</v>
      </c>
      <c r="E45" s="36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ht="12.0" customHeight="1">
      <c r="A46" s="43"/>
      <c r="B46" s="43"/>
      <c r="C46" s="46" t="s">
        <v>445</v>
      </c>
      <c r="D46" s="396">
        <f>((1+D44)*(1+D45))-1</f>
        <v>0.2006</v>
      </c>
      <c r="E46" s="36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</row>
    <row r="47" ht="12.0" customHeight="1">
      <c r="A47" s="43"/>
      <c r="B47" s="43"/>
      <c r="C47" s="43"/>
      <c r="D47" s="43"/>
      <c r="E47" s="36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</row>
    <row r="48" ht="13.5" customHeight="1">
      <c r="A48" s="43"/>
      <c r="B48" s="43"/>
      <c r="C48" s="98" t="s">
        <v>446</v>
      </c>
      <c r="D48" s="3"/>
      <c r="E48" s="397">
        <f>D46</f>
        <v>0.2006</v>
      </c>
      <c r="F48" s="398" t="s">
        <v>308</v>
      </c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ht="12.0" customHeight="1">
      <c r="A49" s="43"/>
      <c r="B49" s="43"/>
      <c r="C49" s="43"/>
      <c r="D49" s="43"/>
      <c r="E49" s="36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ht="12.0" customHeight="1">
      <c r="A50" s="43"/>
      <c r="B50" s="43"/>
      <c r="C50" s="43"/>
      <c r="D50" s="43"/>
      <c r="E50" s="36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</row>
    <row r="51" ht="12.0" customHeight="1">
      <c r="A51" s="43"/>
      <c r="B51" s="43"/>
      <c r="C51" s="43"/>
      <c r="D51" s="43"/>
      <c r="E51" s="36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</row>
    <row r="52" ht="12.0" customHeight="1">
      <c r="A52" s="44" t="s">
        <v>189</v>
      </c>
      <c r="B52" s="44">
        <v>37.0</v>
      </c>
      <c r="C52" s="101" t="s">
        <v>447</v>
      </c>
      <c r="E52" s="36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</row>
    <row r="53" ht="12.0" customHeight="1">
      <c r="A53" s="43"/>
      <c r="B53" s="43"/>
      <c r="C53" s="43"/>
      <c r="D53" s="43"/>
      <c r="E53" s="36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</row>
    <row r="54" ht="12.0" customHeight="1">
      <c r="A54" s="43"/>
      <c r="B54" s="43"/>
      <c r="C54" s="44" t="s">
        <v>448</v>
      </c>
      <c r="D54" s="204" t="s">
        <v>212</v>
      </c>
      <c r="E54" s="235"/>
      <c r="F54" s="206" t="s">
        <v>449</v>
      </c>
      <c r="G54" s="206" t="s">
        <v>450</v>
      </c>
      <c r="H54" s="206" t="s">
        <v>451</v>
      </c>
      <c r="I54" s="206" t="s">
        <v>452</v>
      </c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</row>
    <row r="55" ht="12.0" customHeight="1">
      <c r="A55" s="43"/>
      <c r="B55" s="43"/>
      <c r="C55" s="43"/>
      <c r="D55" s="121"/>
      <c r="E55" s="399"/>
      <c r="F55" s="13"/>
      <c r="G55" s="13"/>
      <c r="H55" s="13"/>
      <c r="I55" s="1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</row>
    <row r="56" ht="12.0" customHeight="1">
      <c r="A56" s="43"/>
      <c r="B56" s="43"/>
      <c r="C56" s="43"/>
      <c r="D56" s="400" t="s">
        <v>341</v>
      </c>
      <c r="E56" s="401">
        <v>0.0</v>
      </c>
      <c r="F56" s="402">
        <f>F37</f>
        <v>-303372668</v>
      </c>
      <c r="G56" s="403">
        <f>E48</f>
        <v>0.2006</v>
      </c>
      <c r="H56" s="404">
        <f t="shared" ref="H56:H61" si="8">1/((1+G56)^E56)</f>
        <v>1</v>
      </c>
      <c r="I56" s="214">
        <f t="shared" ref="I56:I61" si="9">F56*H56</f>
        <v>-303372668</v>
      </c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</row>
    <row r="57" ht="12.0" customHeight="1">
      <c r="A57" s="43"/>
      <c r="B57" s="43"/>
      <c r="C57" s="43"/>
      <c r="D57" s="405" t="s">
        <v>341</v>
      </c>
      <c r="E57" s="406">
        <v>1.0</v>
      </c>
      <c r="F57" s="402">
        <f>G37</f>
        <v>19318458.86</v>
      </c>
      <c r="G57" s="403">
        <f t="shared" ref="G57:G61" si="10">G56</f>
        <v>0.2006</v>
      </c>
      <c r="H57" s="404">
        <f t="shared" si="8"/>
        <v>0.8329168749</v>
      </c>
      <c r="I57" s="214">
        <f t="shared" si="9"/>
        <v>16090670.38</v>
      </c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</row>
    <row r="58" ht="12.0" customHeight="1">
      <c r="A58" s="43"/>
      <c r="B58" s="43"/>
      <c r="C58" s="43"/>
      <c r="D58" s="407" t="s">
        <v>341</v>
      </c>
      <c r="E58" s="408">
        <v>2.0</v>
      </c>
      <c r="F58" s="402">
        <f>H37</f>
        <v>53954440.86</v>
      </c>
      <c r="G58" s="403">
        <f t="shared" si="10"/>
        <v>0.2006</v>
      </c>
      <c r="H58" s="404">
        <f t="shared" si="8"/>
        <v>0.6937505205</v>
      </c>
      <c r="I58" s="214">
        <f t="shared" si="9"/>
        <v>37430921.43</v>
      </c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</row>
    <row r="59" ht="12.0" customHeight="1">
      <c r="A59" s="43"/>
      <c r="B59" s="43"/>
      <c r="C59" s="43"/>
      <c r="D59" s="400" t="s">
        <v>341</v>
      </c>
      <c r="E59" s="401">
        <v>3.0</v>
      </c>
      <c r="F59" s="402">
        <f>I37</f>
        <v>90909212.71</v>
      </c>
      <c r="G59" s="403">
        <f t="shared" si="10"/>
        <v>0.2006</v>
      </c>
      <c r="H59" s="404">
        <f t="shared" si="8"/>
        <v>0.5778365155</v>
      </c>
      <c r="I59" s="214">
        <f t="shared" si="9"/>
        <v>52530662.7</v>
      </c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</row>
    <row r="60" ht="12.0" customHeight="1">
      <c r="A60" s="43"/>
      <c r="B60" s="43"/>
      <c r="C60" s="43"/>
      <c r="D60" s="407" t="s">
        <v>341</v>
      </c>
      <c r="E60" s="408">
        <v>4.0</v>
      </c>
      <c r="F60" s="402">
        <f>J37</f>
        <v>108757944.1</v>
      </c>
      <c r="G60" s="403">
        <f t="shared" si="10"/>
        <v>0.2006</v>
      </c>
      <c r="H60" s="404">
        <f t="shared" si="8"/>
        <v>0.4812897847</v>
      </c>
      <c r="I60" s="214">
        <f t="shared" si="9"/>
        <v>52344087.5</v>
      </c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</row>
    <row r="61" ht="12.0" customHeight="1">
      <c r="A61" s="43"/>
      <c r="B61" s="43"/>
      <c r="C61" s="43"/>
      <c r="D61" s="400" t="s">
        <v>341</v>
      </c>
      <c r="E61" s="401">
        <v>5.0</v>
      </c>
      <c r="F61" s="402">
        <f>K37</f>
        <v>151145637.8</v>
      </c>
      <c r="G61" s="403">
        <f t="shared" si="10"/>
        <v>0.2006</v>
      </c>
      <c r="H61" s="404">
        <f t="shared" si="8"/>
        <v>0.4008743834</v>
      </c>
      <c r="I61" s="214">
        <f t="shared" si="9"/>
        <v>60590414.34</v>
      </c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</row>
    <row r="62" ht="12.0" customHeight="1">
      <c r="A62" s="43"/>
      <c r="B62" s="43"/>
      <c r="C62" s="43"/>
      <c r="D62" s="409" t="s">
        <v>453</v>
      </c>
      <c r="E62" s="20"/>
      <c r="F62" s="20"/>
      <c r="G62" s="20"/>
      <c r="H62" s="410"/>
      <c r="I62" s="368">
        <f>SUM(I56:I61)</f>
        <v>-84385911.62</v>
      </c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</row>
    <row r="63" ht="12.0" customHeight="1">
      <c r="A63" s="43"/>
      <c r="B63" s="43"/>
      <c r="C63" s="43"/>
      <c r="D63" s="43"/>
      <c r="E63" s="36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</row>
    <row r="64" ht="12.0" customHeight="1">
      <c r="A64" s="43"/>
      <c r="B64" s="43"/>
      <c r="C64" s="43"/>
      <c r="D64" s="43"/>
      <c r="E64" s="36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</row>
    <row r="65" ht="12.0" customHeight="1">
      <c r="A65" s="43"/>
      <c r="B65" s="43"/>
      <c r="C65" s="44" t="s">
        <v>454</v>
      </c>
      <c r="D65" s="43"/>
      <c r="E65" s="36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</row>
    <row r="66" ht="12.0" customHeight="1">
      <c r="A66" s="43"/>
      <c r="B66" s="43"/>
      <c r="C66" s="43"/>
      <c r="D66" s="56" t="s">
        <v>455</v>
      </c>
      <c r="E66" s="3"/>
      <c r="F66" s="214">
        <f t="shared" ref="F66:F71" si="11">F56</f>
        <v>-303372668</v>
      </c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</row>
    <row r="67" ht="12.0" customHeight="1">
      <c r="A67" s="43"/>
      <c r="B67" s="43"/>
      <c r="C67" s="43"/>
      <c r="D67" s="56" t="s">
        <v>456</v>
      </c>
      <c r="E67" s="3"/>
      <c r="F67" s="214">
        <f t="shared" si="11"/>
        <v>19318458.86</v>
      </c>
      <c r="G67" s="43"/>
      <c r="H67" s="43"/>
      <c r="I67" s="170" t="s">
        <v>457</v>
      </c>
      <c r="J67" s="43"/>
      <c r="K67" s="44"/>
      <c r="L67" s="44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</row>
    <row r="68" ht="12.0" customHeight="1">
      <c r="A68" s="43"/>
      <c r="B68" s="43"/>
      <c r="C68" s="43"/>
      <c r="D68" s="56" t="s">
        <v>458</v>
      </c>
      <c r="E68" s="3"/>
      <c r="F68" s="214">
        <f t="shared" si="11"/>
        <v>53954440.86</v>
      </c>
      <c r="G68" s="43"/>
      <c r="H68" s="43"/>
      <c r="I68" s="170" t="s">
        <v>208</v>
      </c>
      <c r="J68" s="43"/>
      <c r="K68" s="44"/>
      <c r="L68" s="44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</row>
    <row r="69" ht="12.0" customHeight="1">
      <c r="A69" s="43"/>
      <c r="B69" s="43"/>
      <c r="C69" s="43"/>
      <c r="D69" s="56" t="s">
        <v>459</v>
      </c>
      <c r="E69" s="3"/>
      <c r="F69" s="214">
        <f t="shared" si="11"/>
        <v>90909212.71</v>
      </c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</row>
    <row r="70" ht="12.0" customHeight="1">
      <c r="A70" s="43"/>
      <c r="B70" s="43"/>
      <c r="C70" s="43"/>
      <c r="D70" s="56" t="s">
        <v>460</v>
      </c>
      <c r="E70" s="3"/>
      <c r="F70" s="214">
        <f t="shared" si="11"/>
        <v>108757944.1</v>
      </c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</row>
    <row r="71" ht="12.0" customHeight="1">
      <c r="A71" s="43"/>
      <c r="B71" s="43"/>
      <c r="C71" s="43"/>
      <c r="D71" s="56" t="s">
        <v>461</v>
      </c>
      <c r="E71" s="3"/>
      <c r="F71" s="214">
        <f t="shared" si="11"/>
        <v>151145637.8</v>
      </c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</row>
    <row r="72" ht="12.0" customHeight="1">
      <c r="A72" s="43"/>
      <c r="B72" s="43"/>
      <c r="C72" s="43"/>
      <c r="D72" s="411"/>
      <c r="E72" s="3"/>
      <c r="F72" s="3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</row>
    <row r="73" ht="12.0" customHeight="1">
      <c r="A73" s="43"/>
      <c r="B73" s="43"/>
      <c r="C73" s="43"/>
      <c r="D73" s="412" t="s">
        <v>462</v>
      </c>
      <c r="E73" s="3"/>
      <c r="F73" s="413">
        <f>E48</f>
        <v>0.2006</v>
      </c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</row>
    <row r="74" ht="12.0" customHeight="1">
      <c r="A74" s="43"/>
      <c r="B74" s="43"/>
      <c r="C74" s="43"/>
      <c r="D74" s="411"/>
      <c r="E74" s="3"/>
      <c r="F74" s="3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</row>
    <row r="75" ht="12.0" customHeight="1">
      <c r="A75" s="43"/>
      <c r="B75" s="43"/>
      <c r="C75" s="43"/>
      <c r="D75" s="50" t="s">
        <v>463</v>
      </c>
      <c r="E75" s="3"/>
      <c r="F75" s="51">
        <f t="array" ref="F75">NPV(F73,F67:F71)+F66</f>
        <v>-84385911.62</v>
      </c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</row>
    <row r="76" ht="12.0" customHeight="1">
      <c r="A76" s="43"/>
      <c r="B76" s="43"/>
      <c r="C76" s="43"/>
      <c r="D76" s="43"/>
      <c r="E76" s="36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</row>
    <row r="77" ht="12.0" customHeight="1">
      <c r="A77" s="43"/>
      <c r="B77" s="43"/>
      <c r="C77" s="43"/>
      <c r="D77" s="43"/>
      <c r="E77" s="36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</row>
    <row r="78" ht="12.0" customHeight="1">
      <c r="A78" s="43"/>
      <c r="B78" s="43"/>
      <c r="C78" s="43"/>
      <c r="D78" s="43"/>
      <c r="E78" s="36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</row>
    <row r="79" ht="12.0" customHeight="1">
      <c r="A79" s="44" t="s">
        <v>189</v>
      </c>
      <c r="B79" s="44">
        <v>38.0</v>
      </c>
      <c r="C79" s="44" t="s">
        <v>464</v>
      </c>
      <c r="D79" s="43"/>
      <c r="E79" s="36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</row>
    <row r="80" ht="12.0" customHeight="1">
      <c r="A80" s="44"/>
      <c r="B80" s="44"/>
      <c r="C80" s="44"/>
      <c r="D80" s="43"/>
      <c r="E80" s="36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</row>
    <row r="81" ht="12.0" customHeight="1">
      <c r="A81" s="43"/>
      <c r="B81" s="43"/>
      <c r="C81" s="43"/>
      <c r="D81" s="414" t="s">
        <v>455</v>
      </c>
      <c r="E81" s="3"/>
      <c r="F81" s="214">
        <f t="shared" ref="F81:F86" si="12">F66</f>
        <v>-303372668</v>
      </c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</row>
    <row r="82" ht="12.0" customHeight="1">
      <c r="A82" s="43"/>
      <c r="B82" s="43"/>
      <c r="C82" s="43"/>
      <c r="D82" s="414" t="s">
        <v>456</v>
      </c>
      <c r="E82" s="3"/>
      <c r="F82" s="214">
        <f t="shared" si="12"/>
        <v>19318458.86</v>
      </c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</row>
    <row r="83" ht="12.0" customHeight="1">
      <c r="A83" s="43"/>
      <c r="B83" s="43"/>
      <c r="C83" s="43"/>
      <c r="D83" s="414" t="s">
        <v>458</v>
      </c>
      <c r="E83" s="3"/>
      <c r="F83" s="214">
        <f t="shared" si="12"/>
        <v>53954440.86</v>
      </c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</row>
    <row r="84" ht="12.0" customHeight="1">
      <c r="A84" s="43"/>
      <c r="B84" s="43"/>
      <c r="C84" s="43"/>
      <c r="D84" s="414" t="s">
        <v>459</v>
      </c>
      <c r="E84" s="3"/>
      <c r="F84" s="214">
        <f t="shared" si="12"/>
        <v>90909212.71</v>
      </c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</row>
    <row r="85" ht="12.0" customHeight="1">
      <c r="A85" s="43"/>
      <c r="B85" s="43"/>
      <c r="C85" s="43"/>
      <c r="D85" s="414" t="s">
        <v>460</v>
      </c>
      <c r="E85" s="3"/>
      <c r="F85" s="214">
        <f t="shared" si="12"/>
        <v>108757944.1</v>
      </c>
      <c r="G85" s="43"/>
      <c r="H85" s="44"/>
      <c r="I85" s="44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</row>
    <row r="86" ht="12.0" customHeight="1">
      <c r="A86" s="43"/>
      <c r="B86" s="43"/>
      <c r="C86" s="43"/>
      <c r="D86" s="414" t="s">
        <v>461</v>
      </c>
      <c r="E86" s="3"/>
      <c r="F86" s="214">
        <f t="shared" si="12"/>
        <v>151145637.8</v>
      </c>
      <c r="G86" s="43"/>
      <c r="H86" s="44"/>
      <c r="I86" s="44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</row>
    <row r="87" ht="12.0" hidden="1" customHeight="1">
      <c r="A87" s="43"/>
      <c r="B87" s="43"/>
      <c r="C87" s="43"/>
      <c r="D87" s="411"/>
      <c r="E87" s="3"/>
      <c r="F87" s="3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</row>
    <row r="88" ht="12.0" customHeight="1">
      <c r="A88" s="43"/>
      <c r="B88" s="43"/>
      <c r="C88" s="43"/>
      <c r="D88" s="98" t="s">
        <v>465</v>
      </c>
      <c r="E88" s="3"/>
      <c r="F88" s="415">
        <f>IRR(F81:F86)</f>
        <v>0.09517042525</v>
      </c>
      <c r="G88" s="44" t="s">
        <v>308</v>
      </c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</row>
    <row r="89" ht="12.0" customHeight="1">
      <c r="A89" s="43"/>
      <c r="B89" s="43"/>
      <c r="C89" s="43"/>
      <c r="D89" s="43"/>
      <c r="E89" s="36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</row>
    <row r="90" ht="12.0" customHeight="1">
      <c r="A90" s="43"/>
      <c r="B90" s="43"/>
      <c r="C90" s="43"/>
      <c r="D90" s="43"/>
      <c r="E90" s="36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</row>
    <row r="91" ht="12.0" customHeight="1">
      <c r="A91" s="43"/>
      <c r="B91" s="43"/>
      <c r="C91" s="43"/>
      <c r="D91" s="43"/>
      <c r="E91" s="36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</row>
    <row r="92" ht="12.0" customHeight="1">
      <c r="A92" s="43"/>
      <c r="B92" s="43"/>
      <c r="C92" s="43"/>
      <c r="D92" s="43"/>
      <c r="E92" s="36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</row>
    <row r="93" ht="12.0" customHeight="1">
      <c r="A93" s="43"/>
      <c r="B93" s="43"/>
      <c r="C93" s="43"/>
      <c r="D93" s="43"/>
      <c r="E93" s="36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</row>
    <row r="94" ht="12.0" customHeight="1">
      <c r="A94" s="43"/>
      <c r="B94" s="43"/>
      <c r="C94" s="43"/>
      <c r="D94" s="43"/>
      <c r="E94" s="36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</row>
    <row r="95" ht="12.0" customHeight="1">
      <c r="A95" s="43"/>
      <c r="B95" s="43"/>
      <c r="E95" s="363"/>
      <c r="H95" s="416" t="s">
        <v>466</v>
      </c>
      <c r="I95" s="417"/>
      <c r="J95" s="417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</row>
    <row r="96" ht="12.0" customHeight="1">
      <c r="A96" s="44" t="s">
        <v>176</v>
      </c>
      <c r="B96" s="44">
        <v>39.0</v>
      </c>
      <c r="C96" s="44" t="s">
        <v>467</v>
      </c>
      <c r="E96" s="36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</row>
    <row r="97" ht="12.75" customHeight="1">
      <c r="A97" s="43"/>
      <c r="B97" s="43"/>
      <c r="E97" s="363"/>
      <c r="J97" s="418" t="s">
        <v>468</v>
      </c>
      <c r="K97" s="419"/>
      <c r="L97" s="420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</row>
    <row r="98" ht="12.0" customHeight="1">
      <c r="A98" s="43"/>
      <c r="B98" s="43"/>
      <c r="C98" s="421" t="s">
        <v>469</v>
      </c>
      <c r="D98" s="422" t="s">
        <v>470</v>
      </c>
      <c r="E98" s="423" t="s">
        <v>471</v>
      </c>
      <c r="F98" s="422" t="s">
        <v>472</v>
      </c>
      <c r="G98" s="424" t="s">
        <v>473</v>
      </c>
      <c r="H98" s="425" t="s">
        <v>305</v>
      </c>
      <c r="J98" s="426"/>
      <c r="L98" s="427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</row>
    <row r="99" ht="12.75" customHeight="1">
      <c r="A99" s="43"/>
      <c r="B99" s="43"/>
      <c r="C99" s="428" t="s">
        <v>455</v>
      </c>
      <c r="D99" s="429">
        <f>F81</f>
        <v>-303372668</v>
      </c>
      <c r="E99" s="430"/>
      <c r="F99" s="429">
        <f>F81</f>
        <v>-303372668</v>
      </c>
      <c r="G99" s="431">
        <v>4.0</v>
      </c>
      <c r="H99" s="432">
        <f>F103/(-E104)</f>
        <v>0.201346277</v>
      </c>
      <c r="J99" s="426"/>
      <c r="L99" s="427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</row>
    <row r="100" ht="12.0" customHeight="1">
      <c r="A100" s="43"/>
      <c r="B100" s="43"/>
      <c r="C100" s="428" t="s">
        <v>456</v>
      </c>
      <c r="D100" s="429"/>
      <c r="E100" s="433">
        <f t="shared" ref="E100:E104" si="13">F82</f>
        <v>19318458.86</v>
      </c>
      <c r="F100" s="429">
        <f>F99+E100</f>
        <v>-284054209.1</v>
      </c>
      <c r="G100" s="434">
        <f>G99</f>
        <v>4</v>
      </c>
      <c r="H100" s="435">
        <f>+H99</f>
        <v>0.201346277</v>
      </c>
      <c r="J100" s="436"/>
      <c r="K100" s="207"/>
      <c r="L100" s="122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</row>
    <row r="101" ht="12.0" customHeight="1">
      <c r="A101" s="43"/>
      <c r="B101" s="43"/>
      <c r="C101" s="428" t="s">
        <v>458</v>
      </c>
      <c r="D101" s="429"/>
      <c r="E101" s="433">
        <f t="shared" si="13"/>
        <v>53954440.86</v>
      </c>
      <c r="F101" s="429">
        <f t="shared" ref="F101:F104" si="14">E101+F100</f>
        <v>-230099768.2</v>
      </c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</row>
    <row r="102" ht="12.0" customHeight="1">
      <c r="A102" s="43"/>
      <c r="B102" s="43"/>
      <c r="C102" s="428" t="s">
        <v>474</v>
      </c>
      <c r="D102" s="429"/>
      <c r="E102" s="433">
        <f t="shared" si="13"/>
        <v>90909212.71</v>
      </c>
      <c r="F102" s="429">
        <f t="shared" si="14"/>
        <v>-139190555.5</v>
      </c>
      <c r="G102" s="437"/>
      <c r="J102" s="42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</row>
    <row r="103" ht="12.0" customHeight="1">
      <c r="A103" s="43"/>
      <c r="B103" s="43"/>
      <c r="C103" s="428" t="s">
        <v>460</v>
      </c>
      <c r="D103" s="429"/>
      <c r="E103" s="433">
        <f t="shared" si="13"/>
        <v>108757944.1</v>
      </c>
      <c r="F103" s="429">
        <f t="shared" si="14"/>
        <v>-30432611.44</v>
      </c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</row>
    <row r="104" ht="12.0" customHeight="1">
      <c r="A104" s="43"/>
      <c r="B104" s="43"/>
      <c r="C104" s="428" t="s">
        <v>461</v>
      </c>
      <c r="D104" s="429"/>
      <c r="E104" s="433">
        <f t="shared" si="13"/>
        <v>151145637.8</v>
      </c>
      <c r="F104" s="429">
        <f t="shared" si="14"/>
        <v>120713026.3</v>
      </c>
      <c r="H104" s="437"/>
      <c r="I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</row>
    <row r="105" ht="12.0" customHeight="1">
      <c r="A105" s="43"/>
      <c r="B105" s="43"/>
      <c r="C105" s="43"/>
      <c r="D105" s="43"/>
      <c r="E105" s="36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</row>
    <row r="106" ht="12.0" customHeight="1">
      <c r="A106" s="43"/>
      <c r="B106" s="43"/>
      <c r="C106" s="43"/>
      <c r="D106" s="43"/>
      <c r="E106" s="363"/>
      <c r="F106" s="24"/>
      <c r="G106" s="438" t="s">
        <v>473</v>
      </c>
      <c r="H106" s="398" t="s">
        <v>305</v>
      </c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</row>
    <row r="107" ht="12.0" customHeight="1">
      <c r="A107" s="43"/>
      <c r="B107" s="43"/>
      <c r="C107" s="439"/>
      <c r="D107" s="43"/>
      <c r="E107" s="363"/>
      <c r="F107" s="440" t="s">
        <v>475</v>
      </c>
      <c r="G107" s="438">
        <f t="shared" ref="G107:H107" si="15">G100</f>
        <v>4</v>
      </c>
      <c r="H107" s="441">
        <f t="shared" si="15"/>
        <v>0.201346277</v>
      </c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</row>
    <row r="108" ht="12.0" customHeight="1">
      <c r="A108" s="43"/>
      <c r="B108" s="43"/>
      <c r="C108" s="43"/>
      <c r="D108" s="43"/>
      <c r="E108" s="36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</row>
    <row r="109" ht="12.0" customHeight="1">
      <c r="A109" s="43"/>
      <c r="B109" s="43"/>
      <c r="C109" s="43"/>
      <c r="D109" s="43"/>
      <c r="E109" s="36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</row>
    <row r="110" ht="12.0" customHeight="1">
      <c r="A110" s="43"/>
      <c r="B110" s="43"/>
      <c r="C110" s="43"/>
      <c r="D110" s="43"/>
      <c r="E110" s="36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</row>
    <row r="111" ht="12.0" customHeight="1">
      <c r="A111" s="43"/>
      <c r="B111" s="43"/>
      <c r="C111" s="43"/>
      <c r="D111" s="43"/>
      <c r="E111" s="36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</row>
    <row r="112" ht="12.0" customHeight="1">
      <c r="A112" s="44" t="s">
        <v>176</v>
      </c>
      <c r="B112" s="44">
        <v>40.0</v>
      </c>
      <c r="C112" s="44" t="s">
        <v>476</v>
      </c>
      <c r="D112" s="43"/>
      <c r="E112" s="36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</row>
    <row r="113" ht="12.0" customHeight="1">
      <c r="A113" s="43"/>
      <c r="B113" s="43"/>
      <c r="C113" s="43"/>
      <c r="D113" s="43"/>
      <c r="E113" s="36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</row>
    <row r="114" ht="12.0" customHeight="1">
      <c r="A114" s="43"/>
      <c r="B114" s="43"/>
      <c r="C114" s="118" t="s">
        <v>477</v>
      </c>
      <c r="D114" s="117" t="s">
        <v>456</v>
      </c>
      <c r="E114" s="442" t="s">
        <v>458</v>
      </c>
      <c r="F114" s="117" t="s">
        <v>474</v>
      </c>
      <c r="G114" s="117" t="s">
        <v>460</v>
      </c>
      <c r="H114" s="117" t="s">
        <v>461</v>
      </c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</row>
    <row r="115" ht="12.0" customHeight="1">
      <c r="A115" s="43"/>
      <c r="B115" s="43"/>
      <c r="C115" s="33" t="s">
        <v>318</v>
      </c>
      <c r="D115" s="429">
        <f>'COSTOS RESUMEN'!F20</f>
        <v>657131501.1</v>
      </c>
      <c r="E115" s="430">
        <f>'COSTOS RESUMEN'!$G$37*(1+3%)*PROYECCIONES!G10</f>
        <v>710687718.5</v>
      </c>
      <c r="F115" s="430">
        <f>'COSTOS RESUMEN'!$G$37*(1+3%)^2*PROYECCIONES!H10</f>
        <v>768608767.5</v>
      </c>
      <c r="G115" s="430">
        <f>'COSTOS RESUMEN'!$G$37*(1+3%)^3*PROYECCIONES!I10</f>
        <v>831250382.1</v>
      </c>
      <c r="H115" s="430">
        <f>'COSTOS RESUMEN'!$G$37*(1+3%)^4*PROYECCIONES!J10</f>
        <v>898997288.2</v>
      </c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</row>
    <row r="116" ht="12.0" customHeight="1">
      <c r="A116" s="43"/>
      <c r="B116" s="43"/>
      <c r="C116" s="33" t="s">
        <v>478</v>
      </c>
      <c r="D116" s="429">
        <f>+PROYECCIONES!D21</f>
        <v>235000</v>
      </c>
      <c r="E116" s="429">
        <f>+PROYECCIONES!F21</f>
        <v>242000</v>
      </c>
      <c r="F116" s="429">
        <f>+PROYECCIONES!G21</f>
        <v>249000</v>
      </c>
      <c r="G116" s="429">
        <f>+PROYECCIONES!H21</f>
        <v>254000</v>
      </c>
      <c r="H116" s="429">
        <f>+PROYECCIONES!I21</f>
        <v>265000</v>
      </c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</row>
    <row r="117" ht="12.0" customHeight="1">
      <c r="A117" s="43"/>
      <c r="B117" s="43"/>
      <c r="C117" s="33" t="s">
        <v>479</v>
      </c>
      <c r="D117" s="429">
        <f>'COSTOS RESUMEN'!G38</f>
        <v>9227.691358</v>
      </c>
      <c r="E117" s="429">
        <f t="shared" ref="E117:H117" si="16">+D117*(1+3%)</f>
        <v>9504.522099</v>
      </c>
      <c r="F117" s="429">
        <f t="shared" si="16"/>
        <v>9789.657762</v>
      </c>
      <c r="G117" s="429">
        <f t="shared" si="16"/>
        <v>10083.34749</v>
      </c>
      <c r="H117" s="429">
        <f t="shared" si="16"/>
        <v>10385.84792</v>
      </c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</row>
    <row r="118" ht="12.75" customHeight="1">
      <c r="A118" s="43"/>
      <c r="B118" s="43"/>
      <c r="C118" s="443" t="s">
        <v>480</v>
      </c>
      <c r="D118" s="444">
        <f t="shared" ref="D118:H118" si="17">D115/(D116-D117)</f>
        <v>2910.593886</v>
      </c>
      <c r="E118" s="444">
        <f t="shared" si="17"/>
        <v>3056.780824</v>
      </c>
      <c r="F118" s="444">
        <f t="shared" si="17"/>
        <v>3213.108431</v>
      </c>
      <c r="G118" s="444">
        <f t="shared" si="17"/>
        <v>3407.927969</v>
      </c>
      <c r="H118" s="444">
        <f t="shared" si="17"/>
        <v>3530.822151</v>
      </c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</row>
    <row r="119" ht="12.0" customHeight="1">
      <c r="A119" s="43"/>
      <c r="B119" s="43"/>
      <c r="C119" s="43"/>
      <c r="D119" s="43"/>
      <c r="E119" s="445"/>
      <c r="F119" s="445"/>
      <c r="G119" s="445"/>
      <c r="H119" s="445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</row>
    <row r="120" ht="12.0" customHeight="1">
      <c r="A120" s="43"/>
      <c r="B120" s="43"/>
      <c r="C120" s="43"/>
      <c r="D120" s="43"/>
      <c r="E120" s="445"/>
      <c r="F120" s="445"/>
      <c r="G120" s="445"/>
      <c r="H120" s="445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</row>
    <row r="121" ht="12.0" customHeight="1">
      <c r="A121" s="43"/>
      <c r="B121" s="43"/>
      <c r="C121" s="43"/>
      <c r="D121" s="43"/>
      <c r="E121" s="445"/>
      <c r="F121" s="445"/>
      <c r="G121" s="445"/>
      <c r="H121" s="445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</row>
    <row r="122" ht="12.0" customHeight="1">
      <c r="A122" s="43"/>
      <c r="B122" s="43"/>
      <c r="C122" s="43"/>
      <c r="D122" s="43"/>
      <c r="E122" s="445"/>
      <c r="F122" s="445"/>
      <c r="G122" s="445"/>
      <c r="H122" s="445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</row>
    <row r="123" ht="12.0" customHeight="1">
      <c r="A123" s="43"/>
      <c r="B123" s="43"/>
      <c r="C123" s="43"/>
      <c r="D123" s="43"/>
      <c r="E123" s="445"/>
      <c r="F123" s="445"/>
      <c r="G123" s="445"/>
      <c r="H123" s="445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</row>
    <row r="124" ht="12.0" customHeight="1">
      <c r="A124" s="43"/>
      <c r="B124" s="43"/>
      <c r="C124" s="43"/>
      <c r="D124" s="43"/>
      <c r="E124" s="36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</row>
    <row r="125" ht="12.0" customHeight="1">
      <c r="A125" s="43"/>
      <c r="B125" s="43"/>
      <c r="C125" s="43"/>
      <c r="D125" s="43"/>
      <c r="E125" s="446"/>
      <c r="F125" s="446"/>
      <c r="G125" s="446"/>
      <c r="H125" s="446"/>
      <c r="I125" s="446"/>
      <c r="J125" s="446"/>
      <c r="K125" s="446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</row>
    <row r="126" ht="12.0" customHeight="1">
      <c r="A126" s="43"/>
      <c r="B126" s="43"/>
      <c r="C126" s="43"/>
      <c r="D126" s="43"/>
      <c r="E126" s="446"/>
      <c r="F126" s="446"/>
      <c r="G126" s="446"/>
      <c r="H126" s="446"/>
      <c r="I126" s="446"/>
      <c r="J126" s="446"/>
      <c r="K126" s="446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</row>
    <row r="127" ht="12.0" customHeight="1">
      <c r="A127" s="43"/>
      <c r="B127" s="43"/>
      <c r="C127" s="43"/>
      <c r="D127" s="43"/>
      <c r="E127" s="446"/>
      <c r="F127" s="446"/>
      <c r="G127" s="446"/>
      <c r="H127" s="446"/>
      <c r="I127" s="446"/>
      <c r="J127" s="446"/>
      <c r="K127" s="446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</row>
    <row r="128" ht="12.0" customHeight="1">
      <c r="A128" s="43"/>
      <c r="B128" s="43"/>
      <c r="C128" s="43"/>
      <c r="D128" s="43"/>
      <c r="E128" s="446"/>
      <c r="F128" s="446"/>
      <c r="G128" s="446"/>
      <c r="H128" s="446"/>
      <c r="I128" s="446"/>
      <c r="J128" s="446"/>
      <c r="K128" s="446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</row>
    <row r="129" ht="12.0" customHeight="1">
      <c r="A129" s="43"/>
      <c r="B129" s="43"/>
      <c r="C129" s="43"/>
      <c r="D129" s="43"/>
      <c r="E129" s="446"/>
      <c r="F129" s="446"/>
      <c r="G129" s="446"/>
      <c r="H129" s="446"/>
      <c r="I129" s="446"/>
      <c r="J129" s="446"/>
      <c r="K129" s="446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</row>
    <row r="130" ht="12.0" customHeight="1">
      <c r="A130" s="43"/>
      <c r="B130" s="43"/>
      <c r="C130" s="43"/>
      <c r="D130" s="43"/>
      <c r="E130" s="446"/>
      <c r="F130" s="446"/>
      <c r="G130" s="446"/>
      <c r="H130" s="446"/>
      <c r="I130" s="446"/>
      <c r="J130" s="446"/>
      <c r="K130" s="446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</row>
    <row r="131" ht="12.0" customHeight="1">
      <c r="A131" s="43"/>
      <c r="B131" s="43"/>
      <c r="C131" s="43"/>
      <c r="D131" s="43"/>
      <c r="E131" s="446"/>
      <c r="F131" s="446"/>
      <c r="G131" s="446"/>
      <c r="H131" s="446"/>
      <c r="I131" s="446"/>
      <c r="J131" s="446"/>
      <c r="K131" s="446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</row>
    <row r="132" ht="12.0" customHeight="1">
      <c r="A132" s="43"/>
      <c r="B132" s="43"/>
      <c r="C132" s="43"/>
      <c r="D132" s="43"/>
      <c r="E132" s="446"/>
      <c r="F132" s="446"/>
      <c r="G132" s="446"/>
      <c r="H132" s="446"/>
      <c r="I132" s="446"/>
      <c r="J132" s="446"/>
      <c r="K132" s="446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</row>
    <row r="133" ht="12.0" customHeight="1">
      <c r="A133" s="43"/>
      <c r="B133" s="43"/>
      <c r="C133" s="43"/>
      <c r="D133" s="43"/>
      <c r="E133" s="446"/>
      <c r="F133" s="446"/>
      <c r="G133" s="446"/>
      <c r="H133" s="446"/>
      <c r="I133" s="446"/>
      <c r="J133" s="446"/>
      <c r="K133" s="446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</row>
    <row r="134" ht="12.0" customHeight="1">
      <c r="A134" s="43"/>
      <c r="B134" s="43"/>
      <c r="C134" s="43"/>
      <c r="D134" s="43"/>
      <c r="E134" s="36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</row>
    <row r="135" ht="12.0" customHeight="1">
      <c r="A135" s="43"/>
      <c r="B135" s="43"/>
      <c r="C135" s="43"/>
      <c r="D135" s="43"/>
      <c r="E135" s="36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</row>
    <row r="136" ht="12.0" customHeight="1">
      <c r="A136" s="43"/>
      <c r="B136" s="43"/>
      <c r="C136" s="43"/>
      <c r="D136" s="43"/>
      <c r="E136" s="36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</row>
    <row r="137" ht="12.0" customHeight="1">
      <c r="A137" s="43"/>
      <c r="B137" s="43"/>
      <c r="C137" s="43"/>
      <c r="D137" s="43"/>
      <c r="E137" s="36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</row>
    <row r="138" ht="12.0" customHeight="1">
      <c r="A138" s="43"/>
      <c r="B138" s="43"/>
      <c r="C138" s="43"/>
      <c r="D138" s="43"/>
      <c r="E138" s="36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</row>
    <row r="139" ht="12.0" customHeight="1">
      <c r="A139" s="43"/>
      <c r="B139" s="43"/>
      <c r="C139" s="43"/>
      <c r="D139" s="43"/>
      <c r="E139" s="36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</row>
    <row r="140" ht="12.0" customHeight="1">
      <c r="A140" s="43"/>
      <c r="B140" s="43"/>
      <c r="C140" s="43"/>
      <c r="D140" s="43"/>
      <c r="E140" s="36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</row>
    <row r="141" ht="12.0" customHeight="1">
      <c r="A141" s="43"/>
      <c r="B141" s="43"/>
      <c r="C141" s="43"/>
      <c r="D141" s="43"/>
      <c r="E141" s="36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</row>
    <row r="142" ht="12.0" customHeight="1">
      <c r="A142" s="43"/>
      <c r="B142" s="43"/>
      <c r="C142" s="43"/>
      <c r="D142" s="43"/>
      <c r="E142" s="36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</row>
    <row r="143" ht="12.0" customHeight="1">
      <c r="A143" s="43"/>
      <c r="B143" s="43"/>
      <c r="C143" s="43"/>
      <c r="D143" s="43"/>
      <c r="E143" s="36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</row>
    <row r="144" ht="12.0" customHeight="1">
      <c r="A144" s="43"/>
      <c r="B144" s="43"/>
      <c r="C144" s="43"/>
      <c r="D144" s="43"/>
      <c r="E144" s="36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</row>
    <row r="145" ht="12.0" customHeight="1">
      <c r="A145" s="43"/>
      <c r="B145" s="43"/>
      <c r="C145" s="43"/>
      <c r="D145" s="43"/>
      <c r="E145" s="36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</row>
    <row r="146" ht="12.0" customHeight="1">
      <c r="A146" s="43"/>
      <c r="B146" s="43"/>
      <c r="C146" s="43"/>
      <c r="D146" s="43"/>
      <c r="E146" s="36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</row>
    <row r="147" ht="12.0" customHeight="1">
      <c r="A147" s="43"/>
      <c r="B147" s="43"/>
      <c r="C147" s="43"/>
      <c r="D147" s="43"/>
      <c r="E147" s="36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</row>
    <row r="148" ht="12.0" customHeight="1">
      <c r="A148" s="43"/>
      <c r="B148" s="43"/>
      <c r="C148" s="43"/>
      <c r="D148" s="43"/>
      <c r="E148" s="36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</row>
    <row r="149" ht="12.0" customHeight="1">
      <c r="A149" s="43"/>
      <c r="B149" s="43"/>
      <c r="C149" s="43"/>
      <c r="D149" s="43"/>
      <c r="E149" s="36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</row>
    <row r="150" ht="12.0" customHeight="1">
      <c r="A150" s="43"/>
      <c r="B150" s="43"/>
      <c r="C150" s="43"/>
      <c r="D150" s="43"/>
      <c r="E150" s="36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</row>
    <row r="151" ht="12.0" customHeight="1">
      <c r="A151" s="43"/>
      <c r="B151" s="43"/>
      <c r="C151" s="43"/>
      <c r="D151" s="43"/>
      <c r="E151" s="36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</row>
    <row r="152" ht="12.0" customHeight="1">
      <c r="A152" s="43"/>
      <c r="B152" s="43"/>
      <c r="C152" s="43"/>
      <c r="D152" s="43"/>
      <c r="E152" s="36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</row>
    <row r="153" ht="12.0" customHeight="1">
      <c r="A153" s="43"/>
      <c r="B153" s="43"/>
      <c r="C153" s="43"/>
      <c r="D153" s="43"/>
      <c r="E153" s="36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</row>
    <row r="154" ht="12.0" customHeight="1">
      <c r="A154" s="43"/>
      <c r="B154" s="43"/>
      <c r="C154" s="43"/>
      <c r="D154" s="43"/>
      <c r="E154" s="36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</row>
    <row r="155" ht="12.0" customHeight="1">
      <c r="A155" s="43"/>
      <c r="B155" s="43"/>
      <c r="C155" s="43"/>
      <c r="D155" s="43"/>
      <c r="E155" s="36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</row>
    <row r="156" ht="12.0" customHeight="1">
      <c r="A156" s="43"/>
      <c r="B156" s="43"/>
      <c r="C156" s="43"/>
      <c r="D156" s="43"/>
      <c r="E156" s="36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</row>
    <row r="157" ht="12.0" customHeight="1">
      <c r="A157" s="43"/>
      <c r="B157" s="43"/>
      <c r="C157" s="43"/>
      <c r="D157" s="43"/>
      <c r="E157" s="36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</row>
    <row r="158" ht="12.0" customHeight="1">
      <c r="A158" s="43"/>
      <c r="B158" s="43"/>
      <c r="C158" s="43"/>
      <c r="D158" s="43"/>
      <c r="E158" s="36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</row>
    <row r="159" ht="12.0" customHeight="1">
      <c r="A159" s="43"/>
      <c r="B159" s="43"/>
      <c r="C159" s="43"/>
      <c r="D159" s="43"/>
      <c r="E159" s="36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</row>
    <row r="160" ht="12.0" customHeight="1">
      <c r="A160" s="43"/>
      <c r="B160" s="43"/>
      <c r="C160" s="43"/>
      <c r="D160" s="43"/>
      <c r="E160" s="36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</row>
    <row r="161" ht="12.0" customHeight="1">
      <c r="A161" s="43"/>
      <c r="B161" s="43"/>
      <c r="C161" s="43"/>
      <c r="D161" s="43"/>
      <c r="E161" s="36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</row>
    <row r="162" ht="12.0" customHeight="1">
      <c r="A162" s="43"/>
      <c r="B162" s="43"/>
      <c r="C162" s="43"/>
      <c r="D162" s="43"/>
      <c r="E162" s="36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</row>
    <row r="163" ht="12.0" customHeight="1">
      <c r="A163" s="43"/>
      <c r="B163" s="43"/>
      <c r="C163" s="43"/>
      <c r="D163" s="43"/>
      <c r="E163" s="36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</row>
    <row r="164" ht="12.0" customHeight="1">
      <c r="A164" s="43"/>
      <c r="B164" s="43"/>
      <c r="C164" s="43"/>
      <c r="D164" s="43"/>
      <c r="E164" s="36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</row>
    <row r="165" ht="12.0" customHeight="1">
      <c r="A165" s="43"/>
      <c r="B165" s="43"/>
      <c r="C165" s="43"/>
      <c r="D165" s="43"/>
      <c r="E165" s="36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</row>
    <row r="166" ht="12.0" customHeight="1">
      <c r="A166" s="43"/>
      <c r="B166" s="43"/>
      <c r="C166" s="43"/>
      <c r="D166" s="43"/>
      <c r="E166" s="36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</row>
    <row r="167" ht="12.0" customHeight="1">
      <c r="A167" s="43"/>
      <c r="B167" s="43"/>
      <c r="C167" s="43"/>
      <c r="D167" s="43"/>
      <c r="E167" s="36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</row>
    <row r="168" ht="12.0" customHeight="1">
      <c r="A168" s="43"/>
      <c r="B168" s="43"/>
      <c r="C168" s="43"/>
      <c r="D168" s="43"/>
      <c r="E168" s="36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</row>
    <row r="169" ht="12.0" customHeight="1">
      <c r="A169" s="43"/>
      <c r="B169" s="43"/>
      <c r="C169" s="43"/>
      <c r="D169" s="43"/>
      <c r="E169" s="36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</row>
    <row r="170" ht="12.0" customHeight="1">
      <c r="A170" s="43"/>
      <c r="B170" s="43"/>
      <c r="C170" s="43"/>
      <c r="D170" s="43"/>
      <c r="E170" s="36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</row>
    <row r="171" ht="12.0" customHeight="1">
      <c r="A171" s="43"/>
      <c r="B171" s="43"/>
      <c r="C171" s="43"/>
      <c r="D171" s="43"/>
      <c r="E171" s="36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</row>
    <row r="172" ht="12.0" customHeight="1">
      <c r="A172" s="43"/>
      <c r="B172" s="43"/>
      <c r="C172" s="43"/>
      <c r="D172" s="43"/>
      <c r="E172" s="36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</row>
    <row r="173" ht="12.0" customHeight="1">
      <c r="A173" s="43"/>
      <c r="B173" s="43"/>
      <c r="C173" s="43"/>
      <c r="D173" s="43"/>
      <c r="E173" s="36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</row>
    <row r="174" ht="12.0" customHeight="1">
      <c r="A174" s="43"/>
      <c r="B174" s="43"/>
      <c r="C174" s="43"/>
      <c r="D174" s="43"/>
      <c r="E174" s="36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</row>
    <row r="175" ht="12.0" customHeight="1">
      <c r="A175" s="43"/>
      <c r="B175" s="43"/>
      <c r="C175" s="43"/>
      <c r="D175" s="43"/>
      <c r="E175" s="36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</row>
    <row r="176" ht="12.0" customHeight="1">
      <c r="A176" s="43"/>
      <c r="B176" s="43"/>
      <c r="C176" s="43"/>
      <c r="D176" s="43"/>
      <c r="E176" s="36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</row>
    <row r="177" ht="12.0" customHeight="1">
      <c r="A177" s="43"/>
      <c r="B177" s="43"/>
      <c r="C177" s="43"/>
      <c r="D177" s="43"/>
      <c r="E177" s="36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</row>
    <row r="178" ht="12.0" customHeight="1">
      <c r="A178" s="43"/>
      <c r="B178" s="43"/>
      <c r="C178" s="43"/>
      <c r="D178" s="43"/>
      <c r="E178" s="36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</row>
    <row r="179" ht="12.0" customHeight="1">
      <c r="A179" s="43"/>
      <c r="B179" s="43"/>
      <c r="C179" s="43"/>
      <c r="D179" s="43"/>
      <c r="E179" s="36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</row>
    <row r="180" ht="12.0" customHeight="1">
      <c r="A180" s="43"/>
      <c r="B180" s="43"/>
      <c r="C180" s="43"/>
      <c r="D180" s="43"/>
      <c r="E180" s="36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</row>
    <row r="181" ht="12.0" customHeight="1">
      <c r="A181" s="43"/>
      <c r="B181" s="43"/>
      <c r="C181" s="43"/>
      <c r="D181" s="43"/>
      <c r="E181" s="36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</row>
    <row r="182" ht="12.0" customHeight="1">
      <c r="A182" s="43"/>
      <c r="B182" s="43"/>
      <c r="C182" s="43"/>
      <c r="D182" s="43"/>
      <c r="E182" s="36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</row>
    <row r="183" ht="12.0" customHeight="1">
      <c r="A183" s="43"/>
      <c r="B183" s="43"/>
      <c r="C183" s="43"/>
      <c r="D183" s="43"/>
      <c r="E183" s="36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</row>
    <row r="184" ht="12.0" customHeight="1">
      <c r="A184" s="43"/>
      <c r="B184" s="43"/>
      <c r="C184" s="43"/>
      <c r="D184" s="43"/>
      <c r="E184" s="36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</row>
    <row r="185" ht="12.0" customHeight="1">
      <c r="A185" s="43"/>
      <c r="B185" s="43"/>
      <c r="C185" s="43"/>
      <c r="D185" s="43"/>
      <c r="E185" s="36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</row>
    <row r="186" ht="12.0" customHeight="1">
      <c r="A186" s="43"/>
      <c r="B186" s="43"/>
      <c r="C186" s="43"/>
      <c r="D186" s="43"/>
      <c r="E186" s="36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</row>
    <row r="187" ht="12.0" customHeight="1">
      <c r="A187" s="43"/>
      <c r="B187" s="43"/>
      <c r="C187" s="43"/>
      <c r="D187" s="43"/>
      <c r="E187" s="36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</row>
    <row r="188" ht="12.0" customHeight="1">
      <c r="A188" s="43"/>
      <c r="B188" s="43"/>
      <c r="C188" s="43"/>
      <c r="D188" s="43"/>
      <c r="E188" s="36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</row>
    <row r="189" ht="12.0" customHeight="1">
      <c r="A189" s="43"/>
      <c r="B189" s="43"/>
      <c r="C189" s="43"/>
      <c r="D189" s="43"/>
      <c r="E189" s="36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</row>
    <row r="190" ht="12.0" customHeight="1">
      <c r="A190" s="43"/>
      <c r="B190" s="43"/>
      <c r="C190" s="43"/>
      <c r="D190" s="43"/>
      <c r="E190" s="36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</row>
    <row r="191" ht="12.0" customHeight="1">
      <c r="A191" s="43"/>
      <c r="B191" s="43"/>
      <c r="C191" s="43"/>
      <c r="D191" s="43"/>
      <c r="E191" s="36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</row>
    <row r="192" ht="12.0" customHeight="1">
      <c r="A192" s="43"/>
      <c r="B192" s="43"/>
      <c r="C192" s="43"/>
      <c r="D192" s="43"/>
      <c r="E192" s="36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</row>
    <row r="193" ht="12.0" customHeight="1">
      <c r="A193" s="43"/>
      <c r="B193" s="43"/>
      <c r="C193" s="43"/>
      <c r="D193" s="43"/>
      <c r="E193" s="36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</row>
    <row r="194" ht="12.0" customHeight="1">
      <c r="A194" s="43"/>
      <c r="B194" s="43"/>
      <c r="C194" s="43"/>
      <c r="D194" s="43"/>
      <c r="E194" s="36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</row>
    <row r="195" ht="12.0" customHeight="1">
      <c r="A195" s="43"/>
      <c r="B195" s="43"/>
      <c r="C195" s="43"/>
      <c r="D195" s="43"/>
      <c r="E195" s="36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</row>
    <row r="196" ht="12.0" customHeight="1">
      <c r="A196" s="43"/>
      <c r="B196" s="43"/>
      <c r="C196" s="43"/>
      <c r="D196" s="43"/>
      <c r="E196" s="36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</row>
    <row r="197" ht="12.0" customHeight="1">
      <c r="A197" s="43"/>
      <c r="B197" s="43"/>
      <c r="C197" s="43"/>
      <c r="D197" s="43"/>
      <c r="E197" s="36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</row>
    <row r="198" ht="12.0" customHeight="1">
      <c r="A198" s="43"/>
      <c r="B198" s="43"/>
      <c r="C198" s="43"/>
      <c r="D198" s="43"/>
      <c r="E198" s="36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</row>
    <row r="199" ht="12.0" customHeight="1">
      <c r="A199" s="43"/>
      <c r="B199" s="43"/>
      <c r="C199" s="43"/>
      <c r="D199" s="43"/>
      <c r="E199" s="36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</row>
    <row r="200" ht="12.0" customHeight="1">
      <c r="A200" s="43"/>
      <c r="B200" s="43"/>
      <c r="C200" s="43"/>
      <c r="D200" s="43"/>
      <c r="E200" s="36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</row>
    <row r="201" ht="12.0" customHeight="1">
      <c r="A201" s="43"/>
      <c r="B201" s="43"/>
      <c r="C201" s="43"/>
      <c r="D201" s="43"/>
      <c r="E201" s="36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</row>
    <row r="202" ht="12.0" customHeight="1">
      <c r="A202" s="43"/>
      <c r="B202" s="43"/>
      <c r="C202" s="43"/>
      <c r="D202" s="43"/>
      <c r="E202" s="36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</row>
    <row r="203" ht="12.0" customHeight="1">
      <c r="A203" s="43"/>
      <c r="B203" s="43"/>
      <c r="C203" s="43"/>
      <c r="D203" s="43"/>
      <c r="E203" s="36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</row>
    <row r="204" ht="12.0" customHeight="1">
      <c r="A204" s="43"/>
      <c r="B204" s="43"/>
      <c r="C204" s="43"/>
      <c r="D204" s="43"/>
      <c r="E204" s="36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</row>
    <row r="205" ht="12.0" customHeight="1">
      <c r="A205" s="43"/>
      <c r="B205" s="43"/>
      <c r="C205" s="43"/>
      <c r="D205" s="43"/>
      <c r="E205" s="36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</row>
    <row r="206" ht="12.0" customHeight="1">
      <c r="A206" s="43"/>
      <c r="B206" s="43"/>
      <c r="C206" s="43"/>
      <c r="D206" s="43"/>
      <c r="E206" s="36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</row>
    <row r="207" ht="12.0" customHeight="1">
      <c r="A207" s="43"/>
      <c r="B207" s="43"/>
      <c r="C207" s="43"/>
      <c r="D207" s="43"/>
      <c r="E207" s="36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</row>
    <row r="208" ht="12.0" customHeight="1">
      <c r="A208" s="43"/>
      <c r="B208" s="43"/>
      <c r="C208" s="43"/>
      <c r="D208" s="43"/>
      <c r="E208" s="36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</row>
    <row r="209" ht="12.0" customHeight="1">
      <c r="A209" s="43"/>
      <c r="B209" s="43"/>
      <c r="C209" s="43"/>
      <c r="D209" s="43"/>
      <c r="E209" s="36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</row>
    <row r="210" ht="12.0" customHeight="1">
      <c r="A210" s="43"/>
      <c r="B210" s="43"/>
      <c r="C210" s="43"/>
      <c r="D210" s="43"/>
      <c r="E210" s="36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</row>
    <row r="211" ht="12.0" customHeight="1">
      <c r="A211" s="43"/>
      <c r="B211" s="43"/>
      <c r="C211" s="43"/>
      <c r="D211" s="43"/>
      <c r="E211" s="36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</row>
    <row r="212" ht="12.0" customHeight="1">
      <c r="A212" s="43"/>
      <c r="B212" s="43"/>
      <c r="C212" s="43"/>
      <c r="D212" s="43"/>
      <c r="E212" s="36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</row>
    <row r="213" ht="12.0" customHeight="1">
      <c r="A213" s="43"/>
      <c r="B213" s="43"/>
      <c r="C213" s="43"/>
      <c r="D213" s="43"/>
      <c r="E213" s="36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</row>
    <row r="214" ht="12.0" customHeight="1">
      <c r="A214" s="43"/>
      <c r="B214" s="43"/>
      <c r="C214" s="43"/>
      <c r="D214" s="43"/>
      <c r="E214" s="36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</row>
    <row r="215" ht="12.0" customHeight="1">
      <c r="A215" s="43"/>
      <c r="B215" s="43"/>
      <c r="C215" s="43"/>
      <c r="D215" s="43"/>
      <c r="E215" s="36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</row>
    <row r="216" ht="12.0" customHeight="1">
      <c r="A216" s="43"/>
      <c r="B216" s="43"/>
      <c r="C216" s="43"/>
      <c r="D216" s="43"/>
      <c r="E216" s="36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</row>
    <row r="217" ht="12.0" customHeight="1">
      <c r="A217" s="43"/>
      <c r="B217" s="43"/>
      <c r="C217" s="43"/>
      <c r="D217" s="43"/>
      <c r="E217" s="36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</row>
    <row r="218" ht="12.0" customHeight="1">
      <c r="A218" s="43"/>
      <c r="B218" s="43"/>
      <c r="C218" s="43"/>
      <c r="D218" s="43"/>
      <c r="E218" s="36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</row>
    <row r="219" ht="12.0" customHeight="1">
      <c r="A219" s="43"/>
      <c r="B219" s="43"/>
      <c r="C219" s="43"/>
      <c r="D219" s="43"/>
      <c r="E219" s="36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</row>
    <row r="220" ht="12.0" customHeight="1">
      <c r="A220" s="43"/>
      <c r="B220" s="43"/>
      <c r="C220" s="43"/>
      <c r="D220" s="43"/>
      <c r="E220" s="36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</row>
    <row r="221" ht="12.0" customHeight="1">
      <c r="A221" s="43"/>
      <c r="B221" s="43"/>
      <c r="C221" s="43"/>
      <c r="D221" s="43"/>
      <c r="E221" s="36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</row>
    <row r="222" ht="12.0" customHeight="1">
      <c r="A222" s="43"/>
      <c r="B222" s="43"/>
      <c r="C222" s="43"/>
      <c r="D222" s="43"/>
      <c r="E222" s="36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</row>
    <row r="223" ht="12.0" customHeight="1">
      <c r="A223" s="43"/>
      <c r="B223" s="43"/>
      <c r="C223" s="43"/>
      <c r="D223" s="43"/>
      <c r="E223" s="36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</row>
    <row r="224" ht="12.0" customHeight="1">
      <c r="A224" s="43"/>
      <c r="B224" s="43"/>
      <c r="C224" s="43"/>
      <c r="D224" s="43"/>
      <c r="E224" s="36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</row>
    <row r="225" ht="12.0" customHeight="1">
      <c r="A225" s="43"/>
      <c r="B225" s="43"/>
      <c r="C225" s="43"/>
      <c r="D225" s="43"/>
      <c r="E225" s="36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</row>
    <row r="226" ht="12.0" customHeight="1">
      <c r="A226" s="43"/>
      <c r="B226" s="43"/>
      <c r="C226" s="43"/>
      <c r="D226" s="43"/>
      <c r="E226" s="36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</row>
    <row r="227" ht="12.0" customHeight="1">
      <c r="A227" s="43"/>
      <c r="B227" s="43"/>
      <c r="C227" s="43"/>
      <c r="D227" s="43"/>
      <c r="E227" s="36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</row>
    <row r="228" ht="12.0" customHeight="1">
      <c r="A228" s="43"/>
      <c r="B228" s="43"/>
      <c r="C228" s="43"/>
      <c r="D228" s="43"/>
      <c r="E228" s="36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</row>
    <row r="229" ht="12.0" customHeight="1">
      <c r="A229" s="43"/>
      <c r="B229" s="43"/>
      <c r="C229" s="43"/>
      <c r="D229" s="43"/>
      <c r="E229" s="36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</row>
    <row r="230" ht="12.0" customHeight="1">
      <c r="A230" s="43"/>
      <c r="B230" s="43"/>
      <c r="C230" s="43"/>
      <c r="D230" s="43"/>
      <c r="E230" s="36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</row>
    <row r="231" ht="12.0" customHeight="1">
      <c r="A231" s="43"/>
      <c r="B231" s="43"/>
      <c r="C231" s="43"/>
      <c r="D231" s="43"/>
      <c r="E231" s="36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</row>
    <row r="232" ht="12.0" customHeight="1">
      <c r="A232" s="43"/>
      <c r="B232" s="43"/>
      <c r="C232" s="43"/>
      <c r="D232" s="43"/>
      <c r="E232" s="36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</row>
    <row r="233" ht="12.0" customHeight="1">
      <c r="A233" s="43"/>
      <c r="B233" s="43"/>
      <c r="C233" s="43"/>
      <c r="D233" s="43"/>
      <c r="E233" s="36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</row>
    <row r="234" ht="12.0" customHeight="1">
      <c r="A234" s="43"/>
      <c r="B234" s="43"/>
      <c r="C234" s="43"/>
      <c r="D234" s="43"/>
      <c r="E234" s="36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</row>
    <row r="235" ht="12.0" customHeight="1">
      <c r="A235" s="43"/>
      <c r="B235" s="43"/>
      <c r="C235" s="43"/>
      <c r="D235" s="43"/>
      <c r="E235" s="36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</row>
    <row r="236" ht="12.0" customHeight="1">
      <c r="A236" s="43"/>
      <c r="B236" s="43"/>
      <c r="C236" s="43"/>
      <c r="D236" s="43"/>
      <c r="E236" s="36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</row>
    <row r="237" ht="12.0" customHeight="1">
      <c r="A237" s="43"/>
      <c r="B237" s="43"/>
      <c r="C237" s="43"/>
      <c r="D237" s="43"/>
      <c r="E237" s="36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</row>
    <row r="238" ht="12.0" customHeight="1">
      <c r="A238" s="43"/>
      <c r="B238" s="43"/>
      <c r="C238" s="43"/>
      <c r="D238" s="43"/>
      <c r="E238" s="36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</row>
    <row r="239" ht="12.0" customHeight="1">
      <c r="A239" s="43"/>
      <c r="B239" s="43"/>
      <c r="C239" s="43"/>
      <c r="D239" s="43"/>
      <c r="E239" s="36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</row>
    <row r="240" ht="12.0" customHeight="1">
      <c r="A240" s="43"/>
      <c r="B240" s="43"/>
      <c r="C240" s="43"/>
      <c r="D240" s="43"/>
      <c r="E240" s="36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</row>
    <row r="241" ht="12.0" customHeight="1">
      <c r="A241" s="43"/>
      <c r="B241" s="43"/>
      <c r="C241" s="43"/>
      <c r="D241" s="43"/>
      <c r="E241" s="36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</row>
    <row r="242" ht="12.0" customHeight="1">
      <c r="A242" s="43"/>
      <c r="B242" s="43"/>
      <c r="C242" s="43"/>
      <c r="D242" s="43"/>
      <c r="E242" s="36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</row>
    <row r="243" ht="12.0" customHeight="1">
      <c r="A243" s="43"/>
      <c r="B243" s="43"/>
      <c r="C243" s="43"/>
      <c r="D243" s="43"/>
      <c r="E243" s="36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</row>
    <row r="244" ht="12.0" customHeight="1">
      <c r="A244" s="43"/>
      <c r="B244" s="43"/>
      <c r="C244" s="43"/>
      <c r="D244" s="43"/>
      <c r="E244" s="36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</row>
    <row r="245" ht="12.0" customHeight="1">
      <c r="A245" s="43"/>
      <c r="B245" s="43"/>
      <c r="C245" s="43"/>
      <c r="D245" s="43"/>
      <c r="E245" s="36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</row>
    <row r="246" ht="12.0" customHeight="1">
      <c r="A246" s="43"/>
      <c r="B246" s="43"/>
      <c r="C246" s="43"/>
      <c r="D246" s="43"/>
      <c r="E246" s="36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</row>
    <row r="247" ht="12.0" customHeight="1">
      <c r="A247" s="43"/>
      <c r="B247" s="43"/>
      <c r="C247" s="43"/>
      <c r="D247" s="43"/>
      <c r="E247" s="36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</row>
    <row r="248" ht="12.0" customHeight="1">
      <c r="A248" s="43"/>
      <c r="B248" s="43"/>
      <c r="C248" s="43"/>
      <c r="D248" s="43"/>
      <c r="E248" s="36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</row>
    <row r="249" ht="12.0" customHeight="1">
      <c r="A249" s="43"/>
      <c r="B249" s="43"/>
      <c r="C249" s="43"/>
      <c r="D249" s="43"/>
      <c r="E249" s="36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</row>
    <row r="250" ht="12.0" customHeight="1">
      <c r="A250" s="43"/>
      <c r="B250" s="43"/>
      <c r="C250" s="43"/>
      <c r="D250" s="43"/>
      <c r="E250" s="36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</row>
    <row r="251" ht="12.0" customHeight="1">
      <c r="A251" s="43"/>
      <c r="B251" s="43"/>
      <c r="C251" s="43"/>
      <c r="D251" s="43"/>
      <c r="E251" s="36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</row>
    <row r="252" ht="12.0" customHeight="1">
      <c r="A252" s="43"/>
      <c r="B252" s="43"/>
      <c r="C252" s="43"/>
      <c r="D252" s="43"/>
      <c r="E252" s="36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</row>
    <row r="253" ht="12.0" customHeight="1">
      <c r="A253" s="43"/>
      <c r="B253" s="43"/>
      <c r="C253" s="43"/>
      <c r="D253" s="43"/>
      <c r="E253" s="36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</row>
    <row r="254" ht="12.0" customHeight="1">
      <c r="A254" s="43"/>
      <c r="B254" s="43"/>
      <c r="C254" s="43"/>
      <c r="D254" s="43"/>
      <c r="E254" s="36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</row>
    <row r="255" ht="12.0" customHeight="1">
      <c r="A255" s="43"/>
      <c r="B255" s="43"/>
      <c r="C255" s="43"/>
      <c r="D255" s="43"/>
      <c r="E255" s="36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</row>
    <row r="256" ht="12.0" customHeight="1">
      <c r="A256" s="43"/>
      <c r="B256" s="43"/>
      <c r="C256" s="43"/>
      <c r="D256" s="43"/>
      <c r="E256" s="36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</row>
    <row r="257" ht="12.0" customHeight="1">
      <c r="A257" s="43"/>
      <c r="B257" s="43"/>
      <c r="C257" s="43"/>
      <c r="D257" s="43"/>
      <c r="E257" s="36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</row>
    <row r="258" ht="12.0" customHeight="1">
      <c r="A258" s="43"/>
      <c r="B258" s="43"/>
      <c r="C258" s="43"/>
      <c r="D258" s="43"/>
      <c r="E258" s="36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</row>
    <row r="259" ht="12.0" customHeight="1">
      <c r="A259" s="43"/>
      <c r="B259" s="43"/>
      <c r="C259" s="43"/>
      <c r="D259" s="43"/>
      <c r="E259" s="36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</row>
    <row r="260" ht="12.0" customHeight="1">
      <c r="A260" s="43"/>
      <c r="B260" s="43"/>
      <c r="C260" s="43"/>
      <c r="D260" s="43"/>
      <c r="E260" s="36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</row>
    <row r="261" ht="12.0" customHeight="1">
      <c r="A261" s="43"/>
      <c r="B261" s="43"/>
      <c r="C261" s="43"/>
      <c r="D261" s="43"/>
      <c r="E261" s="36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</row>
    <row r="262" ht="12.0" customHeight="1">
      <c r="A262" s="43"/>
      <c r="B262" s="43"/>
      <c r="C262" s="43"/>
      <c r="D262" s="43"/>
      <c r="E262" s="36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</row>
    <row r="263" ht="12.0" customHeight="1">
      <c r="A263" s="43"/>
      <c r="B263" s="43"/>
      <c r="C263" s="43"/>
      <c r="D263" s="43"/>
      <c r="E263" s="36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</row>
    <row r="264" ht="12.0" customHeight="1">
      <c r="A264" s="43"/>
      <c r="B264" s="43"/>
      <c r="C264" s="43"/>
      <c r="D264" s="43"/>
      <c r="E264" s="36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</row>
    <row r="265" ht="12.0" customHeight="1">
      <c r="A265" s="43"/>
      <c r="B265" s="43"/>
      <c r="C265" s="43"/>
      <c r="D265" s="43"/>
      <c r="E265" s="36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</row>
    <row r="266" ht="12.0" customHeight="1">
      <c r="A266" s="43"/>
      <c r="B266" s="43"/>
      <c r="C266" s="43"/>
      <c r="D266" s="43"/>
      <c r="E266" s="36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</row>
    <row r="267" ht="12.0" customHeight="1">
      <c r="A267" s="43"/>
      <c r="B267" s="43"/>
      <c r="C267" s="43"/>
      <c r="D267" s="43"/>
      <c r="E267" s="36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</row>
    <row r="268" ht="12.0" customHeight="1">
      <c r="A268" s="43"/>
      <c r="B268" s="43"/>
      <c r="C268" s="43"/>
      <c r="D268" s="43"/>
      <c r="E268" s="36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</row>
    <row r="269" ht="12.0" customHeight="1">
      <c r="A269" s="43"/>
      <c r="B269" s="43"/>
      <c r="C269" s="43"/>
      <c r="D269" s="43"/>
      <c r="E269" s="36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</row>
    <row r="270" ht="12.0" customHeight="1">
      <c r="A270" s="43"/>
      <c r="B270" s="43"/>
      <c r="C270" s="43"/>
      <c r="D270" s="43"/>
      <c r="E270" s="36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</row>
    <row r="271" ht="12.0" customHeight="1">
      <c r="A271" s="43"/>
      <c r="B271" s="43"/>
      <c r="C271" s="43"/>
      <c r="D271" s="43"/>
      <c r="E271" s="36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</row>
    <row r="272" ht="12.0" customHeight="1">
      <c r="A272" s="43"/>
      <c r="B272" s="43"/>
      <c r="C272" s="43"/>
      <c r="D272" s="43"/>
      <c r="E272" s="36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</row>
    <row r="273" ht="12.0" customHeight="1">
      <c r="A273" s="43"/>
      <c r="B273" s="43"/>
      <c r="C273" s="43"/>
      <c r="D273" s="43"/>
      <c r="E273" s="36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</row>
    <row r="274" ht="12.0" customHeight="1">
      <c r="A274" s="43"/>
      <c r="B274" s="43"/>
      <c r="C274" s="43"/>
      <c r="D274" s="43"/>
      <c r="E274" s="36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</row>
    <row r="275" ht="12.0" customHeight="1">
      <c r="A275" s="43"/>
      <c r="B275" s="43"/>
      <c r="C275" s="43"/>
      <c r="D275" s="43"/>
      <c r="E275" s="36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</row>
    <row r="276" ht="12.0" customHeight="1">
      <c r="A276" s="43"/>
      <c r="B276" s="43"/>
      <c r="C276" s="43"/>
      <c r="D276" s="43"/>
      <c r="E276" s="36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</row>
    <row r="277" ht="12.0" customHeight="1">
      <c r="A277" s="43"/>
      <c r="B277" s="43"/>
      <c r="C277" s="43"/>
      <c r="D277" s="43"/>
      <c r="E277" s="36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</row>
    <row r="278" ht="12.0" customHeight="1">
      <c r="A278" s="43"/>
      <c r="B278" s="43"/>
      <c r="C278" s="43"/>
      <c r="D278" s="43"/>
      <c r="E278" s="36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</row>
    <row r="279" ht="12.0" customHeight="1">
      <c r="A279" s="43"/>
      <c r="B279" s="43"/>
      <c r="C279" s="43"/>
      <c r="D279" s="43"/>
      <c r="E279" s="36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</row>
    <row r="280" ht="12.0" customHeight="1">
      <c r="A280" s="43"/>
      <c r="B280" s="43"/>
      <c r="C280" s="43"/>
      <c r="D280" s="43"/>
      <c r="E280" s="36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</row>
    <row r="281" ht="12.0" customHeight="1">
      <c r="A281" s="43"/>
      <c r="B281" s="43"/>
      <c r="C281" s="43"/>
      <c r="D281" s="43"/>
      <c r="E281" s="36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</row>
    <row r="282" ht="12.0" customHeight="1">
      <c r="A282" s="43"/>
      <c r="B282" s="43"/>
      <c r="C282" s="43"/>
      <c r="D282" s="43"/>
      <c r="E282" s="36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</row>
    <row r="283" ht="12.0" customHeight="1">
      <c r="A283" s="43"/>
      <c r="B283" s="43"/>
      <c r="C283" s="43"/>
      <c r="D283" s="43"/>
      <c r="E283" s="36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</row>
    <row r="284" ht="12.0" customHeight="1">
      <c r="A284" s="43"/>
      <c r="B284" s="43"/>
      <c r="C284" s="43"/>
      <c r="D284" s="43"/>
      <c r="E284" s="36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</row>
    <row r="285" ht="12.0" customHeight="1">
      <c r="A285" s="43"/>
      <c r="B285" s="43"/>
      <c r="C285" s="43"/>
      <c r="D285" s="43"/>
      <c r="E285" s="36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</row>
    <row r="286" ht="12.0" customHeight="1">
      <c r="A286" s="43"/>
      <c r="B286" s="43"/>
      <c r="C286" s="43"/>
      <c r="D286" s="43"/>
      <c r="E286" s="36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</row>
    <row r="287" ht="12.0" customHeight="1">
      <c r="A287" s="43"/>
      <c r="B287" s="43"/>
      <c r="C287" s="43"/>
      <c r="D287" s="43"/>
      <c r="E287" s="36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</row>
    <row r="288" ht="12.0" customHeight="1">
      <c r="A288" s="43"/>
      <c r="B288" s="43"/>
      <c r="C288" s="43"/>
      <c r="D288" s="43"/>
      <c r="E288" s="36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</row>
    <row r="289" ht="12.0" customHeight="1">
      <c r="A289" s="43"/>
      <c r="B289" s="43"/>
      <c r="C289" s="43"/>
      <c r="D289" s="43"/>
      <c r="E289" s="36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</row>
    <row r="290" ht="12.0" customHeight="1">
      <c r="A290" s="43"/>
      <c r="B290" s="43"/>
      <c r="C290" s="43"/>
      <c r="D290" s="43"/>
      <c r="E290" s="36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</row>
    <row r="291" ht="12.0" customHeight="1">
      <c r="A291" s="43"/>
      <c r="B291" s="43"/>
      <c r="C291" s="43"/>
      <c r="D291" s="43"/>
      <c r="E291" s="36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</row>
    <row r="292" ht="12.0" customHeight="1">
      <c r="A292" s="43"/>
      <c r="B292" s="43"/>
      <c r="C292" s="43"/>
      <c r="D292" s="43"/>
      <c r="E292" s="36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</row>
    <row r="293" ht="12.0" customHeight="1">
      <c r="A293" s="43"/>
      <c r="B293" s="43"/>
      <c r="C293" s="43"/>
      <c r="D293" s="43"/>
      <c r="E293" s="36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</row>
    <row r="294" ht="12.0" customHeight="1">
      <c r="A294" s="43"/>
      <c r="B294" s="43"/>
      <c r="C294" s="43"/>
      <c r="D294" s="43"/>
      <c r="E294" s="36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</row>
    <row r="295" ht="12.0" customHeight="1">
      <c r="A295" s="43"/>
      <c r="B295" s="43"/>
      <c r="C295" s="43"/>
      <c r="D295" s="43"/>
      <c r="E295" s="36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</row>
    <row r="296" ht="12.0" customHeight="1">
      <c r="A296" s="43"/>
      <c r="B296" s="43"/>
      <c r="C296" s="43"/>
      <c r="D296" s="43"/>
      <c r="E296" s="36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</row>
    <row r="297" ht="12.0" customHeight="1">
      <c r="A297" s="43"/>
      <c r="B297" s="43"/>
      <c r="C297" s="43"/>
      <c r="D297" s="43"/>
      <c r="E297" s="36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</row>
    <row r="298" ht="12.0" customHeight="1">
      <c r="A298" s="43"/>
      <c r="B298" s="43"/>
      <c r="C298" s="43"/>
      <c r="D298" s="43"/>
      <c r="E298" s="36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</row>
    <row r="299" ht="12.0" customHeight="1">
      <c r="A299" s="43"/>
      <c r="B299" s="43"/>
      <c r="C299" s="43"/>
      <c r="D299" s="43"/>
      <c r="E299" s="36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</row>
    <row r="300" ht="12.0" customHeight="1">
      <c r="A300" s="43"/>
      <c r="B300" s="43"/>
      <c r="C300" s="43"/>
      <c r="D300" s="43"/>
      <c r="E300" s="36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</row>
    <row r="301" ht="12.0" customHeight="1">
      <c r="A301" s="43"/>
      <c r="B301" s="43"/>
      <c r="C301" s="43"/>
      <c r="D301" s="43"/>
      <c r="E301" s="36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</row>
    <row r="302" ht="12.0" customHeight="1">
      <c r="A302" s="43"/>
      <c r="B302" s="43"/>
      <c r="C302" s="43"/>
      <c r="D302" s="43"/>
      <c r="E302" s="36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</row>
    <row r="303" ht="12.0" customHeight="1">
      <c r="A303" s="43"/>
      <c r="B303" s="43"/>
      <c r="C303" s="43"/>
      <c r="D303" s="43"/>
      <c r="E303" s="36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</row>
    <row r="304" ht="12.0" customHeight="1">
      <c r="A304" s="43"/>
      <c r="B304" s="43"/>
      <c r="C304" s="43"/>
      <c r="D304" s="43"/>
      <c r="E304" s="36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</row>
    <row r="305" ht="12.0" customHeight="1">
      <c r="A305" s="43"/>
      <c r="B305" s="43"/>
      <c r="C305" s="43"/>
      <c r="D305" s="43"/>
      <c r="E305" s="36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</row>
    <row r="306" ht="12.0" customHeight="1">
      <c r="A306" s="43"/>
      <c r="B306" s="43"/>
      <c r="C306" s="43"/>
      <c r="D306" s="43"/>
      <c r="E306" s="36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</row>
    <row r="307" ht="12.0" customHeight="1">
      <c r="A307" s="43"/>
      <c r="B307" s="43"/>
      <c r="C307" s="43"/>
      <c r="D307" s="43"/>
      <c r="E307" s="36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</row>
    <row r="308" ht="12.0" customHeight="1">
      <c r="A308" s="43"/>
      <c r="B308" s="43"/>
      <c r="C308" s="43"/>
      <c r="D308" s="43"/>
      <c r="E308" s="36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</row>
    <row r="309" ht="12.0" customHeight="1">
      <c r="A309" s="43"/>
      <c r="B309" s="43"/>
      <c r="C309" s="43"/>
      <c r="D309" s="43"/>
      <c r="E309" s="36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</row>
    <row r="310" ht="12.0" customHeight="1">
      <c r="A310" s="43"/>
      <c r="B310" s="43"/>
      <c r="C310" s="43"/>
      <c r="D310" s="43"/>
      <c r="E310" s="36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</row>
    <row r="311" ht="12.0" customHeight="1">
      <c r="A311" s="43"/>
      <c r="B311" s="43"/>
      <c r="C311" s="43"/>
      <c r="D311" s="43"/>
      <c r="E311" s="36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</row>
    <row r="312" ht="12.0" customHeight="1">
      <c r="A312" s="43"/>
      <c r="B312" s="43"/>
      <c r="C312" s="43"/>
      <c r="D312" s="43"/>
      <c r="E312" s="36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</row>
    <row r="313" ht="12.0" customHeight="1">
      <c r="A313" s="43"/>
      <c r="B313" s="43"/>
      <c r="C313" s="43"/>
      <c r="D313" s="43"/>
      <c r="E313" s="36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</row>
    <row r="314" ht="12.0" customHeight="1">
      <c r="A314" s="43"/>
      <c r="B314" s="43"/>
      <c r="C314" s="43"/>
      <c r="D314" s="43"/>
      <c r="E314" s="36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</row>
    <row r="315" ht="12.0" customHeight="1">
      <c r="A315" s="43"/>
      <c r="B315" s="43"/>
      <c r="C315" s="43"/>
      <c r="D315" s="43"/>
      <c r="E315" s="36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</row>
    <row r="316" ht="12.0" customHeight="1">
      <c r="A316" s="43"/>
      <c r="B316" s="43"/>
      <c r="C316" s="43"/>
      <c r="D316" s="43"/>
      <c r="E316" s="36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</row>
    <row r="317" ht="12.0" customHeight="1">
      <c r="A317" s="43"/>
      <c r="B317" s="43"/>
      <c r="C317" s="43"/>
      <c r="D317" s="43"/>
      <c r="E317" s="36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</row>
    <row r="318" ht="12.0" customHeight="1">
      <c r="A318" s="43"/>
      <c r="B318" s="43"/>
      <c r="C318" s="43"/>
      <c r="D318" s="43"/>
      <c r="E318" s="36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</row>
    <row r="319" ht="12.0" customHeight="1">
      <c r="A319" s="43"/>
      <c r="B319" s="43"/>
      <c r="C319" s="43"/>
      <c r="D319" s="43"/>
      <c r="E319" s="36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</row>
    <row r="320" ht="12.0" customHeight="1">
      <c r="A320" s="43"/>
      <c r="B320" s="43"/>
      <c r="C320" s="43"/>
      <c r="D320" s="43"/>
      <c r="E320" s="36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</row>
    <row r="321" ht="12.0" customHeight="1">
      <c r="A321" s="43"/>
      <c r="B321" s="43"/>
      <c r="C321" s="43"/>
      <c r="D321" s="43"/>
      <c r="E321" s="36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</row>
    <row r="322" ht="12.0" customHeight="1">
      <c r="A322" s="43"/>
      <c r="B322" s="43"/>
      <c r="C322" s="43"/>
      <c r="D322" s="43"/>
      <c r="E322" s="36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</row>
    <row r="323" ht="12.0" customHeight="1">
      <c r="A323" s="43"/>
      <c r="B323" s="43"/>
      <c r="C323" s="43"/>
      <c r="D323" s="43"/>
      <c r="E323" s="36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</row>
    <row r="324" ht="12.0" customHeight="1">
      <c r="A324" s="43"/>
      <c r="B324" s="43"/>
      <c r="C324" s="43"/>
      <c r="D324" s="43"/>
      <c r="E324" s="36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</row>
    <row r="325" ht="12.0" customHeight="1">
      <c r="A325" s="43"/>
      <c r="B325" s="43"/>
      <c r="C325" s="43"/>
      <c r="D325" s="43"/>
      <c r="E325" s="36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</row>
    <row r="326" ht="12.0" customHeight="1">
      <c r="A326" s="43"/>
      <c r="B326" s="43"/>
      <c r="C326" s="43"/>
      <c r="D326" s="43"/>
      <c r="E326" s="36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</row>
    <row r="327" ht="12.0" customHeight="1">
      <c r="A327" s="43"/>
      <c r="B327" s="43"/>
      <c r="C327" s="43"/>
      <c r="D327" s="43"/>
      <c r="E327" s="36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</row>
    <row r="328" ht="12.0" customHeight="1">
      <c r="A328" s="43"/>
      <c r="B328" s="43"/>
      <c r="C328" s="43"/>
      <c r="D328" s="43"/>
      <c r="E328" s="36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</row>
    <row r="329" ht="12.0" customHeight="1">
      <c r="A329" s="43"/>
      <c r="B329" s="43"/>
      <c r="C329" s="43"/>
      <c r="D329" s="43"/>
      <c r="E329" s="36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</row>
    <row r="330" ht="12.0" customHeight="1">
      <c r="A330" s="43"/>
      <c r="B330" s="43"/>
      <c r="C330" s="43"/>
      <c r="D330" s="43"/>
      <c r="E330" s="36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</row>
    <row r="331" ht="12.0" customHeight="1">
      <c r="A331" s="43"/>
      <c r="B331" s="43"/>
      <c r="C331" s="43"/>
      <c r="D331" s="43"/>
      <c r="E331" s="36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</row>
    <row r="332" ht="12.0" customHeight="1">
      <c r="A332" s="43"/>
      <c r="B332" s="43"/>
      <c r="C332" s="43"/>
      <c r="D332" s="43"/>
      <c r="E332" s="36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</row>
    <row r="333" ht="12.0" customHeight="1">
      <c r="A333" s="43"/>
      <c r="B333" s="43"/>
      <c r="C333" s="43"/>
      <c r="D333" s="43"/>
      <c r="E333" s="36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</row>
    <row r="334" ht="12.0" customHeight="1">
      <c r="A334" s="43"/>
      <c r="B334" s="43"/>
      <c r="C334" s="43"/>
      <c r="D334" s="43"/>
      <c r="E334" s="36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</row>
    <row r="335" ht="12.0" customHeight="1">
      <c r="A335" s="43"/>
      <c r="B335" s="43"/>
      <c r="C335" s="43"/>
      <c r="D335" s="43"/>
      <c r="E335" s="36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</row>
    <row r="336" ht="12.0" customHeight="1">
      <c r="A336" s="43"/>
      <c r="B336" s="43"/>
      <c r="C336" s="43"/>
      <c r="D336" s="43"/>
      <c r="E336" s="36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</row>
    <row r="337" ht="12.0" customHeight="1">
      <c r="A337" s="43"/>
      <c r="B337" s="43"/>
      <c r="C337" s="43"/>
      <c r="D337" s="43"/>
      <c r="E337" s="36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</row>
    <row r="338" ht="12.0" customHeight="1">
      <c r="A338" s="43"/>
      <c r="B338" s="43"/>
      <c r="C338" s="43"/>
      <c r="D338" s="43"/>
      <c r="E338" s="36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</row>
    <row r="339" ht="12.0" customHeight="1">
      <c r="A339" s="43"/>
      <c r="B339" s="43"/>
      <c r="C339" s="43"/>
      <c r="D339" s="43"/>
      <c r="E339" s="36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</row>
    <row r="340" ht="12.0" customHeight="1">
      <c r="A340" s="43"/>
      <c r="B340" s="43"/>
      <c r="C340" s="43"/>
      <c r="D340" s="43"/>
      <c r="E340" s="36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</row>
    <row r="341" ht="12.0" customHeight="1">
      <c r="A341" s="43"/>
      <c r="B341" s="43"/>
      <c r="C341" s="43"/>
      <c r="D341" s="43"/>
      <c r="E341" s="36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</row>
    <row r="342" ht="12.0" customHeight="1">
      <c r="A342" s="43"/>
      <c r="B342" s="43"/>
      <c r="C342" s="43"/>
      <c r="D342" s="43"/>
      <c r="E342" s="36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</row>
    <row r="343" ht="12.0" customHeight="1">
      <c r="A343" s="43"/>
      <c r="B343" s="43"/>
      <c r="C343" s="43"/>
      <c r="D343" s="43"/>
      <c r="E343" s="36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</row>
    <row r="344" ht="12.0" customHeight="1">
      <c r="A344" s="43"/>
      <c r="B344" s="43"/>
      <c r="C344" s="43"/>
      <c r="D344" s="43"/>
      <c r="E344" s="363"/>
      <c r="F344" s="43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</row>
    <row r="345" ht="12.0" customHeight="1">
      <c r="A345" s="43"/>
      <c r="B345" s="43"/>
      <c r="C345" s="43"/>
      <c r="D345" s="43"/>
      <c r="E345" s="36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</row>
    <row r="346" ht="12.0" customHeight="1">
      <c r="A346" s="43"/>
      <c r="B346" s="43"/>
      <c r="C346" s="43"/>
      <c r="D346" s="43"/>
      <c r="E346" s="36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</row>
    <row r="347" ht="12.0" customHeight="1">
      <c r="A347" s="43"/>
      <c r="B347" s="43"/>
      <c r="C347" s="43"/>
      <c r="D347" s="43"/>
      <c r="E347" s="36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</row>
    <row r="348" ht="12.0" customHeight="1">
      <c r="A348" s="43"/>
      <c r="B348" s="43"/>
      <c r="C348" s="43"/>
      <c r="D348" s="43"/>
      <c r="E348" s="36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</row>
    <row r="349" ht="12.0" customHeight="1">
      <c r="A349" s="43"/>
      <c r="B349" s="43"/>
      <c r="C349" s="43"/>
      <c r="D349" s="43"/>
      <c r="E349" s="36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</row>
    <row r="350" ht="12.0" customHeight="1">
      <c r="A350" s="43"/>
      <c r="B350" s="43"/>
      <c r="C350" s="43"/>
      <c r="D350" s="43"/>
      <c r="E350" s="36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</row>
    <row r="351" ht="12.0" customHeight="1">
      <c r="A351" s="43"/>
      <c r="B351" s="43"/>
      <c r="C351" s="43"/>
      <c r="D351" s="43"/>
      <c r="E351" s="36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</row>
    <row r="352" ht="12.0" customHeight="1">
      <c r="A352" s="43"/>
      <c r="B352" s="43"/>
      <c r="C352" s="43"/>
      <c r="D352" s="43"/>
      <c r="E352" s="36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</row>
    <row r="353" ht="12.0" customHeight="1">
      <c r="A353" s="43"/>
      <c r="B353" s="43"/>
      <c r="C353" s="43"/>
      <c r="D353" s="43"/>
      <c r="E353" s="36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</row>
    <row r="354" ht="12.0" customHeight="1">
      <c r="A354" s="43"/>
      <c r="B354" s="43"/>
      <c r="C354" s="43"/>
      <c r="D354" s="43"/>
      <c r="E354" s="36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</row>
    <row r="355" ht="12.0" customHeight="1">
      <c r="A355" s="43"/>
      <c r="B355" s="43"/>
      <c r="C355" s="43"/>
      <c r="D355" s="43"/>
      <c r="E355" s="36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</row>
    <row r="356" ht="12.0" customHeight="1">
      <c r="A356" s="43"/>
      <c r="B356" s="43"/>
      <c r="C356" s="43"/>
      <c r="D356" s="43"/>
      <c r="E356" s="36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</row>
    <row r="357" ht="12.0" customHeight="1">
      <c r="A357" s="43"/>
      <c r="B357" s="43"/>
      <c r="C357" s="43"/>
      <c r="D357" s="43"/>
      <c r="E357" s="36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</row>
    <row r="358" ht="12.0" customHeight="1">
      <c r="A358" s="43"/>
      <c r="B358" s="43"/>
      <c r="C358" s="43"/>
      <c r="D358" s="43"/>
      <c r="E358" s="36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</row>
    <row r="359" ht="12.0" customHeight="1">
      <c r="A359" s="43"/>
      <c r="B359" s="43"/>
      <c r="C359" s="43"/>
      <c r="D359" s="43"/>
      <c r="E359" s="36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</row>
    <row r="360" ht="12.0" customHeight="1">
      <c r="A360" s="43"/>
      <c r="B360" s="43"/>
      <c r="C360" s="43"/>
      <c r="D360" s="43"/>
      <c r="E360" s="36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</row>
    <row r="361" ht="12.0" customHeight="1">
      <c r="A361" s="43"/>
      <c r="B361" s="43"/>
      <c r="C361" s="43"/>
      <c r="D361" s="43"/>
      <c r="E361" s="36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</row>
    <row r="362" ht="12.0" customHeight="1">
      <c r="A362" s="43"/>
      <c r="B362" s="43"/>
      <c r="C362" s="43"/>
      <c r="D362" s="43"/>
      <c r="E362" s="36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</row>
    <row r="363" ht="12.0" customHeight="1">
      <c r="A363" s="43"/>
      <c r="B363" s="43"/>
      <c r="C363" s="43"/>
      <c r="D363" s="43"/>
      <c r="E363" s="36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</row>
    <row r="364" ht="12.0" customHeight="1">
      <c r="A364" s="43"/>
      <c r="B364" s="43"/>
      <c r="C364" s="43"/>
      <c r="D364" s="43"/>
      <c r="E364" s="36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</row>
    <row r="365" ht="12.0" customHeight="1">
      <c r="A365" s="43"/>
      <c r="B365" s="43"/>
      <c r="C365" s="43"/>
      <c r="D365" s="43"/>
      <c r="E365" s="36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</row>
    <row r="366" ht="12.0" customHeight="1">
      <c r="A366" s="43"/>
      <c r="B366" s="43"/>
      <c r="C366" s="43"/>
      <c r="D366" s="43"/>
      <c r="E366" s="36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</row>
    <row r="367" ht="12.0" customHeight="1">
      <c r="A367" s="43"/>
      <c r="B367" s="43"/>
      <c r="C367" s="43"/>
      <c r="D367" s="43"/>
      <c r="E367" s="36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</row>
    <row r="368" ht="12.0" customHeight="1">
      <c r="A368" s="43"/>
      <c r="B368" s="43"/>
      <c r="C368" s="43"/>
      <c r="D368" s="43"/>
      <c r="E368" s="36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</row>
    <row r="369" ht="12.0" customHeight="1">
      <c r="A369" s="43"/>
      <c r="B369" s="43"/>
      <c r="C369" s="43"/>
      <c r="D369" s="43"/>
      <c r="E369" s="36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</row>
    <row r="370" ht="12.0" customHeight="1">
      <c r="A370" s="43"/>
      <c r="B370" s="43"/>
      <c r="C370" s="43"/>
      <c r="D370" s="43"/>
      <c r="E370" s="36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</row>
    <row r="371" ht="12.0" customHeight="1">
      <c r="A371" s="43"/>
      <c r="B371" s="43"/>
      <c r="C371" s="43"/>
      <c r="D371" s="43"/>
      <c r="E371" s="36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</row>
    <row r="372" ht="12.0" customHeight="1">
      <c r="A372" s="43"/>
      <c r="B372" s="43"/>
      <c r="C372" s="43"/>
      <c r="D372" s="43"/>
      <c r="E372" s="36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</row>
    <row r="373" ht="12.0" customHeight="1">
      <c r="A373" s="43"/>
      <c r="B373" s="43"/>
      <c r="C373" s="43"/>
      <c r="D373" s="43"/>
      <c r="E373" s="36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</row>
    <row r="374" ht="12.0" customHeight="1">
      <c r="A374" s="43"/>
      <c r="B374" s="43"/>
      <c r="C374" s="43"/>
      <c r="D374" s="43"/>
      <c r="E374" s="36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</row>
    <row r="375" ht="12.0" customHeight="1">
      <c r="A375" s="43"/>
      <c r="B375" s="43"/>
      <c r="C375" s="43"/>
      <c r="D375" s="43"/>
      <c r="E375" s="36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</row>
    <row r="376" ht="12.0" customHeight="1">
      <c r="A376" s="43"/>
      <c r="B376" s="43"/>
      <c r="C376" s="43"/>
      <c r="D376" s="43"/>
      <c r="E376" s="36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</row>
    <row r="377" ht="12.0" customHeight="1">
      <c r="A377" s="43"/>
      <c r="B377" s="43"/>
      <c r="C377" s="43"/>
      <c r="D377" s="43"/>
      <c r="E377" s="36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</row>
    <row r="378" ht="12.0" customHeight="1">
      <c r="A378" s="43"/>
      <c r="B378" s="43"/>
      <c r="C378" s="43"/>
      <c r="D378" s="43"/>
      <c r="E378" s="36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</row>
    <row r="379" ht="12.0" customHeight="1">
      <c r="A379" s="43"/>
      <c r="B379" s="43"/>
      <c r="C379" s="43"/>
      <c r="D379" s="43"/>
      <c r="E379" s="36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</row>
    <row r="380" ht="12.0" customHeight="1">
      <c r="A380" s="43"/>
      <c r="B380" s="43"/>
      <c r="C380" s="43"/>
      <c r="D380" s="43"/>
      <c r="E380" s="36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</row>
    <row r="381" ht="12.0" customHeight="1">
      <c r="A381" s="43"/>
      <c r="B381" s="43"/>
      <c r="C381" s="43"/>
      <c r="D381" s="43"/>
      <c r="E381" s="36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</row>
    <row r="382" ht="12.0" customHeight="1">
      <c r="A382" s="43"/>
      <c r="B382" s="43"/>
      <c r="C382" s="43"/>
      <c r="D382" s="43"/>
      <c r="E382" s="36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</row>
    <row r="383" ht="12.0" customHeight="1">
      <c r="A383" s="43"/>
      <c r="B383" s="43"/>
      <c r="C383" s="43"/>
      <c r="D383" s="43"/>
      <c r="E383" s="36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</row>
    <row r="384" ht="12.0" customHeight="1">
      <c r="A384" s="43"/>
      <c r="B384" s="43"/>
      <c r="C384" s="43"/>
      <c r="D384" s="43"/>
      <c r="E384" s="36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</row>
    <row r="385" ht="12.0" customHeight="1">
      <c r="A385" s="43"/>
      <c r="B385" s="43"/>
      <c r="C385" s="43"/>
      <c r="D385" s="43"/>
      <c r="E385" s="36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</row>
    <row r="386" ht="12.0" customHeight="1">
      <c r="A386" s="43"/>
      <c r="B386" s="43"/>
      <c r="C386" s="43"/>
      <c r="D386" s="43"/>
      <c r="E386" s="36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</row>
    <row r="387" ht="12.0" customHeight="1">
      <c r="A387" s="43"/>
      <c r="B387" s="43"/>
      <c r="C387" s="43"/>
      <c r="D387" s="43"/>
      <c r="E387" s="36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</row>
    <row r="388" ht="12.0" customHeight="1">
      <c r="A388" s="43"/>
      <c r="B388" s="43"/>
      <c r="C388" s="43"/>
      <c r="D388" s="43"/>
      <c r="E388" s="36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</row>
    <row r="389" ht="12.0" customHeight="1">
      <c r="A389" s="43"/>
      <c r="B389" s="43"/>
      <c r="C389" s="43"/>
      <c r="D389" s="43"/>
      <c r="E389" s="36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</row>
    <row r="390" ht="12.0" customHeight="1">
      <c r="A390" s="43"/>
      <c r="B390" s="43"/>
      <c r="C390" s="43"/>
      <c r="D390" s="43"/>
      <c r="E390" s="36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</row>
    <row r="391" ht="12.0" customHeight="1">
      <c r="A391" s="43"/>
      <c r="B391" s="43"/>
      <c r="C391" s="43"/>
      <c r="D391" s="43"/>
      <c r="E391" s="36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</row>
    <row r="392" ht="12.0" customHeight="1">
      <c r="A392" s="43"/>
      <c r="B392" s="43"/>
      <c r="C392" s="43"/>
      <c r="D392" s="43"/>
      <c r="E392" s="36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</row>
    <row r="393" ht="12.0" customHeight="1">
      <c r="A393" s="43"/>
      <c r="B393" s="43"/>
      <c r="C393" s="43"/>
      <c r="D393" s="43"/>
      <c r="E393" s="36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</row>
    <row r="394" ht="12.0" customHeight="1">
      <c r="A394" s="43"/>
      <c r="B394" s="43"/>
      <c r="C394" s="43"/>
      <c r="D394" s="43"/>
      <c r="E394" s="36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</row>
    <row r="395" ht="12.0" customHeight="1">
      <c r="A395" s="43"/>
      <c r="B395" s="43"/>
      <c r="C395" s="43"/>
      <c r="D395" s="43"/>
      <c r="E395" s="36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</row>
    <row r="396" ht="12.0" customHeight="1">
      <c r="A396" s="43"/>
      <c r="B396" s="43"/>
      <c r="C396" s="43"/>
      <c r="D396" s="43"/>
      <c r="E396" s="36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</row>
    <row r="397" ht="12.0" customHeight="1">
      <c r="A397" s="43"/>
      <c r="B397" s="43"/>
      <c r="C397" s="43"/>
      <c r="D397" s="43"/>
      <c r="E397" s="36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</row>
    <row r="398" ht="12.0" customHeight="1">
      <c r="A398" s="43"/>
      <c r="B398" s="43"/>
      <c r="C398" s="43"/>
      <c r="D398" s="43"/>
      <c r="E398" s="36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</row>
    <row r="399" ht="12.0" customHeight="1">
      <c r="A399" s="43"/>
      <c r="B399" s="43"/>
      <c r="C399" s="43"/>
      <c r="D399" s="43"/>
      <c r="E399" s="36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</row>
    <row r="400" ht="12.0" customHeight="1">
      <c r="A400" s="43"/>
      <c r="B400" s="43"/>
      <c r="C400" s="43"/>
      <c r="D400" s="43"/>
      <c r="E400" s="36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</row>
    <row r="401" ht="12.0" customHeight="1">
      <c r="A401" s="43"/>
      <c r="B401" s="43"/>
      <c r="C401" s="43"/>
      <c r="D401" s="43"/>
      <c r="E401" s="36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</row>
    <row r="402" ht="12.0" customHeight="1">
      <c r="A402" s="43"/>
      <c r="B402" s="43"/>
      <c r="C402" s="43"/>
      <c r="D402" s="43"/>
      <c r="E402" s="36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</row>
    <row r="403" ht="12.0" customHeight="1">
      <c r="A403" s="43"/>
      <c r="B403" s="43"/>
      <c r="C403" s="43"/>
      <c r="D403" s="43"/>
      <c r="E403" s="36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</row>
    <row r="404" ht="12.0" customHeight="1">
      <c r="A404" s="43"/>
      <c r="B404" s="43"/>
      <c r="C404" s="43"/>
      <c r="D404" s="43"/>
      <c r="E404" s="363"/>
      <c r="F404" s="43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</row>
    <row r="405" ht="12.0" customHeight="1">
      <c r="A405" s="43"/>
      <c r="B405" s="43"/>
      <c r="C405" s="43"/>
      <c r="D405" s="43"/>
      <c r="E405" s="36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</row>
    <row r="406" ht="12.0" customHeight="1">
      <c r="A406" s="43"/>
      <c r="B406" s="43"/>
      <c r="C406" s="43"/>
      <c r="D406" s="43"/>
      <c r="E406" s="363"/>
      <c r="F406" s="43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</row>
    <row r="407" ht="12.0" customHeight="1">
      <c r="A407" s="43"/>
      <c r="B407" s="43"/>
      <c r="C407" s="43"/>
      <c r="D407" s="43"/>
      <c r="E407" s="363"/>
      <c r="F407" s="43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</row>
    <row r="408" ht="12.0" customHeight="1">
      <c r="A408" s="43"/>
      <c r="B408" s="43"/>
      <c r="C408" s="43"/>
      <c r="D408" s="43"/>
      <c r="E408" s="36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</row>
    <row r="409" ht="12.0" customHeight="1">
      <c r="A409" s="43"/>
      <c r="B409" s="43"/>
      <c r="C409" s="43"/>
      <c r="D409" s="43"/>
      <c r="E409" s="36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</row>
    <row r="410" ht="12.0" customHeight="1">
      <c r="A410" s="43"/>
      <c r="B410" s="43"/>
      <c r="C410" s="43"/>
      <c r="D410" s="43"/>
      <c r="E410" s="36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</row>
    <row r="411" ht="12.0" customHeight="1">
      <c r="A411" s="43"/>
      <c r="B411" s="43"/>
      <c r="C411" s="43"/>
      <c r="D411" s="43"/>
      <c r="E411" s="363"/>
      <c r="F411" s="43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</row>
    <row r="412" ht="12.0" customHeight="1">
      <c r="A412" s="43"/>
      <c r="B412" s="43"/>
      <c r="C412" s="43"/>
      <c r="D412" s="43"/>
      <c r="E412" s="36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</row>
    <row r="413" ht="12.0" customHeight="1">
      <c r="A413" s="43"/>
      <c r="B413" s="43"/>
      <c r="C413" s="43"/>
      <c r="D413" s="43"/>
      <c r="E413" s="363"/>
      <c r="F413" s="43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</row>
    <row r="414" ht="12.0" customHeight="1">
      <c r="A414" s="43"/>
      <c r="B414" s="43"/>
      <c r="C414" s="43"/>
      <c r="D414" s="43"/>
      <c r="E414" s="36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</row>
    <row r="415" ht="12.0" customHeight="1">
      <c r="A415" s="43"/>
      <c r="B415" s="43"/>
      <c r="C415" s="43"/>
      <c r="D415" s="43"/>
      <c r="E415" s="36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</row>
    <row r="416" ht="12.0" customHeight="1">
      <c r="A416" s="43"/>
      <c r="B416" s="43"/>
      <c r="C416" s="43"/>
      <c r="D416" s="43"/>
      <c r="E416" s="36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</row>
    <row r="417" ht="12.0" customHeight="1">
      <c r="A417" s="43"/>
      <c r="B417" s="43"/>
      <c r="C417" s="43"/>
      <c r="D417" s="43"/>
      <c r="E417" s="36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</row>
    <row r="418" ht="12.0" customHeight="1">
      <c r="A418" s="43"/>
      <c r="B418" s="43"/>
      <c r="C418" s="43"/>
      <c r="D418" s="43"/>
      <c r="E418" s="36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</row>
    <row r="419" ht="12.0" customHeight="1">
      <c r="A419" s="43"/>
      <c r="B419" s="43"/>
      <c r="C419" s="43"/>
      <c r="D419" s="43"/>
      <c r="E419" s="363"/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</row>
    <row r="420" ht="12.0" customHeight="1">
      <c r="A420" s="43"/>
      <c r="B420" s="43"/>
      <c r="C420" s="43"/>
      <c r="D420" s="43"/>
      <c r="E420" s="36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</row>
    <row r="421" ht="12.0" customHeight="1">
      <c r="A421" s="43"/>
      <c r="B421" s="43"/>
      <c r="C421" s="43"/>
      <c r="D421" s="43"/>
      <c r="E421" s="363"/>
      <c r="F421" s="43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</row>
    <row r="422" ht="12.0" customHeight="1">
      <c r="A422" s="43"/>
      <c r="B422" s="43"/>
      <c r="C422" s="43"/>
      <c r="D422" s="43"/>
      <c r="E422" s="363"/>
      <c r="F422" s="43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</row>
    <row r="423" ht="12.0" customHeight="1">
      <c r="A423" s="43"/>
      <c r="B423" s="43"/>
      <c r="C423" s="43"/>
      <c r="D423" s="43"/>
      <c r="E423" s="363"/>
      <c r="F423" s="43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</row>
    <row r="424" ht="12.0" customHeight="1">
      <c r="A424" s="43"/>
      <c r="B424" s="43"/>
      <c r="C424" s="43"/>
      <c r="D424" s="43"/>
      <c r="E424" s="36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</row>
    <row r="425" ht="12.0" customHeight="1">
      <c r="A425" s="43"/>
      <c r="B425" s="43"/>
      <c r="C425" s="43"/>
      <c r="D425" s="43"/>
      <c r="E425" s="36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</row>
    <row r="426" ht="12.0" customHeight="1">
      <c r="A426" s="43"/>
      <c r="B426" s="43"/>
      <c r="C426" s="43"/>
      <c r="D426" s="43"/>
      <c r="E426" s="36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</row>
    <row r="427" ht="12.0" customHeight="1">
      <c r="A427" s="43"/>
      <c r="B427" s="43"/>
      <c r="C427" s="43"/>
      <c r="D427" s="43"/>
      <c r="E427" s="363"/>
      <c r="F427" s="43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</row>
    <row r="428" ht="12.0" customHeight="1">
      <c r="A428" s="43"/>
      <c r="B428" s="43"/>
      <c r="C428" s="43"/>
      <c r="D428" s="43"/>
      <c r="E428" s="363"/>
      <c r="F428" s="43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</row>
    <row r="429" ht="12.0" customHeight="1">
      <c r="A429" s="43"/>
      <c r="B429" s="43"/>
      <c r="C429" s="43"/>
      <c r="D429" s="43"/>
      <c r="E429" s="363"/>
      <c r="F429" s="43"/>
      <c r="G429" s="43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</row>
    <row r="430" ht="12.0" customHeight="1">
      <c r="A430" s="43"/>
      <c r="B430" s="43"/>
      <c r="C430" s="43"/>
      <c r="D430" s="43"/>
      <c r="E430" s="36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</row>
    <row r="431" ht="12.0" customHeight="1">
      <c r="A431" s="43"/>
      <c r="B431" s="43"/>
      <c r="C431" s="43"/>
      <c r="D431" s="43"/>
      <c r="E431" s="363"/>
      <c r="F431" s="43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</row>
    <row r="432" ht="12.0" customHeight="1">
      <c r="A432" s="43"/>
      <c r="B432" s="43"/>
      <c r="C432" s="43"/>
      <c r="D432" s="43"/>
      <c r="E432" s="36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</row>
    <row r="433" ht="12.0" customHeight="1">
      <c r="A433" s="43"/>
      <c r="B433" s="43"/>
      <c r="C433" s="43"/>
      <c r="D433" s="43"/>
      <c r="E433" s="36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</row>
    <row r="434" ht="12.0" customHeight="1">
      <c r="A434" s="43"/>
      <c r="B434" s="43"/>
      <c r="C434" s="43"/>
      <c r="D434" s="43"/>
      <c r="E434" s="36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</row>
    <row r="435" ht="12.0" customHeight="1">
      <c r="A435" s="43"/>
      <c r="B435" s="43"/>
      <c r="C435" s="43"/>
      <c r="D435" s="43"/>
      <c r="E435" s="36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</row>
    <row r="436" ht="12.0" customHeight="1">
      <c r="A436" s="43"/>
      <c r="B436" s="43"/>
      <c r="C436" s="43"/>
      <c r="D436" s="43"/>
      <c r="E436" s="363"/>
      <c r="F436" s="43"/>
      <c r="G436" s="43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</row>
    <row r="437" ht="12.0" customHeight="1">
      <c r="A437" s="43"/>
      <c r="B437" s="43"/>
      <c r="C437" s="43"/>
      <c r="D437" s="43"/>
      <c r="E437" s="363"/>
      <c r="F437" s="43"/>
      <c r="G437" s="43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</row>
    <row r="438" ht="12.0" customHeight="1">
      <c r="A438" s="43"/>
      <c r="B438" s="43"/>
      <c r="C438" s="43"/>
      <c r="D438" s="43"/>
      <c r="E438" s="363"/>
      <c r="F438" s="43"/>
      <c r="G438" s="43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</row>
    <row r="439" ht="12.0" customHeight="1">
      <c r="A439" s="43"/>
      <c r="B439" s="43"/>
      <c r="C439" s="43"/>
      <c r="D439" s="43"/>
      <c r="E439" s="363"/>
      <c r="F439" s="43"/>
      <c r="G439" s="43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</row>
    <row r="440" ht="12.0" customHeight="1">
      <c r="A440" s="43"/>
      <c r="B440" s="43"/>
      <c r="C440" s="43"/>
      <c r="D440" s="43"/>
      <c r="E440" s="363"/>
      <c r="F440" s="43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</row>
    <row r="441" ht="12.0" customHeight="1">
      <c r="A441" s="43"/>
      <c r="B441" s="43"/>
      <c r="C441" s="43"/>
      <c r="D441" s="43"/>
      <c r="E441" s="363"/>
      <c r="F441" s="43"/>
      <c r="G441" s="43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</row>
    <row r="442" ht="12.0" customHeight="1">
      <c r="A442" s="43"/>
      <c r="B442" s="43"/>
      <c r="C442" s="43"/>
      <c r="D442" s="43"/>
      <c r="E442" s="363"/>
      <c r="F442" s="43"/>
      <c r="G442" s="43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</row>
    <row r="443" ht="12.0" customHeight="1">
      <c r="A443" s="43"/>
      <c r="B443" s="43"/>
      <c r="C443" s="43"/>
      <c r="D443" s="43"/>
      <c r="E443" s="363"/>
      <c r="F443" s="43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</row>
    <row r="444" ht="12.0" customHeight="1">
      <c r="A444" s="43"/>
      <c r="B444" s="43"/>
      <c r="C444" s="43"/>
      <c r="D444" s="43"/>
      <c r="E444" s="36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</row>
    <row r="445" ht="12.0" customHeight="1">
      <c r="A445" s="43"/>
      <c r="B445" s="43"/>
      <c r="C445" s="43"/>
      <c r="D445" s="43"/>
      <c r="E445" s="363"/>
      <c r="F445" s="43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</row>
    <row r="446" ht="12.0" customHeight="1">
      <c r="A446" s="43"/>
      <c r="B446" s="43"/>
      <c r="C446" s="43"/>
      <c r="D446" s="43"/>
      <c r="E446" s="36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</row>
    <row r="447" ht="12.0" customHeight="1">
      <c r="A447" s="43"/>
      <c r="B447" s="43"/>
      <c r="C447" s="43"/>
      <c r="D447" s="43"/>
      <c r="E447" s="36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</row>
    <row r="448" ht="12.0" customHeight="1">
      <c r="A448" s="43"/>
      <c r="B448" s="43"/>
      <c r="C448" s="43"/>
      <c r="D448" s="43"/>
      <c r="E448" s="363"/>
      <c r="F448" s="43"/>
      <c r="G448" s="43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</row>
    <row r="449" ht="12.0" customHeight="1">
      <c r="A449" s="43"/>
      <c r="B449" s="43"/>
      <c r="C449" s="43"/>
      <c r="D449" s="43"/>
      <c r="E449" s="363"/>
      <c r="F449" s="43"/>
      <c r="G449" s="43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</row>
    <row r="450" ht="12.0" customHeight="1">
      <c r="A450" s="43"/>
      <c r="B450" s="43"/>
      <c r="C450" s="43"/>
      <c r="D450" s="43"/>
      <c r="E450" s="363"/>
      <c r="F450" s="43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</row>
    <row r="451" ht="12.0" customHeight="1">
      <c r="A451" s="43"/>
      <c r="B451" s="43"/>
      <c r="C451" s="43"/>
      <c r="D451" s="43"/>
      <c r="E451" s="363"/>
      <c r="F451" s="43"/>
      <c r="G451" s="43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</row>
    <row r="452" ht="12.0" customHeight="1">
      <c r="A452" s="43"/>
      <c r="B452" s="43"/>
      <c r="C452" s="43"/>
      <c r="D452" s="43"/>
      <c r="E452" s="36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</row>
    <row r="453" ht="12.0" customHeight="1">
      <c r="A453" s="43"/>
      <c r="B453" s="43"/>
      <c r="C453" s="43"/>
      <c r="D453" s="43"/>
      <c r="E453" s="363"/>
      <c r="F453" s="43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</row>
    <row r="454" ht="12.0" customHeight="1">
      <c r="A454" s="43"/>
      <c r="B454" s="43"/>
      <c r="C454" s="43"/>
      <c r="D454" s="43"/>
      <c r="E454" s="363"/>
      <c r="F454" s="43"/>
      <c r="G454" s="43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</row>
    <row r="455" ht="12.0" customHeight="1">
      <c r="A455" s="43"/>
      <c r="B455" s="43"/>
      <c r="C455" s="43"/>
      <c r="D455" s="43"/>
      <c r="E455" s="363"/>
      <c r="F455" s="43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</row>
    <row r="456" ht="12.0" customHeight="1">
      <c r="A456" s="43"/>
      <c r="B456" s="43"/>
      <c r="C456" s="43"/>
      <c r="D456" s="43"/>
      <c r="E456" s="363"/>
      <c r="F456" s="43"/>
      <c r="G456" s="43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</row>
    <row r="457" ht="12.0" customHeight="1">
      <c r="A457" s="43"/>
      <c r="B457" s="43"/>
      <c r="C457" s="43"/>
      <c r="D457" s="43"/>
      <c r="E457" s="363"/>
      <c r="F457" s="43"/>
      <c r="G457" s="43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</row>
    <row r="458" ht="12.0" customHeight="1">
      <c r="A458" s="43"/>
      <c r="B458" s="43"/>
      <c r="C458" s="43"/>
      <c r="D458" s="43"/>
      <c r="E458" s="363"/>
      <c r="F458" s="43"/>
      <c r="G458" s="43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</row>
    <row r="459" ht="12.0" customHeight="1">
      <c r="A459" s="43"/>
      <c r="B459" s="43"/>
      <c r="C459" s="43"/>
      <c r="D459" s="43"/>
      <c r="E459" s="36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</row>
    <row r="460" ht="12.0" customHeight="1">
      <c r="A460" s="43"/>
      <c r="B460" s="43"/>
      <c r="C460" s="43"/>
      <c r="D460" s="43"/>
      <c r="E460" s="363"/>
      <c r="F460" s="43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</row>
    <row r="461" ht="12.0" customHeight="1">
      <c r="A461" s="43"/>
      <c r="B461" s="43"/>
      <c r="C461" s="43"/>
      <c r="D461" s="43"/>
      <c r="E461" s="363"/>
      <c r="F461" s="43"/>
      <c r="G461" s="43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</row>
    <row r="462" ht="12.0" customHeight="1">
      <c r="A462" s="43"/>
      <c r="B462" s="43"/>
      <c r="C462" s="43"/>
      <c r="D462" s="43"/>
      <c r="E462" s="363"/>
      <c r="F462" s="43"/>
      <c r="G462" s="43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</row>
    <row r="463" ht="12.0" customHeight="1">
      <c r="A463" s="43"/>
      <c r="B463" s="43"/>
      <c r="C463" s="43"/>
      <c r="D463" s="43"/>
      <c r="E463" s="363"/>
      <c r="F463" s="43"/>
      <c r="G463" s="43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</row>
    <row r="464" ht="12.0" customHeight="1">
      <c r="A464" s="43"/>
      <c r="B464" s="43"/>
      <c r="C464" s="43"/>
      <c r="D464" s="43"/>
      <c r="E464" s="363"/>
      <c r="F464" s="43"/>
      <c r="G464" s="43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</row>
    <row r="465" ht="12.0" customHeight="1">
      <c r="A465" s="43"/>
      <c r="B465" s="43"/>
      <c r="C465" s="43"/>
      <c r="D465" s="43"/>
      <c r="E465" s="363"/>
      <c r="F465" s="43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</row>
    <row r="466" ht="12.0" customHeight="1">
      <c r="A466" s="43"/>
      <c r="B466" s="43"/>
      <c r="C466" s="43"/>
      <c r="D466" s="43"/>
      <c r="E466" s="363"/>
      <c r="F466" s="43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</row>
    <row r="467" ht="12.0" customHeight="1">
      <c r="A467" s="43"/>
      <c r="B467" s="43"/>
      <c r="C467" s="43"/>
      <c r="D467" s="43"/>
      <c r="E467" s="363"/>
      <c r="F467" s="43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</row>
    <row r="468" ht="12.0" customHeight="1">
      <c r="A468" s="43"/>
      <c r="B468" s="43"/>
      <c r="C468" s="43"/>
      <c r="D468" s="43"/>
      <c r="E468" s="36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</row>
    <row r="469" ht="12.0" customHeight="1">
      <c r="A469" s="43"/>
      <c r="B469" s="43"/>
      <c r="C469" s="43"/>
      <c r="D469" s="43"/>
      <c r="E469" s="363"/>
      <c r="F469" s="43"/>
      <c r="G469" s="43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</row>
    <row r="470" ht="12.0" customHeight="1">
      <c r="A470" s="43"/>
      <c r="B470" s="43"/>
      <c r="C470" s="43"/>
      <c r="D470" s="43"/>
      <c r="E470" s="363"/>
      <c r="F470" s="43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</row>
    <row r="471" ht="12.0" customHeight="1">
      <c r="A471" s="43"/>
      <c r="B471" s="43"/>
      <c r="C471" s="43"/>
      <c r="D471" s="43"/>
      <c r="E471" s="363"/>
      <c r="F471" s="43"/>
      <c r="G471" s="43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</row>
    <row r="472" ht="12.0" customHeight="1">
      <c r="A472" s="43"/>
      <c r="B472" s="43"/>
      <c r="C472" s="43"/>
      <c r="D472" s="43"/>
      <c r="E472" s="363"/>
      <c r="F472" s="43"/>
      <c r="G472" s="43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</row>
    <row r="473" ht="12.0" customHeight="1">
      <c r="A473" s="43"/>
      <c r="B473" s="43"/>
      <c r="C473" s="43"/>
      <c r="D473" s="43"/>
      <c r="E473" s="363"/>
      <c r="F473" s="43"/>
      <c r="G473" s="43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</row>
    <row r="474" ht="12.0" customHeight="1">
      <c r="A474" s="43"/>
      <c r="B474" s="43"/>
      <c r="C474" s="43"/>
      <c r="D474" s="43"/>
      <c r="E474" s="363"/>
      <c r="F474" s="43"/>
      <c r="G474" s="43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</row>
    <row r="475" ht="12.0" customHeight="1">
      <c r="A475" s="43"/>
      <c r="B475" s="43"/>
      <c r="C475" s="43"/>
      <c r="D475" s="43"/>
      <c r="E475" s="36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</row>
    <row r="476" ht="12.0" customHeight="1">
      <c r="A476" s="43"/>
      <c r="B476" s="43"/>
      <c r="C476" s="43"/>
      <c r="D476" s="43"/>
      <c r="E476" s="363"/>
      <c r="F476" s="43"/>
      <c r="G476" s="43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</row>
    <row r="477" ht="12.0" customHeight="1">
      <c r="A477" s="43"/>
      <c r="B477" s="43"/>
      <c r="C477" s="43"/>
      <c r="D477" s="43"/>
      <c r="E477" s="363"/>
      <c r="F477" s="43"/>
      <c r="G477" s="43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</row>
    <row r="478" ht="12.0" customHeight="1">
      <c r="A478" s="43"/>
      <c r="B478" s="43"/>
      <c r="C478" s="43"/>
      <c r="D478" s="43"/>
      <c r="E478" s="363"/>
      <c r="F478" s="43"/>
      <c r="G478" s="43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</row>
    <row r="479" ht="12.0" customHeight="1">
      <c r="A479" s="43"/>
      <c r="B479" s="43"/>
      <c r="C479" s="43"/>
      <c r="D479" s="43"/>
      <c r="E479" s="363"/>
      <c r="F479" s="43"/>
      <c r="G479" s="43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</row>
    <row r="480" ht="12.0" customHeight="1">
      <c r="A480" s="43"/>
      <c r="B480" s="43"/>
      <c r="C480" s="43"/>
      <c r="D480" s="43"/>
      <c r="E480" s="363"/>
      <c r="F480" s="43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</row>
    <row r="481" ht="12.0" customHeight="1">
      <c r="A481" s="43"/>
      <c r="B481" s="43"/>
      <c r="C481" s="43"/>
      <c r="D481" s="43"/>
      <c r="E481" s="363"/>
      <c r="F481" s="43"/>
      <c r="G481" s="43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</row>
    <row r="482" ht="12.0" customHeight="1">
      <c r="A482" s="43"/>
      <c r="B482" s="43"/>
      <c r="C482" s="43"/>
      <c r="D482" s="43"/>
      <c r="E482" s="363"/>
      <c r="F482" s="43"/>
      <c r="G482" s="43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</row>
    <row r="483" ht="12.0" customHeight="1">
      <c r="A483" s="43"/>
      <c r="B483" s="43"/>
      <c r="C483" s="43"/>
      <c r="D483" s="43"/>
      <c r="E483" s="363"/>
      <c r="F483" s="43"/>
      <c r="G483" s="43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</row>
    <row r="484" ht="12.0" customHeight="1">
      <c r="A484" s="43"/>
      <c r="B484" s="43"/>
      <c r="C484" s="43"/>
      <c r="D484" s="43"/>
      <c r="E484" s="363"/>
      <c r="F484" s="43"/>
      <c r="G484" s="43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</row>
    <row r="485" ht="12.0" customHeight="1">
      <c r="A485" s="43"/>
      <c r="B485" s="43"/>
      <c r="C485" s="43"/>
      <c r="D485" s="43"/>
      <c r="E485" s="363"/>
      <c r="F485" s="43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</row>
    <row r="486" ht="12.0" customHeight="1">
      <c r="A486" s="43"/>
      <c r="B486" s="43"/>
      <c r="C486" s="43"/>
      <c r="D486" s="43"/>
      <c r="E486" s="363"/>
      <c r="F486" s="43"/>
      <c r="G486" s="43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</row>
    <row r="487" ht="12.0" customHeight="1">
      <c r="A487" s="43"/>
      <c r="B487" s="43"/>
      <c r="C487" s="43"/>
      <c r="D487" s="43"/>
      <c r="E487" s="363"/>
      <c r="F487" s="43"/>
      <c r="G487" s="43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</row>
    <row r="488" ht="12.0" customHeight="1">
      <c r="A488" s="43"/>
      <c r="B488" s="43"/>
      <c r="C488" s="43"/>
      <c r="D488" s="43"/>
      <c r="E488" s="363"/>
      <c r="F488" s="43"/>
      <c r="G488" s="43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</row>
    <row r="489" ht="12.0" customHeight="1">
      <c r="A489" s="43"/>
      <c r="B489" s="43"/>
      <c r="C489" s="43"/>
      <c r="D489" s="43"/>
      <c r="E489" s="363"/>
      <c r="F489" s="43"/>
      <c r="G489" s="43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</row>
    <row r="490" ht="12.0" customHeight="1">
      <c r="A490" s="43"/>
      <c r="B490" s="43"/>
      <c r="C490" s="43"/>
      <c r="D490" s="43"/>
      <c r="E490" s="36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</row>
    <row r="491" ht="12.0" customHeight="1">
      <c r="A491" s="43"/>
      <c r="B491" s="43"/>
      <c r="C491" s="43"/>
      <c r="D491" s="43"/>
      <c r="E491" s="363"/>
      <c r="F491" s="43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</row>
    <row r="492" ht="12.0" customHeight="1">
      <c r="A492" s="43"/>
      <c r="B492" s="43"/>
      <c r="C492" s="43"/>
      <c r="D492" s="43"/>
      <c r="E492" s="363"/>
      <c r="F492" s="43"/>
      <c r="G492" s="43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</row>
    <row r="493" ht="12.0" customHeight="1">
      <c r="A493" s="43"/>
      <c r="B493" s="43"/>
      <c r="C493" s="43"/>
      <c r="D493" s="43"/>
      <c r="E493" s="36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</row>
    <row r="494" ht="12.0" customHeight="1">
      <c r="A494" s="43"/>
      <c r="B494" s="43"/>
      <c r="C494" s="43"/>
      <c r="D494" s="43"/>
      <c r="E494" s="363"/>
      <c r="F494" s="43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</row>
    <row r="495" ht="12.0" customHeight="1">
      <c r="A495" s="43"/>
      <c r="B495" s="43"/>
      <c r="C495" s="43"/>
      <c r="D495" s="43"/>
      <c r="E495" s="363"/>
      <c r="F495" s="43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</row>
    <row r="496" ht="12.0" customHeight="1">
      <c r="A496" s="43"/>
      <c r="B496" s="43"/>
      <c r="C496" s="43"/>
      <c r="D496" s="43"/>
      <c r="E496" s="363"/>
      <c r="F496" s="43"/>
      <c r="G496" s="43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</row>
    <row r="497" ht="12.0" customHeight="1">
      <c r="A497" s="43"/>
      <c r="B497" s="43"/>
      <c r="C497" s="43"/>
      <c r="D497" s="43"/>
      <c r="E497" s="363"/>
      <c r="F497" s="43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</row>
    <row r="498" ht="12.0" customHeight="1">
      <c r="A498" s="43"/>
      <c r="B498" s="43"/>
      <c r="C498" s="43"/>
      <c r="D498" s="43"/>
      <c r="E498" s="363"/>
      <c r="F498" s="43"/>
      <c r="G498" s="43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</row>
    <row r="499" ht="12.0" customHeight="1">
      <c r="A499" s="43"/>
      <c r="B499" s="43"/>
      <c r="C499" s="43"/>
      <c r="D499" s="43"/>
      <c r="E499" s="363"/>
      <c r="F499" s="43"/>
      <c r="G499" s="43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</row>
    <row r="500" ht="12.0" customHeight="1">
      <c r="A500" s="43"/>
      <c r="B500" s="43"/>
      <c r="C500" s="43"/>
      <c r="D500" s="43"/>
      <c r="E500" s="363"/>
      <c r="F500" s="43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</row>
    <row r="501" ht="12.0" customHeight="1">
      <c r="A501" s="43"/>
      <c r="B501" s="43"/>
      <c r="C501" s="43"/>
      <c r="D501" s="43"/>
      <c r="E501" s="363"/>
      <c r="F501" s="43"/>
      <c r="G501" s="43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</row>
    <row r="502" ht="12.0" customHeight="1">
      <c r="A502" s="43"/>
      <c r="B502" s="43"/>
      <c r="C502" s="43"/>
      <c r="D502" s="43"/>
      <c r="E502" s="36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</row>
    <row r="503" ht="12.0" customHeight="1">
      <c r="A503" s="43"/>
      <c r="B503" s="43"/>
      <c r="C503" s="43"/>
      <c r="D503" s="43"/>
      <c r="E503" s="36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</row>
    <row r="504" ht="12.0" customHeight="1">
      <c r="A504" s="43"/>
      <c r="B504" s="43"/>
      <c r="C504" s="43"/>
      <c r="D504" s="43"/>
      <c r="E504" s="36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</row>
    <row r="505" ht="12.0" customHeight="1">
      <c r="A505" s="43"/>
      <c r="B505" s="43"/>
      <c r="C505" s="43"/>
      <c r="D505" s="43"/>
      <c r="E505" s="36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</row>
    <row r="506" ht="12.0" customHeight="1">
      <c r="A506" s="43"/>
      <c r="B506" s="43"/>
      <c r="C506" s="43"/>
      <c r="D506" s="43"/>
      <c r="E506" s="36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</row>
    <row r="507" ht="12.0" customHeight="1">
      <c r="A507" s="43"/>
      <c r="B507" s="43"/>
      <c r="C507" s="43"/>
      <c r="D507" s="43"/>
      <c r="E507" s="363"/>
      <c r="F507" s="43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</row>
    <row r="508" ht="12.0" customHeight="1">
      <c r="A508" s="43"/>
      <c r="B508" s="43"/>
      <c r="C508" s="43"/>
      <c r="D508" s="43"/>
      <c r="E508" s="36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</row>
    <row r="509" ht="12.0" customHeight="1">
      <c r="A509" s="43"/>
      <c r="B509" s="43"/>
      <c r="C509" s="43"/>
      <c r="D509" s="43"/>
      <c r="E509" s="363"/>
      <c r="F509" s="43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</row>
    <row r="510" ht="12.0" customHeight="1">
      <c r="A510" s="43"/>
      <c r="B510" s="43"/>
      <c r="C510" s="43"/>
      <c r="D510" s="43"/>
      <c r="E510" s="36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</row>
    <row r="511" ht="12.0" customHeight="1">
      <c r="A511" s="43"/>
      <c r="B511" s="43"/>
      <c r="C511" s="43"/>
      <c r="D511" s="43"/>
      <c r="E511" s="363"/>
      <c r="F511" s="43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</row>
    <row r="512" ht="12.0" customHeight="1">
      <c r="A512" s="43"/>
      <c r="B512" s="43"/>
      <c r="C512" s="43"/>
      <c r="D512" s="43"/>
      <c r="E512" s="36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</row>
    <row r="513" ht="12.0" customHeight="1">
      <c r="A513" s="43"/>
      <c r="B513" s="43"/>
      <c r="C513" s="43"/>
      <c r="D513" s="43"/>
      <c r="E513" s="363"/>
      <c r="F513" s="43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</row>
    <row r="514" ht="12.0" customHeight="1">
      <c r="A514" s="43"/>
      <c r="B514" s="43"/>
      <c r="C514" s="43"/>
      <c r="D514" s="43"/>
      <c r="E514" s="363"/>
      <c r="F514" s="43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</row>
    <row r="515" ht="12.0" customHeight="1">
      <c r="A515" s="43"/>
      <c r="B515" s="43"/>
      <c r="C515" s="43"/>
      <c r="D515" s="43"/>
      <c r="E515" s="36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</row>
    <row r="516" ht="12.0" customHeight="1">
      <c r="A516" s="43"/>
      <c r="B516" s="43"/>
      <c r="C516" s="43"/>
      <c r="D516" s="43"/>
      <c r="E516" s="363"/>
      <c r="F516" s="43"/>
      <c r="G516" s="43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</row>
    <row r="517" ht="12.0" customHeight="1">
      <c r="A517" s="43"/>
      <c r="B517" s="43"/>
      <c r="C517" s="43"/>
      <c r="D517" s="43"/>
      <c r="E517" s="363"/>
      <c r="F517" s="43"/>
      <c r="G517" s="43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</row>
    <row r="518" ht="12.0" customHeight="1">
      <c r="A518" s="43"/>
      <c r="B518" s="43"/>
      <c r="C518" s="43"/>
      <c r="D518" s="43"/>
      <c r="E518" s="363"/>
      <c r="F518" s="43"/>
      <c r="G518" s="43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</row>
    <row r="519" ht="12.0" customHeight="1">
      <c r="A519" s="43"/>
      <c r="B519" s="43"/>
      <c r="C519" s="43"/>
      <c r="D519" s="43"/>
      <c r="E519" s="363"/>
      <c r="F519" s="43"/>
      <c r="G519" s="43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</row>
    <row r="520" ht="12.0" customHeight="1">
      <c r="A520" s="43"/>
      <c r="B520" s="43"/>
      <c r="C520" s="43"/>
      <c r="D520" s="43"/>
      <c r="E520" s="36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</row>
    <row r="521" ht="12.0" customHeight="1">
      <c r="A521" s="43"/>
      <c r="B521" s="43"/>
      <c r="C521" s="43"/>
      <c r="D521" s="43"/>
      <c r="E521" s="363"/>
      <c r="F521" s="43"/>
      <c r="G521" s="43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</row>
    <row r="522" ht="12.0" customHeight="1">
      <c r="A522" s="43"/>
      <c r="B522" s="43"/>
      <c r="C522" s="43"/>
      <c r="D522" s="43"/>
      <c r="E522" s="363"/>
      <c r="F522" s="43"/>
      <c r="G522" s="43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</row>
    <row r="523" ht="12.0" customHeight="1">
      <c r="A523" s="43"/>
      <c r="B523" s="43"/>
      <c r="C523" s="43"/>
      <c r="D523" s="43"/>
      <c r="E523" s="363"/>
      <c r="F523" s="43"/>
      <c r="G523" s="43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</row>
    <row r="524" ht="12.0" customHeight="1">
      <c r="A524" s="43"/>
      <c r="B524" s="43"/>
      <c r="C524" s="43"/>
      <c r="D524" s="43"/>
      <c r="E524" s="36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</row>
    <row r="525" ht="12.0" customHeight="1">
      <c r="A525" s="43"/>
      <c r="B525" s="43"/>
      <c r="C525" s="43"/>
      <c r="D525" s="43"/>
      <c r="E525" s="363"/>
      <c r="F525" s="43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</row>
    <row r="526" ht="12.0" customHeight="1">
      <c r="A526" s="43"/>
      <c r="B526" s="43"/>
      <c r="C526" s="43"/>
      <c r="D526" s="43"/>
      <c r="E526" s="363"/>
      <c r="F526" s="43"/>
      <c r="G526" s="43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</row>
    <row r="527" ht="12.0" customHeight="1">
      <c r="A527" s="43"/>
      <c r="B527" s="43"/>
      <c r="C527" s="43"/>
      <c r="D527" s="43"/>
      <c r="E527" s="363"/>
      <c r="F527" s="43"/>
      <c r="G527" s="43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</row>
    <row r="528" ht="12.0" customHeight="1">
      <c r="A528" s="43"/>
      <c r="B528" s="43"/>
      <c r="C528" s="43"/>
      <c r="D528" s="43"/>
      <c r="E528" s="363"/>
      <c r="F528" s="43"/>
      <c r="G528" s="43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</row>
    <row r="529" ht="12.0" customHeight="1">
      <c r="A529" s="43"/>
      <c r="B529" s="43"/>
      <c r="C529" s="43"/>
      <c r="D529" s="43"/>
      <c r="E529" s="363"/>
      <c r="F529" s="43"/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</row>
    <row r="530" ht="12.0" customHeight="1">
      <c r="A530" s="43"/>
      <c r="B530" s="43"/>
      <c r="C530" s="43"/>
      <c r="D530" s="43"/>
      <c r="E530" s="363"/>
      <c r="F530" s="43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</row>
    <row r="531" ht="12.0" customHeight="1">
      <c r="A531" s="43"/>
      <c r="B531" s="43"/>
      <c r="C531" s="43"/>
      <c r="D531" s="43"/>
      <c r="E531" s="363"/>
      <c r="F531" s="43"/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</row>
    <row r="532" ht="12.0" customHeight="1">
      <c r="A532" s="43"/>
      <c r="B532" s="43"/>
      <c r="C532" s="43"/>
      <c r="D532" s="43"/>
      <c r="E532" s="363"/>
      <c r="F532" s="43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</row>
    <row r="533" ht="12.0" customHeight="1">
      <c r="A533" s="43"/>
      <c r="B533" s="43"/>
      <c r="C533" s="43"/>
      <c r="D533" s="43"/>
      <c r="E533" s="363"/>
      <c r="F533" s="43"/>
      <c r="G533" s="43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</row>
    <row r="534" ht="12.0" customHeight="1">
      <c r="A534" s="43"/>
      <c r="B534" s="43"/>
      <c r="C534" s="43"/>
      <c r="D534" s="43"/>
      <c r="E534" s="36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</row>
    <row r="535" ht="12.0" customHeight="1">
      <c r="A535" s="43"/>
      <c r="B535" s="43"/>
      <c r="C535" s="43"/>
      <c r="D535" s="43"/>
      <c r="E535" s="36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</row>
    <row r="536" ht="12.0" customHeight="1">
      <c r="A536" s="43"/>
      <c r="B536" s="43"/>
      <c r="C536" s="43"/>
      <c r="D536" s="43"/>
      <c r="E536" s="363"/>
      <c r="F536" s="43"/>
      <c r="G536" s="43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</row>
    <row r="537" ht="12.0" customHeight="1">
      <c r="A537" s="43"/>
      <c r="B537" s="43"/>
      <c r="C537" s="43"/>
      <c r="D537" s="43"/>
      <c r="E537" s="363"/>
      <c r="F537" s="43"/>
      <c r="G537" s="43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</row>
    <row r="538" ht="12.0" customHeight="1">
      <c r="A538" s="43"/>
      <c r="B538" s="43"/>
      <c r="C538" s="43"/>
      <c r="D538" s="43"/>
      <c r="E538" s="363"/>
      <c r="F538" s="43"/>
      <c r="G538" s="43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</row>
    <row r="539" ht="12.0" customHeight="1">
      <c r="A539" s="43"/>
      <c r="B539" s="43"/>
      <c r="C539" s="43"/>
      <c r="D539" s="43"/>
      <c r="E539" s="363"/>
      <c r="F539" s="43"/>
      <c r="G539" s="43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</row>
    <row r="540" ht="12.0" customHeight="1">
      <c r="A540" s="43"/>
      <c r="B540" s="43"/>
      <c r="C540" s="43"/>
      <c r="D540" s="43"/>
      <c r="E540" s="36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</row>
    <row r="541" ht="12.0" customHeight="1">
      <c r="A541" s="43"/>
      <c r="B541" s="43"/>
      <c r="C541" s="43"/>
      <c r="D541" s="43"/>
      <c r="E541" s="363"/>
      <c r="F541" s="43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</row>
    <row r="542" ht="12.0" customHeight="1">
      <c r="A542" s="43"/>
      <c r="B542" s="43"/>
      <c r="C542" s="43"/>
      <c r="D542" s="43"/>
      <c r="E542" s="363"/>
      <c r="F542" s="43"/>
      <c r="G542" s="43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</row>
    <row r="543" ht="12.0" customHeight="1">
      <c r="A543" s="43"/>
      <c r="B543" s="43"/>
      <c r="C543" s="43"/>
      <c r="D543" s="43"/>
      <c r="E543" s="363"/>
      <c r="F543" s="43"/>
      <c r="G543" s="43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</row>
    <row r="544" ht="12.0" customHeight="1">
      <c r="A544" s="43"/>
      <c r="B544" s="43"/>
      <c r="C544" s="43"/>
      <c r="D544" s="43"/>
      <c r="E544" s="363"/>
      <c r="F544" s="43"/>
      <c r="G544" s="43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</row>
    <row r="545" ht="12.0" customHeight="1">
      <c r="A545" s="43"/>
      <c r="B545" s="43"/>
      <c r="C545" s="43"/>
      <c r="D545" s="43"/>
      <c r="E545" s="363"/>
      <c r="F545" s="43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</row>
    <row r="546" ht="12.0" customHeight="1">
      <c r="A546" s="43"/>
      <c r="B546" s="43"/>
      <c r="C546" s="43"/>
      <c r="D546" s="43"/>
      <c r="E546" s="363"/>
      <c r="F546" s="43"/>
      <c r="G546" s="43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</row>
    <row r="547" ht="12.0" customHeight="1">
      <c r="A547" s="43"/>
      <c r="B547" s="43"/>
      <c r="C547" s="43"/>
      <c r="D547" s="43"/>
      <c r="E547" s="363"/>
      <c r="F547" s="43"/>
      <c r="G547" s="43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</row>
    <row r="548" ht="12.0" customHeight="1">
      <c r="A548" s="43"/>
      <c r="B548" s="43"/>
      <c r="C548" s="43"/>
      <c r="D548" s="43"/>
      <c r="E548" s="363"/>
      <c r="F548" s="43"/>
      <c r="G548" s="43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</row>
    <row r="549" ht="12.0" customHeight="1">
      <c r="A549" s="43"/>
      <c r="B549" s="43"/>
      <c r="C549" s="43"/>
      <c r="D549" s="43"/>
      <c r="E549" s="363"/>
      <c r="F549" s="43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</row>
    <row r="550" ht="12.0" customHeight="1">
      <c r="A550" s="43"/>
      <c r="B550" s="43"/>
      <c r="C550" s="43"/>
      <c r="D550" s="43"/>
      <c r="E550" s="363"/>
      <c r="F550" s="43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</row>
    <row r="551" ht="12.0" customHeight="1">
      <c r="A551" s="43"/>
      <c r="B551" s="43"/>
      <c r="C551" s="43"/>
      <c r="D551" s="43"/>
      <c r="E551" s="363"/>
      <c r="F551" s="43"/>
      <c r="G551" s="43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</row>
    <row r="552" ht="12.0" customHeight="1">
      <c r="A552" s="43"/>
      <c r="B552" s="43"/>
      <c r="C552" s="43"/>
      <c r="D552" s="43"/>
      <c r="E552" s="363"/>
      <c r="F552" s="43"/>
      <c r="G552" s="43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</row>
    <row r="553" ht="12.0" customHeight="1">
      <c r="A553" s="43"/>
      <c r="B553" s="43"/>
      <c r="C553" s="43"/>
      <c r="D553" s="43"/>
      <c r="E553" s="363"/>
      <c r="F553" s="43"/>
      <c r="G553" s="43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</row>
    <row r="554" ht="12.0" customHeight="1">
      <c r="A554" s="43"/>
      <c r="B554" s="43"/>
      <c r="C554" s="43"/>
      <c r="D554" s="43"/>
      <c r="E554" s="363"/>
      <c r="F554" s="43"/>
      <c r="G554" s="43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</row>
    <row r="555" ht="12.0" customHeight="1">
      <c r="A555" s="43"/>
      <c r="B555" s="43"/>
      <c r="C555" s="43"/>
      <c r="D555" s="43"/>
      <c r="E555" s="363"/>
      <c r="F555" s="43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</row>
    <row r="556" ht="12.0" customHeight="1">
      <c r="A556" s="43"/>
      <c r="B556" s="43"/>
      <c r="C556" s="43"/>
      <c r="D556" s="43"/>
      <c r="E556" s="36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</row>
    <row r="557" ht="12.0" customHeight="1">
      <c r="A557" s="43"/>
      <c r="B557" s="43"/>
      <c r="C557" s="43"/>
      <c r="D557" s="43"/>
      <c r="E557" s="363"/>
      <c r="F557" s="43"/>
      <c r="G557" s="43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</row>
    <row r="558" ht="12.0" customHeight="1">
      <c r="A558" s="43"/>
      <c r="B558" s="43"/>
      <c r="C558" s="43"/>
      <c r="D558" s="43"/>
      <c r="E558" s="363"/>
      <c r="F558" s="43"/>
      <c r="G558" s="43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</row>
    <row r="559" ht="12.0" customHeight="1">
      <c r="A559" s="43"/>
      <c r="B559" s="43"/>
      <c r="C559" s="43"/>
      <c r="D559" s="43"/>
      <c r="E559" s="363"/>
      <c r="F559" s="43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</row>
    <row r="560" ht="12.0" customHeight="1">
      <c r="A560" s="43"/>
      <c r="B560" s="43"/>
      <c r="C560" s="43"/>
      <c r="D560" s="43"/>
      <c r="E560" s="36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</row>
    <row r="561" ht="12.0" customHeight="1">
      <c r="A561" s="43"/>
      <c r="B561" s="43"/>
      <c r="C561" s="43"/>
      <c r="D561" s="43"/>
      <c r="E561" s="363"/>
      <c r="F561" s="43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</row>
    <row r="562" ht="12.0" customHeight="1">
      <c r="A562" s="43"/>
      <c r="B562" s="43"/>
      <c r="C562" s="43"/>
      <c r="D562" s="43"/>
      <c r="E562" s="363"/>
      <c r="F562" s="43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</row>
    <row r="563" ht="12.0" customHeight="1">
      <c r="A563" s="43"/>
      <c r="B563" s="43"/>
      <c r="C563" s="43"/>
      <c r="D563" s="43"/>
      <c r="E563" s="363"/>
      <c r="F563" s="43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</row>
    <row r="564" ht="12.0" customHeight="1">
      <c r="A564" s="43"/>
      <c r="B564" s="43"/>
      <c r="C564" s="43"/>
      <c r="D564" s="43"/>
      <c r="E564" s="363"/>
      <c r="F564" s="43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</row>
    <row r="565" ht="12.0" customHeight="1">
      <c r="A565" s="43"/>
      <c r="B565" s="43"/>
      <c r="C565" s="43"/>
      <c r="D565" s="43"/>
      <c r="E565" s="36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</row>
    <row r="566" ht="12.0" customHeight="1">
      <c r="A566" s="43"/>
      <c r="B566" s="43"/>
      <c r="C566" s="43"/>
      <c r="D566" s="43"/>
      <c r="E566" s="363"/>
      <c r="F566" s="43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</row>
    <row r="567" ht="12.0" customHeight="1">
      <c r="A567" s="43"/>
      <c r="B567" s="43"/>
      <c r="C567" s="43"/>
      <c r="D567" s="43"/>
      <c r="E567" s="363"/>
      <c r="F567" s="43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</row>
    <row r="568" ht="12.0" customHeight="1">
      <c r="A568" s="43"/>
      <c r="B568" s="43"/>
      <c r="C568" s="43"/>
      <c r="D568" s="43"/>
      <c r="E568" s="363"/>
      <c r="F568" s="43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</row>
    <row r="569" ht="12.0" customHeight="1">
      <c r="A569" s="43"/>
      <c r="B569" s="43"/>
      <c r="C569" s="43"/>
      <c r="D569" s="43"/>
      <c r="E569" s="363"/>
      <c r="F569" s="43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</row>
    <row r="570" ht="12.0" customHeight="1">
      <c r="A570" s="43"/>
      <c r="B570" s="43"/>
      <c r="C570" s="43"/>
      <c r="D570" s="43"/>
      <c r="E570" s="36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</row>
    <row r="571" ht="12.0" customHeight="1">
      <c r="A571" s="43"/>
      <c r="B571" s="43"/>
      <c r="C571" s="43"/>
      <c r="D571" s="43"/>
      <c r="E571" s="363"/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</row>
    <row r="572" ht="12.0" customHeight="1">
      <c r="A572" s="43"/>
      <c r="B572" s="43"/>
      <c r="C572" s="43"/>
      <c r="D572" s="43"/>
      <c r="E572" s="363"/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</row>
    <row r="573" ht="12.0" customHeight="1">
      <c r="A573" s="43"/>
      <c r="B573" s="43"/>
      <c r="C573" s="43"/>
      <c r="D573" s="43"/>
      <c r="E573" s="363"/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</row>
    <row r="574" ht="12.0" customHeight="1">
      <c r="A574" s="43"/>
      <c r="B574" s="43"/>
      <c r="C574" s="43"/>
      <c r="D574" s="43"/>
      <c r="E574" s="363"/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</row>
    <row r="575" ht="12.0" customHeight="1">
      <c r="A575" s="43"/>
      <c r="B575" s="43"/>
      <c r="C575" s="43"/>
      <c r="D575" s="43"/>
      <c r="E575" s="36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</row>
    <row r="576" ht="12.0" customHeight="1">
      <c r="A576" s="43"/>
      <c r="B576" s="43"/>
      <c r="C576" s="43"/>
      <c r="D576" s="43"/>
      <c r="E576" s="363"/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</row>
    <row r="577" ht="12.0" customHeight="1">
      <c r="A577" s="43"/>
      <c r="B577" s="43"/>
      <c r="C577" s="43"/>
      <c r="D577" s="43"/>
      <c r="E577" s="36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</row>
    <row r="578" ht="12.0" customHeight="1">
      <c r="A578" s="43"/>
      <c r="B578" s="43"/>
      <c r="C578" s="43"/>
      <c r="D578" s="43"/>
      <c r="E578" s="36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</row>
    <row r="579" ht="12.0" customHeight="1">
      <c r="A579" s="43"/>
      <c r="B579" s="43"/>
      <c r="C579" s="43"/>
      <c r="D579" s="43"/>
      <c r="E579" s="36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</row>
    <row r="580" ht="12.0" customHeight="1">
      <c r="A580" s="43"/>
      <c r="B580" s="43"/>
      <c r="C580" s="43"/>
      <c r="D580" s="43"/>
      <c r="E580" s="36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</row>
    <row r="581" ht="12.0" customHeight="1">
      <c r="A581" s="43"/>
      <c r="B581" s="43"/>
      <c r="C581" s="43"/>
      <c r="D581" s="43"/>
      <c r="E581" s="36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</row>
    <row r="582" ht="12.0" customHeight="1">
      <c r="A582" s="43"/>
      <c r="B582" s="43"/>
      <c r="C582" s="43"/>
      <c r="D582" s="43"/>
      <c r="E582" s="36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</row>
    <row r="583" ht="12.0" customHeight="1">
      <c r="A583" s="43"/>
      <c r="B583" s="43"/>
      <c r="C583" s="43"/>
      <c r="D583" s="43"/>
      <c r="E583" s="36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</row>
    <row r="584" ht="12.0" customHeight="1">
      <c r="A584" s="43"/>
      <c r="B584" s="43"/>
      <c r="C584" s="43"/>
      <c r="D584" s="43"/>
      <c r="E584" s="36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</row>
    <row r="585" ht="12.0" customHeight="1">
      <c r="A585" s="43"/>
      <c r="B585" s="43"/>
      <c r="C585" s="43"/>
      <c r="D585" s="43"/>
      <c r="E585" s="36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</row>
    <row r="586" ht="12.0" customHeight="1">
      <c r="A586" s="43"/>
      <c r="B586" s="43"/>
      <c r="C586" s="43"/>
      <c r="D586" s="43"/>
      <c r="E586" s="363"/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</row>
    <row r="587" ht="12.0" customHeight="1">
      <c r="A587" s="43"/>
      <c r="B587" s="43"/>
      <c r="C587" s="43"/>
      <c r="D587" s="43"/>
      <c r="E587" s="363"/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</row>
    <row r="588" ht="12.0" customHeight="1">
      <c r="A588" s="43"/>
      <c r="B588" s="43"/>
      <c r="C588" s="43"/>
      <c r="D588" s="43"/>
      <c r="E588" s="363"/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</row>
    <row r="589" ht="12.0" customHeight="1">
      <c r="A589" s="43"/>
      <c r="B589" s="43"/>
      <c r="C589" s="43"/>
      <c r="D589" s="43"/>
      <c r="E589" s="36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</row>
    <row r="590" ht="12.0" customHeight="1">
      <c r="A590" s="43"/>
      <c r="B590" s="43"/>
      <c r="C590" s="43"/>
      <c r="D590" s="43"/>
      <c r="E590" s="36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</row>
    <row r="591" ht="12.0" customHeight="1">
      <c r="A591" s="43"/>
      <c r="B591" s="43"/>
      <c r="C591" s="43"/>
      <c r="D591" s="43"/>
      <c r="E591" s="363"/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</row>
    <row r="592" ht="12.0" customHeight="1">
      <c r="A592" s="43"/>
      <c r="B592" s="43"/>
      <c r="C592" s="43"/>
      <c r="D592" s="43"/>
      <c r="E592" s="36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</row>
    <row r="593" ht="12.0" customHeight="1">
      <c r="A593" s="43"/>
      <c r="B593" s="43"/>
      <c r="C593" s="43"/>
      <c r="D593" s="43"/>
      <c r="E593" s="36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</row>
    <row r="594" ht="12.0" customHeight="1">
      <c r="A594" s="43"/>
      <c r="B594" s="43"/>
      <c r="C594" s="43"/>
      <c r="D594" s="43"/>
      <c r="E594" s="36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</row>
    <row r="595" ht="12.0" customHeight="1">
      <c r="A595" s="43"/>
      <c r="B595" s="43"/>
      <c r="C595" s="43"/>
      <c r="D595" s="43"/>
      <c r="E595" s="363"/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</row>
    <row r="596" ht="12.0" customHeight="1">
      <c r="A596" s="43"/>
      <c r="B596" s="43"/>
      <c r="C596" s="43"/>
      <c r="D596" s="43"/>
      <c r="E596" s="363"/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</row>
    <row r="597" ht="12.0" customHeight="1">
      <c r="A597" s="43"/>
      <c r="B597" s="43"/>
      <c r="C597" s="43"/>
      <c r="D597" s="43"/>
      <c r="E597" s="363"/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</row>
    <row r="598" ht="12.0" customHeight="1">
      <c r="A598" s="43"/>
      <c r="B598" s="43"/>
      <c r="C598" s="43"/>
      <c r="D598" s="43"/>
      <c r="E598" s="363"/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</row>
    <row r="599" ht="12.0" customHeight="1">
      <c r="A599" s="43"/>
      <c r="B599" s="43"/>
      <c r="C599" s="43"/>
      <c r="D599" s="43"/>
      <c r="E599" s="363"/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</row>
    <row r="600" ht="12.0" customHeight="1">
      <c r="A600" s="43"/>
      <c r="B600" s="43"/>
      <c r="C600" s="43"/>
      <c r="D600" s="43"/>
      <c r="E600" s="36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</row>
    <row r="601" ht="12.0" customHeight="1">
      <c r="A601" s="43"/>
      <c r="B601" s="43"/>
      <c r="C601" s="43"/>
      <c r="D601" s="43"/>
      <c r="E601" s="363"/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</row>
    <row r="602" ht="12.0" customHeight="1">
      <c r="A602" s="43"/>
      <c r="B602" s="43"/>
      <c r="C602" s="43"/>
      <c r="D602" s="43"/>
      <c r="E602" s="363"/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</row>
    <row r="603" ht="12.0" customHeight="1">
      <c r="A603" s="43"/>
      <c r="B603" s="43"/>
      <c r="C603" s="43"/>
      <c r="D603" s="43"/>
      <c r="E603" s="363"/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</row>
    <row r="604" ht="12.0" customHeight="1">
      <c r="A604" s="43"/>
      <c r="B604" s="43"/>
      <c r="C604" s="43"/>
      <c r="D604" s="43"/>
      <c r="E604" s="363"/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</row>
    <row r="605" ht="12.0" customHeight="1">
      <c r="A605" s="43"/>
      <c r="B605" s="43"/>
      <c r="C605" s="43"/>
      <c r="D605" s="43"/>
      <c r="E605" s="363"/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</row>
    <row r="606" ht="12.0" customHeight="1">
      <c r="A606" s="43"/>
      <c r="B606" s="43"/>
      <c r="C606" s="43"/>
      <c r="D606" s="43"/>
      <c r="E606" s="363"/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</row>
    <row r="607" ht="12.0" customHeight="1">
      <c r="A607" s="43"/>
      <c r="B607" s="43"/>
      <c r="C607" s="43"/>
      <c r="D607" s="43"/>
      <c r="E607" s="363"/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</row>
    <row r="608" ht="12.0" customHeight="1">
      <c r="A608" s="43"/>
      <c r="B608" s="43"/>
      <c r="C608" s="43"/>
      <c r="D608" s="43"/>
      <c r="E608" s="363"/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</row>
    <row r="609" ht="12.0" customHeight="1">
      <c r="A609" s="43"/>
      <c r="B609" s="43"/>
      <c r="C609" s="43"/>
      <c r="D609" s="43"/>
      <c r="E609" s="363"/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</row>
    <row r="610" ht="12.0" customHeight="1">
      <c r="A610" s="43"/>
      <c r="B610" s="43"/>
      <c r="C610" s="43"/>
      <c r="D610" s="43"/>
      <c r="E610" s="363"/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</row>
    <row r="611" ht="12.0" customHeight="1">
      <c r="A611" s="43"/>
      <c r="B611" s="43"/>
      <c r="C611" s="43"/>
      <c r="D611" s="43"/>
      <c r="E611" s="363"/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</row>
    <row r="612" ht="12.0" customHeight="1">
      <c r="A612" s="43"/>
      <c r="B612" s="43"/>
      <c r="C612" s="43"/>
      <c r="D612" s="43"/>
      <c r="E612" s="363"/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</row>
    <row r="613" ht="12.0" customHeight="1">
      <c r="A613" s="43"/>
      <c r="B613" s="43"/>
      <c r="C613" s="43"/>
      <c r="D613" s="43"/>
      <c r="E613" s="363"/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</row>
    <row r="614" ht="12.0" customHeight="1">
      <c r="A614" s="43"/>
      <c r="B614" s="43"/>
      <c r="C614" s="43"/>
      <c r="D614" s="43"/>
      <c r="E614" s="363"/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</row>
    <row r="615" ht="12.0" customHeight="1">
      <c r="A615" s="43"/>
      <c r="B615" s="43"/>
      <c r="C615" s="43"/>
      <c r="D615" s="43"/>
      <c r="E615" s="363"/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</row>
    <row r="616" ht="12.0" customHeight="1">
      <c r="A616" s="43"/>
      <c r="B616" s="43"/>
      <c r="C616" s="43"/>
      <c r="D616" s="43"/>
      <c r="E616" s="363"/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</row>
    <row r="617" ht="12.0" customHeight="1">
      <c r="A617" s="43"/>
      <c r="B617" s="43"/>
      <c r="C617" s="43"/>
      <c r="D617" s="43"/>
      <c r="E617" s="363"/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</row>
    <row r="618" ht="12.0" customHeight="1">
      <c r="A618" s="43"/>
      <c r="B618" s="43"/>
      <c r="C618" s="43"/>
      <c r="D618" s="43"/>
      <c r="E618" s="363"/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</row>
    <row r="619" ht="12.0" customHeight="1">
      <c r="A619" s="43"/>
      <c r="B619" s="43"/>
      <c r="C619" s="43"/>
      <c r="D619" s="43"/>
      <c r="E619" s="363"/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</row>
    <row r="620" ht="12.0" customHeight="1">
      <c r="A620" s="43"/>
      <c r="B620" s="43"/>
      <c r="C620" s="43"/>
      <c r="D620" s="43"/>
      <c r="E620" s="363"/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</row>
    <row r="621" ht="12.0" customHeight="1">
      <c r="A621" s="43"/>
      <c r="B621" s="43"/>
      <c r="C621" s="43"/>
      <c r="D621" s="43"/>
      <c r="E621" s="36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</row>
    <row r="622" ht="12.0" customHeight="1">
      <c r="A622" s="43"/>
      <c r="B622" s="43"/>
      <c r="C622" s="43"/>
      <c r="D622" s="43"/>
      <c r="E622" s="36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</row>
    <row r="623" ht="12.0" customHeight="1">
      <c r="A623" s="43"/>
      <c r="B623" s="43"/>
      <c r="C623" s="43"/>
      <c r="D623" s="43"/>
      <c r="E623" s="363"/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</row>
    <row r="624" ht="12.0" customHeight="1">
      <c r="A624" s="43"/>
      <c r="B624" s="43"/>
      <c r="C624" s="43"/>
      <c r="D624" s="43"/>
      <c r="E624" s="363"/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</row>
    <row r="625" ht="12.0" customHeight="1">
      <c r="A625" s="43"/>
      <c r="B625" s="43"/>
      <c r="C625" s="43"/>
      <c r="D625" s="43"/>
      <c r="E625" s="363"/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</row>
    <row r="626" ht="12.0" customHeight="1">
      <c r="A626" s="43"/>
      <c r="B626" s="43"/>
      <c r="C626" s="43"/>
      <c r="D626" s="43"/>
      <c r="E626" s="363"/>
      <c r="F626" s="43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</row>
    <row r="627" ht="12.0" customHeight="1">
      <c r="A627" s="43"/>
      <c r="B627" s="43"/>
      <c r="C627" s="43"/>
      <c r="D627" s="43"/>
      <c r="E627" s="363"/>
      <c r="F627" s="43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</row>
    <row r="628" ht="12.0" customHeight="1">
      <c r="A628" s="43"/>
      <c r="B628" s="43"/>
      <c r="C628" s="43"/>
      <c r="D628" s="43"/>
      <c r="E628" s="363"/>
      <c r="F628" s="43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</row>
    <row r="629" ht="12.0" customHeight="1">
      <c r="A629" s="43"/>
      <c r="B629" s="43"/>
      <c r="C629" s="43"/>
      <c r="D629" s="43"/>
      <c r="E629" s="363"/>
      <c r="F629" s="43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</row>
    <row r="630" ht="12.0" customHeight="1">
      <c r="A630" s="43"/>
      <c r="B630" s="43"/>
      <c r="C630" s="43"/>
      <c r="D630" s="43"/>
      <c r="E630" s="363"/>
      <c r="F630" s="43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</row>
    <row r="631" ht="12.0" customHeight="1">
      <c r="A631" s="43"/>
      <c r="B631" s="43"/>
      <c r="C631" s="43"/>
      <c r="D631" s="43"/>
      <c r="E631" s="363"/>
      <c r="F631" s="43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</row>
    <row r="632" ht="12.0" customHeight="1">
      <c r="A632" s="43"/>
      <c r="B632" s="43"/>
      <c r="C632" s="43"/>
      <c r="D632" s="43"/>
      <c r="E632" s="363"/>
      <c r="F632" s="43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</row>
    <row r="633" ht="12.0" customHeight="1">
      <c r="A633" s="43"/>
      <c r="B633" s="43"/>
      <c r="C633" s="43"/>
      <c r="D633" s="43"/>
      <c r="E633" s="363"/>
      <c r="F633" s="43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</row>
    <row r="634" ht="12.0" customHeight="1">
      <c r="A634" s="43"/>
      <c r="B634" s="43"/>
      <c r="C634" s="43"/>
      <c r="D634" s="43"/>
      <c r="E634" s="363"/>
      <c r="F634" s="43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</row>
    <row r="635" ht="12.0" customHeight="1">
      <c r="A635" s="43"/>
      <c r="B635" s="43"/>
      <c r="C635" s="43"/>
      <c r="D635" s="43"/>
      <c r="E635" s="363"/>
      <c r="F635" s="43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</row>
    <row r="636" ht="12.0" customHeight="1">
      <c r="A636" s="43"/>
      <c r="B636" s="43"/>
      <c r="C636" s="43"/>
      <c r="D636" s="43"/>
      <c r="E636" s="363"/>
      <c r="F636" s="43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</row>
    <row r="637" ht="12.0" customHeight="1">
      <c r="A637" s="43"/>
      <c r="B637" s="43"/>
      <c r="C637" s="43"/>
      <c r="D637" s="43"/>
      <c r="E637" s="363"/>
      <c r="F637" s="43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</row>
    <row r="638" ht="12.0" customHeight="1">
      <c r="A638" s="43"/>
      <c r="B638" s="43"/>
      <c r="C638" s="43"/>
      <c r="D638" s="43"/>
      <c r="E638" s="363"/>
      <c r="F638" s="43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</row>
    <row r="639" ht="12.0" customHeight="1">
      <c r="A639" s="43"/>
      <c r="B639" s="43"/>
      <c r="C639" s="43"/>
      <c r="D639" s="43"/>
      <c r="E639" s="363"/>
      <c r="F639" s="43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</row>
    <row r="640" ht="12.0" customHeight="1">
      <c r="A640" s="43"/>
      <c r="B640" s="43"/>
      <c r="C640" s="43"/>
      <c r="D640" s="43"/>
      <c r="E640" s="363"/>
      <c r="F640" s="43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</row>
    <row r="641" ht="12.0" customHeight="1">
      <c r="A641" s="43"/>
      <c r="B641" s="43"/>
      <c r="C641" s="43"/>
      <c r="D641" s="43"/>
      <c r="E641" s="363"/>
      <c r="F641" s="43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</row>
    <row r="642" ht="12.0" customHeight="1">
      <c r="A642" s="43"/>
      <c r="B642" s="43"/>
      <c r="C642" s="43"/>
      <c r="D642" s="43"/>
      <c r="E642" s="363"/>
      <c r="F642" s="43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</row>
    <row r="643" ht="12.0" customHeight="1">
      <c r="A643" s="43"/>
      <c r="B643" s="43"/>
      <c r="C643" s="43"/>
      <c r="D643" s="43"/>
      <c r="E643" s="363"/>
      <c r="F643" s="43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</row>
    <row r="644" ht="12.0" customHeight="1">
      <c r="A644" s="43"/>
      <c r="B644" s="43"/>
      <c r="C644" s="43"/>
      <c r="D644" s="43"/>
      <c r="E644" s="36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</row>
    <row r="645" ht="12.0" customHeight="1">
      <c r="A645" s="43"/>
      <c r="B645" s="43"/>
      <c r="C645" s="43"/>
      <c r="D645" s="43"/>
      <c r="E645" s="363"/>
      <c r="F645" s="43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</row>
    <row r="646" ht="12.0" customHeight="1">
      <c r="A646" s="43"/>
      <c r="B646" s="43"/>
      <c r="C646" s="43"/>
      <c r="D646" s="43"/>
      <c r="E646" s="363"/>
      <c r="F646" s="43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</row>
    <row r="647" ht="12.0" customHeight="1">
      <c r="A647" s="43"/>
      <c r="B647" s="43"/>
      <c r="C647" s="43"/>
      <c r="D647" s="43"/>
      <c r="E647" s="363"/>
      <c r="F647" s="43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</row>
    <row r="648" ht="12.0" customHeight="1">
      <c r="A648" s="43"/>
      <c r="B648" s="43"/>
      <c r="C648" s="43"/>
      <c r="D648" s="43"/>
      <c r="E648" s="363"/>
      <c r="F648" s="43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</row>
    <row r="649" ht="12.0" customHeight="1">
      <c r="A649" s="43"/>
      <c r="B649" s="43"/>
      <c r="C649" s="43"/>
      <c r="D649" s="43"/>
      <c r="E649" s="363"/>
      <c r="F649" s="43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</row>
    <row r="650" ht="12.0" customHeight="1">
      <c r="A650" s="43"/>
      <c r="B650" s="43"/>
      <c r="C650" s="43"/>
      <c r="D650" s="43"/>
      <c r="E650" s="363"/>
      <c r="F650" s="43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</row>
    <row r="651" ht="12.0" customHeight="1">
      <c r="A651" s="43"/>
      <c r="B651" s="43"/>
      <c r="C651" s="43"/>
      <c r="D651" s="43"/>
      <c r="E651" s="36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</row>
    <row r="652" ht="12.0" customHeight="1">
      <c r="A652" s="43"/>
      <c r="B652" s="43"/>
      <c r="C652" s="43"/>
      <c r="D652" s="43"/>
      <c r="E652" s="36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</row>
    <row r="653" ht="12.0" customHeight="1">
      <c r="A653" s="43"/>
      <c r="B653" s="43"/>
      <c r="C653" s="43"/>
      <c r="D653" s="43"/>
      <c r="E653" s="36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</row>
    <row r="654" ht="12.0" customHeight="1">
      <c r="A654" s="43"/>
      <c r="B654" s="43"/>
      <c r="C654" s="43"/>
      <c r="D654" s="43"/>
      <c r="E654" s="36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</row>
    <row r="655" ht="12.0" customHeight="1">
      <c r="A655" s="43"/>
      <c r="B655" s="43"/>
      <c r="C655" s="43"/>
      <c r="D655" s="43"/>
      <c r="E655" s="363"/>
      <c r="F655" s="43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</row>
    <row r="656" ht="12.0" customHeight="1">
      <c r="A656" s="43"/>
      <c r="B656" s="43"/>
      <c r="C656" s="43"/>
      <c r="D656" s="43"/>
      <c r="E656" s="363"/>
      <c r="F656" s="43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</row>
    <row r="657" ht="12.0" customHeight="1">
      <c r="A657" s="43"/>
      <c r="B657" s="43"/>
      <c r="C657" s="43"/>
      <c r="D657" s="43"/>
      <c r="E657" s="363"/>
      <c r="F657" s="43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</row>
    <row r="658" ht="12.0" customHeight="1">
      <c r="A658" s="43"/>
      <c r="B658" s="43"/>
      <c r="C658" s="43"/>
      <c r="D658" s="43"/>
      <c r="E658" s="363"/>
      <c r="F658" s="43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</row>
    <row r="659" ht="12.0" customHeight="1">
      <c r="A659" s="43"/>
      <c r="B659" s="43"/>
      <c r="C659" s="43"/>
      <c r="D659" s="43"/>
      <c r="E659" s="363"/>
      <c r="F659" s="43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</row>
    <row r="660" ht="12.0" customHeight="1">
      <c r="A660" s="43"/>
      <c r="B660" s="43"/>
      <c r="C660" s="43"/>
      <c r="D660" s="43"/>
      <c r="E660" s="363"/>
      <c r="F660" s="43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</row>
    <row r="661" ht="12.0" customHeight="1">
      <c r="A661" s="43"/>
      <c r="B661" s="43"/>
      <c r="C661" s="43"/>
      <c r="D661" s="43"/>
      <c r="E661" s="363"/>
      <c r="F661" s="43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</row>
    <row r="662" ht="12.0" customHeight="1">
      <c r="A662" s="43"/>
      <c r="B662" s="43"/>
      <c r="C662" s="43"/>
      <c r="D662" s="43"/>
      <c r="E662" s="363"/>
      <c r="F662" s="43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</row>
    <row r="663" ht="12.0" customHeight="1">
      <c r="A663" s="43"/>
      <c r="B663" s="43"/>
      <c r="C663" s="43"/>
      <c r="D663" s="43"/>
      <c r="E663" s="363"/>
      <c r="F663" s="43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</row>
    <row r="664" ht="12.0" customHeight="1">
      <c r="A664" s="43"/>
      <c r="B664" s="43"/>
      <c r="C664" s="43"/>
      <c r="D664" s="43"/>
      <c r="E664" s="363"/>
      <c r="F664" s="43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</row>
    <row r="665" ht="12.0" customHeight="1">
      <c r="A665" s="43"/>
      <c r="B665" s="43"/>
      <c r="C665" s="43"/>
      <c r="D665" s="43"/>
      <c r="E665" s="363"/>
      <c r="F665" s="43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</row>
    <row r="666" ht="12.0" customHeight="1">
      <c r="A666" s="43"/>
      <c r="B666" s="43"/>
      <c r="C666" s="43"/>
      <c r="D666" s="43"/>
      <c r="E666" s="36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</row>
    <row r="667" ht="12.0" customHeight="1">
      <c r="A667" s="43"/>
      <c r="B667" s="43"/>
      <c r="C667" s="43"/>
      <c r="D667" s="43"/>
      <c r="E667" s="363"/>
      <c r="F667" s="43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</row>
    <row r="668" ht="12.0" customHeight="1">
      <c r="A668" s="43"/>
      <c r="B668" s="43"/>
      <c r="C668" s="43"/>
      <c r="D668" s="43"/>
      <c r="E668" s="363"/>
      <c r="F668" s="43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</row>
    <row r="669" ht="12.0" customHeight="1">
      <c r="A669" s="43"/>
      <c r="B669" s="43"/>
      <c r="C669" s="43"/>
      <c r="D669" s="43"/>
      <c r="E669" s="363"/>
      <c r="F669" s="43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</row>
    <row r="670" ht="12.0" customHeight="1">
      <c r="A670" s="43"/>
      <c r="B670" s="43"/>
      <c r="C670" s="43"/>
      <c r="D670" s="43"/>
      <c r="E670" s="363"/>
      <c r="F670" s="43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</row>
    <row r="671" ht="12.0" customHeight="1">
      <c r="A671" s="43"/>
      <c r="B671" s="43"/>
      <c r="C671" s="43"/>
      <c r="D671" s="43"/>
      <c r="E671" s="363"/>
      <c r="F671" s="43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</row>
    <row r="672" ht="12.0" customHeight="1">
      <c r="A672" s="43"/>
      <c r="B672" s="43"/>
      <c r="C672" s="43"/>
      <c r="D672" s="43"/>
      <c r="E672" s="363"/>
      <c r="F672" s="43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</row>
    <row r="673" ht="12.0" customHeight="1">
      <c r="A673" s="43"/>
      <c r="B673" s="43"/>
      <c r="C673" s="43"/>
      <c r="D673" s="43"/>
      <c r="E673" s="363"/>
      <c r="F673" s="43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</row>
    <row r="674" ht="12.0" customHeight="1">
      <c r="A674" s="43"/>
      <c r="B674" s="43"/>
      <c r="C674" s="43"/>
      <c r="D674" s="43"/>
      <c r="E674" s="363"/>
      <c r="F674" s="43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</row>
    <row r="675" ht="12.0" customHeight="1">
      <c r="A675" s="43"/>
      <c r="B675" s="43"/>
      <c r="C675" s="43"/>
      <c r="D675" s="43"/>
      <c r="E675" s="363"/>
      <c r="F675" s="43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</row>
    <row r="676" ht="12.0" customHeight="1">
      <c r="A676" s="43"/>
      <c r="B676" s="43"/>
      <c r="C676" s="43"/>
      <c r="D676" s="43"/>
      <c r="E676" s="363"/>
      <c r="F676" s="43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</row>
    <row r="677" ht="12.0" customHeight="1">
      <c r="A677" s="43"/>
      <c r="B677" s="43"/>
      <c r="C677" s="43"/>
      <c r="D677" s="43"/>
      <c r="E677" s="363"/>
      <c r="F677" s="43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</row>
    <row r="678" ht="12.0" customHeight="1">
      <c r="A678" s="43"/>
      <c r="B678" s="43"/>
      <c r="C678" s="43"/>
      <c r="D678" s="43"/>
      <c r="E678" s="363"/>
      <c r="F678" s="43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</row>
    <row r="679" ht="12.0" customHeight="1">
      <c r="A679" s="43"/>
      <c r="B679" s="43"/>
      <c r="C679" s="43"/>
      <c r="D679" s="43"/>
      <c r="E679" s="363"/>
      <c r="F679" s="43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</row>
    <row r="680" ht="12.0" customHeight="1">
      <c r="A680" s="43"/>
      <c r="B680" s="43"/>
      <c r="C680" s="43"/>
      <c r="D680" s="43"/>
      <c r="E680" s="363"/>
      <c r="F680" s="43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</row>
    <row r="681" ht="12.0" customHeight="1">
      <c r="A681" s="43"/>
      <c r="B681" s="43"/>
      <c r="C681" s="43"/>
      <c r="D681" s="43"/>
      <c r="E681" s="363"/>
      <c r="F681" s="43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</row>
    <row r="682" ht="12.0" customHeight="1">
      <c r="A682" s="43"/>
      <c r="B682" s="43"/>
      <c r="C682" s="43"/>
      <c r="D682" s="43"/>
      <c r="E682" s="363"/>
      <c r="F682" s="43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</row>
    <row r="683" ht="12.0" customHeight="1">
      <c r="A683" s="43"/>
      <c r="B683" s="43"/>
      <c r="C683" s="43"/>
      <c r="D683" s="43"/>
      <c r="E683" s="36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</row>
    <row r="684" ht="12.0" customHeight="1">
      <c r="A684" s="43"/>
      <c r="B684" s="43"/>
      <c r="C684" s="43"/>
      <c r="D684" s="43"/>
      <c r="E684" s="363"/>
      <c r="F684" s="43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</row>
    <row r="685" ht="12.0" customHeight="1">
      <c r="A685" s="43"/>
      <c r="B685" s="43"/>
      <c r="C685" s="43"/>
      <c r="D685" s="43"/>
      <c r="E685" s="363"/>
      <c r="F685" s="43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</row>
    <row r="686" ht="12.0" customHeight="1">
      <c r="A686" s="43"/>
      <c r="B686" s="43"/>
      <c r="C686" s="43"/>
      <c r="D686" s="43"/>
      <c r="E686" s="363"/>
      <c r="F686" s="43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</row>
    <row r="687" ht="12.0" customHeight="1">
      <c r="A687" s="43"/>
      <c r="B687" s="43"/>
      <c r="C687" s="43"/>
      <c r="D687" s="43"/>
      <c r="E687" s="363"/>
      <c r="F687" s="43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</row>
    <row r="688" ht="12.0" customHeight="1">
      <c r="A688" s="43"/>
      <c r="B688" s="43"/>
      <c r="C688" s="43"/>
      <c r="D688" s="43"/>
      <c r="E688" s="36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</row>
    <row r="689" ht="12.0" customHeight="1">
      <c r="A689" s="43"/>
      <c r="B689" s="43"/>
      <c r="C689" s="43"/>
      <c r="D689" s="43"/>
      <c r="E689" s="363"/>
      <c r="F689" s="43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</row>
    <row r="690" ht="12.0" customHeight="1">
      <c r="A690" s="43"/>
      <c r="B690" s="43"/>
      <c r="C690" s="43"/>
      <c r="D690" s="43"/>
      <c r="E690" s="363"/>
      <c r="F690" s="43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</row>
    <row r="691" ht="12.0" customHeight="1">
      <c r="A691" s="43"/>
      <c r="B691" s="43"/>
      <c r="C691" s="43"/>
      <c r="D691" s="43"/>
      <c r="E691" s="363"/>
      <c r="F691" s="43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</row>
    <row r="692" ht="12.0" customHeight="1">
      <c r="A692" s="43"/>
      <c r="B692" s="43"/>
      <c r="C692" s="43"/>
      <c r="D692" s="43"/>
      <c r="E692" s="363"/>
      <c r="F692" s="43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</row>
    <row r="693" ht="12.0" customHeight="1">
      <c r="A693" s="43"/>
      <c r="B693" s="43"/>
      <c r="C693" s="43"/>
      <c r="D693" s="43"/>
      <c r="E693" s="36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</row>
    <row r="694" ht="12.0" customHeight="1">
      <c r="A694" s="43"/>
      <c r="B694" s="43"/>
      <c r="C694" s="43"/>
      <c r="D694" s="43"/>
      <c r="E694" s="363"/>
      <c r="F694" s="43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</row>
    <row r="695" ht="12.0" customHeight="1">
      <c r="A695" s="43"/>
      <c r="B695" s="43"/>
      <c r="C695" s="43"/>
      <c r="D695" s="43"/>
      <c r="E695" s="363"/>
      <c r="F695" s="43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</row>
    <row r="696" ht="12.0" customHeight="1">
      <c r="A696" s="43"/>
      <c r="B696" s="43"/>
      <c r="C696" s="43"/>
      <c r="D696" s="43"/>
      <c r="E696" s="363"/>
      <c r="F696" s="43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</row>
    <row r="697" ht="12.0" customHeight="1">
      <c r="A697" s="43"/>
      <c r="B697" s="43"/>
      <c r="C697" s="43"/>
      <c r="D697" s="43"/>
      <c r="E697" s="363"/>
      <c r="F697" s="43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</row>
    <row r="698" ht="12.0" customHeight="1">
      <c r="A698" s="43"/>
      <c r="B698" s="43"/>
      <c r="C698" s="43"/>
      <c r="D698" s="43"/>
      <c r="E698" s="36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</row>
    <row r="699" ht="12.0" customHeight="1">
      <c r="A699" s="43"/>
      <c r="B699" s="43"/>
      <c r="C699" s="43"/>
      <c r="D699" s="43"/>
      <c r="E699" s="363"/>
      <c r="F699" s="43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</row>
    <row r="700" ht="12.0" customHeight="1">
      <c r="A700" s="43"/>
      <c r="B700" s="43"/>
      <c r="C700" s="43"/>
      <c r="D700" s="43"/>
      <c r="E700" s="363"/>
      <c r="F700" s="43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</row>
    <row r="701" ht="12.0" customHeight="1">
      <c r="A701" s="43"/>
      <c r="B701" s="43"/>
      <c r="C701" s="43"/>
      <c r="D701" s="43"/>
      <c r="E701" s="363"/>
      <c r="F701" s="43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</row>
    <row r="702" ht="12.0" customHeight="1">
      <c r="A702" s="43"/>
      <c r="B702" s="43"/>
      <c r="C702" s="43"/>
      <c r="D702" s="43"/>
      <c r="E702" s="363"/>
      <c r="F702" s="43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</row>
    <row r="703" ht="12.0" customHeight="1">
      <c r="A703" s="43"/>
      <c r="B703" s="43"/>
      <c r="C703" s="43"/>
      <c r="D703" s="43"/>
      <c r="E703" s="363"/>
      <c r="F703" s="43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</row>
    <row r="704" ht="12.0" customHeight="1">
      <c r="A704" s="43"/>
      <c r="B704" s="43"/>
      <c r="C704" s="43"/>
      <c r="D704" s="43"/>
      <c r="E704" s="363"/>
      <c r="F704" s="43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</row>
    <row r="705" ht="12.0" customHeight="1">
      <c r="A705" s="43"/>
      <c r="B705" s="43"/>
      <c r="C705" s="43"/>
      <c r="D705" s="43"/>
      <c r="E705" s="363"/>
      <c r="F705" s="43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</row>
    <row r="706" ht="12.0" customHeight="1">
      <c r="A706" s="43"/>
      <c r="B706" s="43"/>
      <c r="C706" s="43"/>
      <c r="D706" s="43"/>
      <c r="E706" s="363"/>
      <c r="F706" s="43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</row>
    <row r="707" ht="12.0" customHeight="1">
      <c r="A707" s="43"/>
      <c r="B707" s="43"/>
      <c r="C707" s="43"/>
      <c r="D707" s="43"/>
      <c r="E707" s="363"/>
      <c r="F707" s="43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</row>
    <row r="708" ht="12.0" customHeight="1">
      <c r="A708" s="43"/>
      <c r="B708" s="43"/>
      <c r="C708" s="43"/>
      <c r="D708" s="43"/>
      <c r="E708" s="363"/>
      <c r="F708" s="43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</row>
    <row r="709" ht="12.0" customHeight="1">
      <c r="A709" s="43"/>
      <c r="B709" s="43"/>
      <c r="C709" s="43"/>
      <c r="D709" s="43"/>
      <c r="E709" s="36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</row>
    <row r="710" ht="12.0" customHeight="1">
      <c r="A710" s="43"/>
      <c r="B710" s="43"/>
      <c r="C710" s="43"/>
      <c r="D710" s="43"/>
      <c r="E710" s="36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</row>
    <row r="711" ht="12.0" customHeight="1">
      <c r="A711" s="43"/>
      <c r="B711" s="43"/>
      <c r="C711" s="43"/>
      <c r="D711" s="43"/>
      <c r="E711" s="363"/>
      <c r="F711" s="43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</row>
    <row r="712" ht="12.0" customHeight="1">
      <c r="A712" s="43"/>
      <c r="B712" s="43"/>
      <c r="C712" s="43"/>
      <c r="D712" s="43"/>
      <c r="E712" s="363"/>
      <c r="F712" s="43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</row>
    <row r="713" ht="12.0" customHeight="1">
      <c r="A713" s="43"/>
      <c r="B713" s="43"/>
      <c r="C713" s="43"/>
      <c r="D713" s="43"/>
      <c r="E713" s="363"/>
      <c r="F713" s="43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</row>
    <row r="714" ht="12.0" customHeight="1">
      <c r="A714" s="43"/>
      <c r="B714" s="43"/>
      <c r="C714" s="43"/>
      <c r="D714" s="43"/>
      <c r="E714" s="363"/>
      <c r="F714" s="43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</row>
    <row r="715" ht="12.0" customHeight="1">
      <c r="A715" s="43"/>
      <c r="B715" s="43"/>
      <c r="C715" s="43"/>
      <c r="D715" s="43"/>
      <c r="E715" s="363"/>
      <c r="F715" s="43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</row>
    <row r="716" ht="12.0" customHeight="1">
      <c r="A716" s="43"/>
      <c r="B716" s="43"/>
      <c r="C716" s="43"/>
      <c r="D716" s="43"/>
      <c r="E716" s="363"/>
      <c r="F716" s="43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</row>
    <row r="717" ht="12.0" customHeight="1">
      <c r="A717" s="43"/>
      <c r="B717" s="43"/>
      <c r="C717" s="43"/>
      <c r="D717" s="43"/>
      <c r="E717" s="363"/>
      <c r="F717" s="43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</row>
    <row r="718" ht="12.0" customHeight="1">
      <c r="A718" s="43"/>
      <c r="B718" s="43"/>
      <c r="C718" s="43"/>
      <c r="D718" s="43"/>
      <c r="E718" s="363"/>
      <c r="F718" s="43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</row>
    <row r="719" ht="12.0" customHeight="1">
      <c r="A719" s="43"/>
      <c r="B719" s="43"/>
      <c r="C719" s="43"/>
      <c r="D719" s="43"/>
      <c r="E719" s="36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</row>
    <row r="720" ht="12.0" customHeight="1">
      <c r="A720" s="43"/>
      <c r="B720" s="43"/>
      <c r="C720" s="43"/>
      <c r="D720" s="43"/>
      <c r="E720" s="363"/>
      <c r="F720" s="43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</row>
    <row r="721" ht="12.0" customHeight="1">
      <c r="A721" s="43"/>
      <c r="B721" s="43"/>
      <c r="C721" s="43"/>
      <c r="D721" s="43"/>
      <c r="E721" s="363"/>
      <c r="F721" s="43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</row>
    <row r="722" ht="12.0" customHeight="1">
      <c r="A722" s="43"/>
      <c r="B722" s="43"/>
      <c r="C722" s="43"/>
      <c r="D722" s="43"/>
      <c r="E722" s="363"/>
      <c r="F722" s="43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</row>
    <row r="723" ht="12.0" customHeight="1">
      <c r="A723" s="43"/>
      <c r="B723" s="43"/>
      <c r="C723" s="43"/>
      <c r="D723" s="43"/>
      <c r="E723" s="363"/>
      <c r="F723" s="43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</row>
    <row r="724" ht="12.0" customHeight="1">
      <c r="A724" s="43"/>
      <c r="B724" s="43"/>
      <c r="C724" s="43"/>
      <c r="D724" s="43"/>
      <c r="E724" s="363"/>
      <c r="F724" s="43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</row>
    <row r="725" ht="12.0" customHeight="1">
      <c r="A725" s="43"/>
      <c r="B725" s="43"/>
      <c r="C725" s="43"/>
      <c r="D725" s="43"/>
      <c r="E725" s="363"/>
      <c r="F725" s="43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</row>
    <row r="726" ht="12.0" customHeight="1">
      <c r="A726" s="43"/>
      <c r="B726" s="43"/>
      <c r="C726" s="43"/>
      <c r="D726" s="43"/>
      <c r="E726" s="363"/>
      <c r="F726" s="43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</row>
    <row r="727" ht="12.0" customHeight="1">
      <c r="A727" s="43"/>
      <c r="B727" s="43"/>
      <c r="C727" s="43"/>
      <c r="D727" s="43"/>
      <c r="E727" s="363"/>
      <c r="F727" s="43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</row>
    <row r="728" ht="12.0" customHeight="1">
      <c r="A728" s="43"/>
      <c r="B728" s="43"/>
      <c r="C728" s="43"/>
      <c r="D728" s="43"/>
      <c r="E728" s="363"/>
      <c r="F728" s="43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</row>
    <row r="729" ht="12.0" customHeight="1">
      <c r="A729" s="43"/>
      <c r="B729" s="43"/>
      <c r="C729" s="43"/>
      <c r="D729" s="43"/>
      <c r="E729" s="363"/>
      <c r="F729" s="43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</row>
    <row r="730" ht="12.0" customHeight="1">
      <c r="A730" s="43"/>
      <c r="B730" s="43"/>
      <c r="C730" s="43"/>
      <c r="D730" s="43"/>
      <c r="E730" s="363"/>
      <c r="F730" s="43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</row>
    <row r="731" ht="12.0" customHeight="1">
      <c r="A731" s="43"/>
      <c r="B731" s="43"/>
      <c r="C731" s="43"/>
      <c r="D731" s="43"/>
      <c r="E731" s="363"/>
      <c r="F731" s="43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</row>
    <row r="732" ht="12.0" customHeight="1">
      <c r="A732" s="43"/>
      <c r="B732" s="43"/>
      <c r="C732" s="43"/>
      <c r="D732" s="43"/>
      <c r="E732" s="36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</row>
    <row r="733" ht="12.0" customHeight="1">
      <c r="A733" s="43"/>
      <c r="B733" s="43"/>
      <c r="C733" s="43"/>
      <c r="D733" s="43"/>
      <c r="E733" s="363"/>
      <c r="F733" s="43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</row>
    <row r="734" ht="12.0" customHeight="1">
      <c r="A734" s="43"/>
      <c r="B734" s="43"/>
      <c r="C734" s="43"/>
      <c r="D734" s="43"/>
      <c r="E734" s="363"/>
      <c r="F734" s="43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</row>
    <row r="735" ht="12.0" customHeight="1">
      <c r="A735" s="43"/>
      <c r="B735" s="43"/>
      <c r="C735" s="43"/>
      <c r="D735" s="43"/>
      <c r="E735" s="363"/>
      <c r="F735" s="43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</row>
    <row r="736" ht="12.0" customHeight="1">
      <c r="A736" s="43"/>
      <c r="B736" s="43"/>
      <c r="C736" s="43"/>
      <c r="D736" s="43"/>
      <c r="E736" s="363"/>
      <c r="F736" s="43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</row>
    <row r="737" ht="12.0" customHeight="1">
      <c r="A737" s="43"/>
      <c r="B737" s="43"/>
      <c r="C737" s="43"/>
      <c r="D737" s="43"/>
      <c r="E737" s="363"/>
      <c r="F737" s="43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</row>
    <row r="738" ht="12.0" customHeight="1">
      <c r="A738" s="43"/>
      <c r="B738" s="43"/>
      <c r="C738" s="43"/>
      <c r="D738" s="43"/>
      <c r="E738" s="363"/>
      <c r="F738" s="43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</row>
    <row r="739" ht="12.0" customHeight="1">
      <c r="A739" s="43"/>
      <c r="B739" s="43"/>
      <c r="C739" s="43"/>
      <c r="D739" s="43"/>
      <c r="E739" s="363"/>
      <c r="F739" s="43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</row>
    <row r="740" ht="12.0" customHeight="1">
      <c r="A740" s="43"/>
      <c r="B740" s="43"/>
      <c r="C740" s="43"/>
      <c r="D740" s="43"/>
      <c r="E740" s="363"/>
      <c r="F740" s="43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</row>
    <row r="741" ht="12.0" customHeight="1">
      <c r="A741" s="43"/>
      <c r="B741" s="43"/>
      <c r="C741" s="43"/>
      <c r="D741" s="43"/>
      <c r="E741" s="363"/>
      <c r="F741" s="43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</row>
    <row r="742" ht="12.0" customHeight="1">
      <c r="A742" s="43"/>
      <c r="B742" s="43"/>
      <c r="C742" s="43"/>
      <c r="D742" s="43"/>
      <c r="E742" s="363"/>
      <c r="F742" s="43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</row>
    <row r="743" ht="12.0" customHeight="1">
      <c r="A743" s="43"/>
      <c r="B743" s="43"/>
      <c r="C743" s="43"/>
      <c r="D743" s="43"/>
      <c r="E743" s="363"/>
      <c r="F743" s="43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</row>
    <row r="744" ht="12.0" customHeight="1">
      <c r="A744" s="43"/>
      <c r="B744" s="43"/>
      <c r="C744" s="43"/>
      <c r="D744" s="43"/>
      <c r="E744" s="363"/>
      <c r="F744" s="43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</row>
    <row r="745" ht="12.0" customHeight="1">
      <c r="A745" s="43"/>
      <c r="B745" s="43"/>
      <c r="C745" s="43"/>
      <c r="D745" s="43"/>
      <c r="E745" s="36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</row>
    <row r="746" ht="12.0" customHeight="1">
      <c r="A746" s="43"/>
      <c r="B746" s="43"/>
      <c r="C746" s="43"/>
      <c r="D746" s="43"/>
      <c r="E746" s="363"/>
      <c r="F746" s="43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</row>
    <row r="747" ht="12.0" customHeight="1">
      <c r="A747" s="43"/>
      <c r="B747" s="43"/>
      <c r="C747" s="43"/>
      <c r="D747" s="43"/>
      <c r="E747" s="363"/>
      <c r="F747" s="43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</row>
    <row r="748" ht="12.0" customHeight="1">
      <c r="A748" s="43"/>
      <c r="B748" s="43"/>
      <c r="C748" s="43"/>
      <c r="D748" s="43"/>
      <c r="E748" s="363"/>
      <c r="F748" s="43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</row>
    <row r="749" ht="12.0" customHeight="1">
      <c r="A749" s="43"/>
      <c r="B749" s="43"/>
      <c r="C749" s="43"/>
      <c r="D749" s="43"/>
      <c r="E749" s="363"/>
      <c r="F749" s="43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</row>
    <row r="750" ht="12.0" customHeight="1">
      <c r="A750" s="43"/>
      <c r="B750" s="43"/>
      <c r="C750" s="43"/>
      <c r="D750" s="43"/>
      <c r="E750" s="363"/>
      <c r="F750" s="43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</row>
    <row r="751" ht="12.0" customHeight="1">
      <c r="A751" s="43"/>
      <c r="B751" s="43"/>
      <c r="C751" s="43"/>
      <c r="D751" s="43"/>
      <c r="E751" s="363"/>
      <c r="F751" s="43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</row>
    <row r="752" ht="12.0" customHeight="1">
      <c r="A752" s="43"/>
      <c r="B752" s="43"/>
      <c r="C752" s="43"/>
      <c r="D752" s="43"/>
      <c r="E752" s="363"/>
      <c r="F752" s="43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</row>
    <row r="753" ht="12.0" customHeight="1">
      <c r="A753" s="43"/>
      <c r="B753" s="43"/>
      <c r="C753" s="43"/>
      <c r="D753" s="43"/>
      <c r="E753" s="363"/>
      <c r="F753" s="43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</row>
    <row r="754" ht="12.0" customHeight="1">
      <c r="A754" s="43"/>
      <c r="B754" s="43"/>
      <c r="C754" s="43"/>
      <c r="D754" s="43"/>
      <c r="E754" s="36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</row>
    <row r="755" ht="12.0" customHeight="1">
      <c r="A755" s="43"/>
      <c r="B755" s="43"/>
      <c r="C755" s="43"/>
      <c r="D755" s="43"/>
      <c r="E755" s="363"/>
      <c r="F755" s="43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</row>
    <row r="756" ht="12.0" customHeight="1">
      <c r="A756" s="43"/>
      <c r="B756" s="43"/>
      <c r="C756" s="43"/>
      <c r="D756" s="43"/>
      <c r="E756" s="363"/>
      <c r="F756" s="43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</row>
    <row r="757" ht="12.0" customHeight="1">
      <c r="A757" s="43"/>
      <c r="B757" s="43"/>
      <c r="C757" s="43"/>
      <c r="D757" s="43"/>
      <c r="E757" s="36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</row>
    <row r="758" ht="12.0" customHeight="1">
      <c r="A758" s="43"/>
      <c r="B758" s="43"/>
      <c r="C758" s="43"/>
      <c r="D758" s="43"/>
      <c r="E758" s="363"/>
      <c r="F758" s="43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</row>
    <row r="759" ht="12.0" customHeight="1">
      <c r="A759" s="43"/>
      <c r="B759" s="43"/>
      <c r="C759" s="43"/>
      <c r="D759" s="43"/>
      <c r="E759" s="363"/>
      <c r="F759" s="43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</row>
    <row r="760" ht="12.0" customHeight="1">
      <c r="A760" s="43"/>
      <c r="B760" s="43"/>
      <c r="C760" s="43"/>
      <c r="D760" s="43"/>
      <c r="E760" s="363"/>
      <c r="F760" s="43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</row>
    <row r="761" ht="12.0" customHeight="1">
      <c r="A761" s="43"/>
      <c r="B761" s="43"/>
      <c r="C761" s="43"/>
      <c r="D761" s="43"/>
      <c r="E761" s="363"/>
      <c r="F761" s="43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</row>
    <row r="762" ht="12.0" customHeight="1">
      <c r="A762" s="43"/>
      <c r="B762" s="43"/>
      <c r="C762" s="43"/>
      <c r="D762" s="43"/>
      <c r="E762" s="363"/>
      <c r="F762" s="43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</row>
    <row r="763" ht="12.0" customHeight="1">
      <c r="A763" s="43"/>
      <c r="B763" s="43"/>
      <c r="C763" s="43"/>
      <c r="D763" s="43"/>
      <c r="E763" s="363"/>
      <c r="F763" s="43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</row>
    <row r="764" ht="12.0" customHeight="1">
      <c r="A764" s="43"/>
      <c r="B764" s="43"/>
      <c r="C764" s="43"/>
      <c r="D764" s="43"/>
      <c r="E764" s="363"/>
      <c r="F764" s="43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</row>
    <row r="765" ht="12.0" customHeight="1">
      <c r="A765" s="43"/>
      <c r="B765" s="43"/>
      <c r="C765" s="43"/>
      <c r="D765" s="43"/>
      <c r="E765" s="363"/>
      <c r="F765" s="43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</row>
    <row r="766" ht="12.0" customHeight="1">
      <c r="A766" s="43"/>
      <c r="B766" s="43"/>
      <c r="C766" s="43"/>
      <c r="D766" s="43"/>
      <c r="E766" s="363"/>
      <c r="F766" s="43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</row>
    <row r="767" ht="12.0" customHeight="1">
      <c r="A767" s="43"/>
      <c r="B767" s="43"/>
      <c r="C767" s="43"/>
      <c r="D767" s="43"/>
      <c r="E767" s="363"/>
      <c r="F767" s="43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</row>
    <row r="768" ht="12.0" customHeight="1">
      <c r="A768" s="43"/>
      <c r="B768" s="43"/>
      <c r="C768" s="43"/>
      <c r="D768" s="43"/>
      <c r="E768" s="363"/>
      <c r="F768" s="43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</row>
    <row r="769" ht="12.0" customHeight="1">
      <c r="A769" s="43"/>
      <c r="B769" s="43"/>
      <c r="C769" s="43"/>
      <c r="D769" s="43"/>
      <c r="E769" s="363"/>
      <c r="F769" s="43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</row>
    <row r="770" ht="12.0" customHeight="1">
      <c r="A770" s="43"/>
      <c r="B770" s="43"/>
      <c r="C770" s="43"/>
      <c r="D770" s="43"/>
      <c r="E770" s="363"/>
      <c r="F770" s="43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</row>
    <row r="771" ht="12.0" customHeight="1">
      <c r="A771" s="43"/>
      <c r="B771" s="43"/>
      <c r="C771" s="43"/>
      <c r="D771" s="43"/>
      <c r="E771" s="363"/>
      <c r="F771" s="43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</row>
    <row r="772" ht="12.0" customHeight="1">
      <c r="A772" s="43"/>
      <c r="B772" s="43"/>
      <c r="C772" s="43"/>
      <c r="D772" s="43"/>
      <c r="E772" s="363"/>
      <c r="F772" s="43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</row>
    <row r="773" ht="12.0" customHeight="1">
      <c r="A773" s="43"/>
      <c r="B773" s="43"/>
      <c r="C773" s="43"/>
      <c r="D773" s="43"/>
      <c r="E773" s="363"/>
      <c r="F773" s="43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</row>
    <row r="774" ht="12.0" customHeight="1">
      <c r="A774" s="43"/>
      <c r="B774" s="43"/>
      <c r="C774" s="43"/>
      <c r="D774" s="43"/>
      <c r="E774" s="363"/>
      <c r="F774" s="43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</row>
    <row r="775" ht="12.0" customHeight="1">
      <c r="A775" s="43"/>
      <c r="B775" s="43"/>
      <c r="C775" s="43"/>
      <c r="D775" s="43"/>
      <c r="E775" s="363"/>
      <c r="F775" s="43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</row>
    <row r="776" ht="12.0" customHeight="1">
      <c r="A776" s="43"/>
      <c r="B776" s="43"/>
      <c r="C776" s="43"/>
      <c r="D776" s="43"/>
      <c r="E776" s="363"/>
      <c r="F776" s="43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</row>
    <row r="777" ht="12.0" customHeight="1">
      <c r="A777" s="43"/>
      <c r="B777" s="43"/>
      <c r="C777" s="43"/>
      <c r="D777" s="43"/>
      <c r="E777" s="363"/>
      <c r="F777" s="43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</row>
    <row r="778" ht="12.0" customHeight="1">
      <c r="A778" s="43"/>
      <c r="B778" s="43"/>
      <c r="C778" s="43"/>
      <c r="D778" s="43"/>
      <c r="E778" s="363"/>
      <c r="F778" s="43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</row>
    <row r="779" ht="12.0" customHeight="1">
      <c r="A779" s="43"/>
      <c r="B779" s="43"/>
      <c r="C779" s="43"/>
      <c r="D779" s="43"/>
      <c r="E779" s="363"/>
      <c r="F779" s="43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</row>
    <row r="780" ht="12.0" customHeight="1">
      <c r="A780" s="43"/>
      <c r="B780" s="43"/>
      <c r="C780" s="43"/>
      <c r="D780" s="43"/>
      <c r="E780" s="363"/>
      <c r="F780" s="43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</row>
    <row r="781" ht="12.0" customHeight="1">
      <c r="A781" s="43"/>
      <c r="B781" s="43"/>
      <c r="C781" s="43"/>
      <c r="D781" s="43"/>
      <c r="E781" s="363"/>
      <c r="F781" s="43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</row>
    <row r="782" ht="12.0" customHeight="1">
      <c r="A782" s="43"/>
      <c r="B782" s="43"/>
      <c r="C782" s="43"/>
      <c r="D782" s="43"/>
      <c r="E782" s="363"/>
      <c r="F782" s="43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</row>
    <row r="783" ht="12.0" customHeight="1">
      <c r="A783" s="43"/>
      <c r="B783" s="43"/>
      <c r="C783" s="43"/>
      <c r="D783" s="43"/>
      <c r="E783" s="363"/>
      <c r="F783" s="43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</row>
    <row r="784" ht="12.0" customHeight="1">
      <c r="A784" s="43"/>
      <c r="B784" s="43"/>
      <c r="C784" s="43"/>
      <c r="D784" s="43"/>
      <c r="E784" s="36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</row>
    <row r="785" ht="12.0" customHeight="1">
      <c r="A785" s="43"/>
      <c r="B785" s="43"/>
      <c r="C785" s="43"/>
      <c r="D785" s="43"/>
      <c r="E785" s="363"/>
      <c r="F785" s="43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</row>
    <row r="786" ht="12.0" customHeight="1">
      <c r="A786" s="43"/>
      <c r="B786" s="43"/>
      <c r="C786" s="43"/>
      <c r="D786" s="43"/>
      <c r="E786" s="363"/>
      <c r="F786" s="43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</row>
    <row r="787" ht="12.0" customHeight="1">
      <c r="A787" s="43"/>
      <c r="B787" s="43"/>
      <c r="C787" s="43"/>
      <c r="D787" s="43"/>
      <c r="E787" s="363"/>
      <c r="F787" s="43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</row>
    <row r="788" ht="12.0" customHeight="1">
      <c r="A788" s="43"/>
      <c r="B788" s="43"/>
      <c r="C788" s="43"/>
      <c r="D788" s="43"/>
      <c r="E788" s="363"/>
      <c r="F788" s="43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</row>
    <row r="789" ht="12.0" customHeight="1">
      <c r="A789" s="43"/>
      <c r="B789" s="43"/>
      <c r="C789" s="43"/>
      <c r="D789" s="43"/>
      <c r="E789" s="363"/>
      <c r="F789" s="43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</row>
    <row r="790" ht="12.0" customHeight="1">
      <c r="A790" s="43"/>
      <c r="B790" s="43"/>
      <c r="C790" s="43"/>
      <c r="D790" s="43"/>
      <c r="E790" s="363"/>
      <c r="F790" s="43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</row>
    <row r="791" ht="12.0" customHeight="1">
      <c r="A791" s="43"/>
      <c r="B791" s="43"/>
      <c r="C791" s="43"/>
      <c r="D791" s="43"/>
      <c r="E791" s="363"/>
      <c r="F791" s="43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</row>
    <row r="792" ht="12.0" customHeight="1">
      <c r="A792" s="43"/>
      <c r="B792" s="43"/>
      <c r="C792" s="43"/>
      <c r="D792" s="43"/>
      <c r="E792" s="363"/>
      <c r="F792" s="43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</row>
    <row r="793" ht="12.0" customHeight="1">
      <c r="A793" s="43"/>
      <c r="B793" s="43"/>
      <c r="C793" s="43"/>
      <c r="D793" s="43"/>
      <c r="E793" s="363"/>
      <c r="F793" s="43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</row>
    <row r="794" ht="12.0" customHeight="1">
      <c r="A794" s="43"/>
      <c r="B794" s="43"/>
      <c r="C794" s="43"/>
      <c r="D794" s="43"/>
      <c r="E794" s="363"/>
      <c r="F794" s="43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</row>
    <row r="795" ht="12.0" customHeight="1">
      <c r="A795" s="43"/>
      <c r="B795" s="43"/>
      <c r="C795" s="43"/>
      <c r="D795" s="43"/>
      <c r="E795" s="363"/>
      <c r="F795" s="43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</row>
    <row r="796" ht="12.0" customHeight="1">
      <c r="A796" s="43"/>
      <c r="B796" s="43"/>
      <c r="C796" s="43"/>
      <c r="D796" s="43"/>
      <c r="E796" s="363"/>
      <c r="F796" s="43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</row>
    <row r="797" ht="12.0" customHeight="1">
      <c r="A797" s="43"/>
      <c r="B797" s="43"/>
      <c r="C797" s="43"/>
      <c r="D797" s="43"/>
      <c r="E797" s="363"/>
      <c r="F797" s="43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</row>
    <row r="798" ht="12.0" customHeight="1">
      <c r="A798" s="43"/>
      <c r="B798" s="43"/>
      <c r="C798" s="43"/>
      <c r="D798" s="43"/>
      <c r="E798" s="363"/>
      <c r="F798" s="43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</row>
    <row r="799" ht="12.0" customHeight="1">
      <c r="A799" s="43"/>
      <c r="B799" s="43"/>
      <c r="C799" s="43"/>
      <c r="D799" s="43"/>
      <c r="E799" s="363"/>
      <c r="F799" s="43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</row>
    <row r="800" ht="12.0" customHeight="1">
      <c r="A800" s="43"/>
      <c r="B800" s="43"/>
      <c r="C800" s="43"/>
      <c r="D800" s="43"/>
      <c r="E800" s="363"/>
      <c r="F800" s="43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</row>
    <row r="801" ht="12.0" customHeight="1">
      <c r="A801" s="43"/>
      <c r="B801" s="43"/>
      <c r="C801" s="43"/>
      <c r="D801" s="43"/>
      <c r="E801" s="363"/>
      <c r="F801" s="43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</row>
    <row r="802" ht="12.0" customHeight="1">
      <c r="A802" s="43"/>
      <c r="B802" s="43"/>
      <c r="C802" s="43"/>
      <c r="D802" s="43"/>
      <c r="E802" s="363"/>
      <c r="F802" s="43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</row>
    <row r="803" ht="12.0" customHeight="1">
      <c r="A803" s="43"/>
      <c r="B803" s="43"/>
      <c r="C803" s="43"/>
      <c r="D803" s="43"/>
      <c r="E803" s="363"/>
      <c r="F803" s="43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</row>
    <row r="804" ht="12.0" customHeight="1">
      <c r="A804" s="43"/>
      <c r="B804" s="43"/>
      <c r="C804" s="43"/>
      <c r="D804" s="43"/>
      <c r="E804" s="363"/>
      <c r="F804" s="43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</row>
    <row r="805" ht="12.0" customHeight="1">
      <c r="A805" s="43"/>
      <c r="B805" s="43"/>
      <c r="C805" s="43"/>
      <c r="D805" s="43"/>
      <c r="E805" s="363"/>
      <c r="F805" s="43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</row>
    <row r="806" ht="12.0" customHeight="1">
      <c r="A806" s="43"/>
      <c r="B806" s="43"/>
      <c r="C806" s="43"/>
      <c r="D806" s="43"/>
      <c r="E806" s="363"/>
      <c r="F806" s="43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</row>
    <row r="807" ht="12.0" customHeight="1">
      <c r="A807" s="43"/>
      <c r="B807" s="43"/>
      <c r="C807" s="43"/>
      <c r="D807" s="43"/>
      <c r="E807" s="36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</row>
    <row r="808" ht="12.0" customHeight="1">
      <c r="A808" s="43"/>
      <c r="B808" s="43"/>
      <c r="C808" s="43"/>
      <c r="D808" s="43"/>
      <c r="E808" s="363"/>
      <c r="F808" s="43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</row>
    <row r="809" ht="12.0" customHeight="1">
      <c r="A809" s="43"/>
      <c r="B809" s="43"/>
      <c r="C809" s="43"/>
      <c r="D809" s="43"/>
      <c r="E809" s="363"/>
      <c r="F809" s="43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</row>
    <row r="810" ht="12.0" customHeight="1">
      <c r="A810" s="43"/>
      <c r="B810" s="43"/>
      <c r="C810" s="43"/>
      <c r="D810" s="43"/>
      <c r="E810" s="363"/>
      <c r="F810" s="43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</row>
    <row r="811" ht="12.0" customHeight="1">
      <c r="A811" s="43"/>
      <c r="B811" s="43"/>
      <c r="C811" s="43"/>
      <c r="D811" s="43"/>
      <c r="E811" s="363"/>
      <c r="F811" s="43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</row>
    <row r="812" ht="12.0" customHeight="1">
      <c r="A812" s="43"/>
      <c r="B812" s="43"/>
      <c r="C812" s="43"/>
      <c r="D812" s="43"/>
      <c r="E812" s="363"/>
      <c r="F812" s="43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</row>
    <row r="813" ht="12.0" customHeight="1">
      <c r="A813" s="43"/>
      <c r="B813" s="43"/>
      <c r="C813" s="43"/>
      <c r="D813" s="43"/>
      <c r="E813" s="363"/>
      <c r="F813" s="43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</row>
    <row r="814" ht="12.0" customHeight="1">
      <c r="A814" s="43"/>
      <c r="B814" s="43"/>
      <c r="C814" s="43"/>
      <c r="D814" s="43"/>
      <c r="E814" s="363"/>
      <c r="F814" s="43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</row>
    <row r="815" ht="12.0" customHeight="1">
      <c r="A815" s="43"/>
      <c r="B815" s="43"/>
      <c r="C815" s="43"/>
      <c r="D815" s="43"/>
      <c r="E815" s="363"/>
      <c r="F815" s="43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</row>
    <row r="816" ht="12.0" customHeight="1">
      <c r="A816" s="43"/>
      <c r="B816" s="43"/>
      <c r="C816" s="43"/>
      <c r="D816" s="43"/>
      <c r="E816" s="363"/>
      <c r="F816" s="43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</row>
    <row r="817" ht="12.0" customHeight="1">
      <c r="A817" s="43"/>
      <c r="B817" s="43"/>
      <c r="C817" s="43"/>
      <c r="D817" s="43"/>
      <c r="E817" s="363"/>
      <c r="F817" s="43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</row>
    <row r="818" ht="12.0" customHeight="1">
      <c r="A818" s="43"/>
      <c r="B818" s="43"/>
      <c r="C818" s="43"/>
      <c r="D818" s="43"/>
      <c r="E818" s="363"/>
      <c r="F818" s="43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</row>
    <row r="819" ht="12.0" customHeight="1">
      <c r="A819" s="43"/>
      <c r="B819" s="43"/>
      <c r="C819" s="43"/>
      <c r="D819" s="43"/>
      <c r="E819" s="363"/>
      <c r="F819" s="43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</row>
    <row r="820" ht="12.0" customHeight="1">
      <c r="A820" s="43"/>
      <c r="B820" s="43"/>
      <c r="C820" s="43"/>
      <c r="D820" s="43"/>
      <c r="E820" s="363"/>
      <c r="F820" s="43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</row>
    <row r="821" ht="12.0" customHeight="1">
      <c r="A821" s="43"/>
      <c r="B821" s="43"/>
      <c r="C821" s="43"/>
      <c r="D821" s="43"/>
      <c r="E821" s="363"/>
      <c r="F821" s="43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</row>
    <row r="822" ht="12.0" customHeight="1">
      <c r="A822" s="43"/>
      <c r="B822" s="43"/>
      <c r="C822" s="43"/>
      <c r="D822" s="43"/>
      <c r="E822" s="363"/>
      <c r="F822" s="43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</row>
    <row r="823" ht="12.0" customHeight="1">
      <c r="A823" s="43"/>
      <c r="B823" s="43"/>
      <c r="C823" s="43"/>
      <c r="D823" s="43"/>
      <c r="E823" s="36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</row>
    <row r="824" ht="12.0" customHeight="1">
      <c r="A824" s="43"/>
      <c r="B824" s="43"/>
      <c r="C824" s="43"/>
      <c r="D824" s="43"/>
      <c r="E824" s="36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</row>
    <row r="825" ht="12.0" customHeight="1">
      <c r="A825" s="43"/>
      <c r="B825" s="43"/>
      <c r="C825" s="43"/>
      <c r="D825" s="43"/>
      <c r="E825" s="363"/>
      <c r="F825" s="43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</row>
    <row r="826" ht="12.0" customHeight="1">
      <c r="A826" s="43"/>
      <c r="B826" s="43"/>
      <c r="C826" s="43"/>
      <c r="D826" s="43"/>
      <c r="E826" s="363"/>
      <c r="F826" s="43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</row>
    <row r="827" ht="12.0" customHeight="1">
      <c r="A827" s="43"/>
      <c r="B827" s="43"/>
      <c r="C827" s="43"/>
      <c r="D827" s="43"/>
      <c r="E827" s="363"/>
      <c r="F827" s="43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</row>
    <row r="828" ht="12.0" customHeight="1">
      <c r="A828" s="43"/>
      <c r="B828" s="43"/>
      <c r="C828" s="43"/>
      <c r="D828" s="43"/>
      <c r="E828" s="363"/>
      <c r="F828" s="43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</row>
    <row r="829" ht="12.0" customHeight="1">
      <c r="A829" s="43"/>
      <c r="B829" s="43"/>
      <c r="C829" s="43"/>
      <c r="D829" s="43"/>
      <c r="E829" s="363"/>
      <c r="F829" s="43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</row>
    <row r="830" ht="12.0" customHeight="1">
      <c r="A830" s="43"/>
      <c r="B830" s="43"/>
      <c r="C830" s="43"/>
      <c r="D830" s="43"/>
      <c r="E830" s="363"/>
      <c r="F830" s="43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</row>
    <row r="831" ht="12.0" customHeight="1">
      <c r="A831" s="43"/>
      <c r="B831" s="43"/>
      <c r="C831" s="43"/>
      <c r="D831" s="43"/>
      <c r="E831" s="363"/>
      <c r="F831" s="43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</row>
    <row r="832" ht="12.0" customHeight="1">
      <c r="A832" s="43"/>
      <c r="B832" s="43"/>
      <c r="C832" s="43"/>
      <c r="D832" s="43"/>
      <c r="E832" s="363"/>
      <c r="F832" s="43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</row>
    <row r="833" ht="12.0" customHeight="1">
      <c r="A833" s="43"/>
      <c r="B833" s="43"/>
      <c r="C833" s="43"/>
      <c r="D833" s="43"/>
      <c r="E833" s="36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</row>
    <row r="834" ht="12.0" customHeight="1">
      <c r="A834" s="43"/>
      <c r="B834" s="43"/>
      <c r="C834" s="43"/>
      <c r="D834" s="43"/>
      <c r="E834" s="363"/>
      <c r="F834" s="43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</row>
    <row r="835" ht="12.0" customHeight="1">
      <c r="A835" s="43"/>
      <c r="B835" s="43"/>
      <c r="C835" s="43"/>
      <c r="D835" s="43"/>
      <c r="E835" s="363"/>
      <c r="F835" s="43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</row>
    <row r="836" ht="12.0" customHeight="1">
      <c r="A836" s="43"/>
      <c r="B836" s="43"/>
      <c r="C836" s="43"/>
      <c r="D836" s="43"/>
      <c r="E836" s="363"/>
      <c r="F836" s="43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</row>
    <row r="837" ht="12.0" customHeight="1">
      <c r="A837" s="43"/>
      <c r="B837" s="43"/>
      <c r="C837" s="43"/>
      <c r="D837" s="43"/>
      <c r="E837" s="363"/>
      <c r="F837" s="43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</row>
    <row r="838" ht="12.0" customHeight="1">
      <c r="A838" s="43"/>
      <c r="B838" s="43"/>
      <c r="C838" s="43"/>
      <c r="D838" s="43"/>
      <c r="E838" s="363"/>
      <c r="F838" s="43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</row>
    <row r="839" ht="12.0" customHeight="1">
      <c r="A839" s="43"/>
      <c r="B839" s="43"/>
      <c r="C839" s="43"/>
      <c r="D839" s="43"/>
      <c r="E839" s="363"/>
      <c r="F839" s="43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</row>
    <row r="840" ht="12.0" customHeight="1">
      <c r="A840" s="43"/>
      <c r="B840" s="43"/>
      <c r="C840" s="43"/>
      <c r="D840" s="43"/>
      <c r="E840" s="363"/>
      <c r="F840" s="43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</row>
    <row r="841" ht="12.0" customHeight="1">
      <c r="A841" s="43"/>
      <c r="B841" s="43"/>
      <c r="C841" s="43"/>
      <c r="D841" s="43"/>
      <c r="E841" s="363"/>
      <c r="F841" s="43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</row>
    <row r="842" ht="12.0" customHeight="1">
      <c r="A842" s="43"/>
      <c r="B842" s="43"/>
      <c r="C842" s="43"/>
      <c r="D842" s="43"/>
      <c r="E842" s="363"/>
      <c r="F842" s="43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</row>
    <row r="843" ht="12.0" customHeight="1">
      <c r="A843" s="43"/>
      <c r="B843" s="43"/>
      <c r="C843" s="43"/>
      <c r="D843" s="43"/>
      <c r="E843" s="363"/>
      <c r="F843" s="43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</row>
    <row r="844" ht="12.0" customHeight="1">
      <c r="A844" s="43"/>
      <c r="B844" s="43"/>
      <c r="C844" s="43"/>
      <c r="D844" s="43"/>
      <c r="E844" s="363"/>
      <c r="F844" s="43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</row>
    <row r="845" ht="12.0" customHeight="1">
      <c r="A845" s="43"/>
      <c r="B845" s="43"/>
      <c r="C845" s="43"/>
      <c r="D845" s="43"/>
      <c r="E845" s="363"/>
      <c r="F845" s="43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</row>
    <row r="846" ht="12.0" customHeight="1">
      <c r="A846" s="43"/>
      <c r="B846" s="43"/>
      <c r="C846" s="43"/>
      <c r="D846" s="43"/>
      <c r="E846" s="363"/>
      <c r="F846" s="43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</row>
    <row r="847" ht="12.0" customHeight="1">
      <c r="A847" s="43"/>
      <c r="B847" s="43"/>
      <c r="C847" s="43"/>
      <c r="D847" s="43"/>
      <c r="E847" s="363"/>
      <c r="F847" s="43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</row>
    <row r="848" ht="12.0" customHeight="1">
      <c r="A848" s="43"/>
      <c r="B848" s="43"/>
      <c r="C848" s="43"/>
      <c r="D848" s="43"/>
      <c r="E848" s="363"/>
      <c r="F848" s="43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</row>
    <row r="849" ht="12.0" customHeight="1">
      <c r="A849" s="43"/>
      <c r="B849" s="43"/>
      <c r="C849" s="43"/>
      <c r="D849" s="43"/>
      <c r="E849" s="36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</row>
    <row r="850" ht="12.0" customHeight="1">
      <c r="A850" s="43"/>
      <c r="B850" s="43"/>
      <c r="C850" s="43"/>
      <c r="D850" s="43"/>
      <c r="E850" s="363"/>
      <c r="F850" s="43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</row>
    <row r="851" ht="12.0" customHeight="1">
      <c r="A851" s="43"/>
      <c r="B851" s="43"/>
      <c r="C851" s="43"/>
      <c r="D851" s="43"/>
      <c r="E851" s="363"/>
      <c r="F851" s="43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</row>
    <row r="852" ht="12.0" customHeight="1">
      <c r="A852" s="43"/>
      <c r="B852" s="43"/>
      <c r="C852" s="43"/>
      <c r="D852" s="43"/>
      <c r="E852" s="363"/>
      <c r="F852" s="43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</row>
    <row r="853" ht="12.0" customHeight="1">
      <c r="A853" s="43"/>
      <c r="B853" s="43"/>
      <c r="C853" s="43"/>
      <c r="D853" s="43"/>
      <c r="E853" s="363"/>
      <c r="F853" s="43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</row>
    <row r="854" ht="12.0" customHeight="1">
      <c r="A854" s="43"/>
      <c r="B854" s="43"/>
      <c r="C854" s="43"/>
      <c r="D854" s="43"/>
      <c r="E854" s="363"/>
      <c r="F854" s="43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</row>
    <row r="855" ht="12.0" customHeight="1">
      <c r="A855" s="43"/>
      <c r="B855" s="43"/>
      <c r="C855" s="43"/>
      <c r="D855" s="43"/>
      <c r="E855" s="363"/>
      <c r="F855" s="43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</row>
    <row r="856" ht="12.0" customHeight="1">
      <c r="A856" s="43"/>
      <c r="B856" s="43"/>
      <c r="C856" s="43"/>
      <c r="D856" s="43"/>
      <c r="E856" s="363"/>
      <c r="F856" s="43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</row>
    <row r="857" ht="12.0" customHeight="1">
      <c r="A857" s="43"/>
      <c r="B857" s="43"/>
      <c r="C857" s="43"/>
      <c r="D857" s="43"/>
      <c r="E857" s="363"/>
      <c r="F857" s="43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</row>
    <row r="858" ht="12.0" customHeight="1">
      <c r="A858" s="43"/>
      <c r="B858" s="43"/>
      <c r="C858" s="43"/>
      <c r="D858" s="43"/>
      <c r="E858" s="363"/>
      <c r="F858" s="43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</row>
    <row r="859" ht="12.0" customHeight="1">
      <c r="A859" s="43"/>
      <c r="B859" s="43"/>
      <c r="C859" s="43"/>
      <c r="D859" s="43"/>
      <c r="E859" s="363"/>
      <c r="F859" s="43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</row>
    <row r="860" ht="12.0" customHeight="1">
      <c r="A860" s="43"/>
      <c r="B860" s="43"/>
      <c r="C860" s="43"/>
      <c r="D860" s="43"/>
      <c r="E860" s="363"/>
      <c r="F860" s="43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</row>
    <row r="861" ht="12.0" customHeight="1">
      <c r="A861" s="43"/>
      <c r="B861" s="43"/>
      <c r="C861" s="43"/>
      <c r="D861" s="43"/>
      <c r="E861" s="363"/>
      <c r="F861" s="43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</row>
    <row r="862" ht="12.0" customHeight="1">
      <c r="A862" s="43"/>
      <c r="B862" s="43"/>
      <c r="C862" s="43"/>
      <c r="D862" s="43"/>
      <c r="E862" s="363"/>
      <c r="F862" s="43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</row>
    <row r="863" ht="12.0" customHeight="1">
      <c r="A863" s="43"/>
      <c r="B863" s="43"/>
      <c r="C863" s="43"/>
      <c r="D863" s="43"/>
      <c r="E863" s="363"/>
      <c r="F863" s="43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</row>
    <row r="864" ht="12.0" customHeight="1">
      <c r="A864" s="43"/>
      <c r="B864" s="43"/>
      <c r="C864" s="43"/>
      <c r="D864" s="43"/>
      <c r="E864" s="363"/>
      <c r="F864" s="43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</row>
    <row r="865" ht="12.0" customHeight="1">
      <c r="A865" s="43"/>
      <c r="B865" s="43"/>
      <c r="C865" s="43"/>
      <c r="D865" s="43"/>
      <c r="E865" s="363"/>
      <c r="F865" s="43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</row>
    <row r="866" ht="12.0" customHeight="1">
      <c r="A866" s="43"/>
      <c r="B866" s="43"/>
      <c r="C866" s="43"/>
      <c r="D866" s="43"/>
      <c r="E866" s="363"/>
      <c r="F866" s="43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</row>
    <row r="867" ht="12.0" customHeight="1">
      <c r="A867" s="43"/>
      <c r="B867" s="43"/>
      <c r="C867" s="43"/>
      <c r="D867" s="43"/>
      <c r="E867" s="363"/>
      <c r="F867" s="43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</row>
    <row r="868" ht="12.0" customHeight="1">
      <c r="A868" s="43"/>
      <c r="B868" s="43"/>
      <c r="C868" s="43"/>
      <c r="D868" s="43"/>
      <c r="E868" s="36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</row>
    <row r="869" ht="12.0" customHeight="1">
      <c r="A869" s="43"/>
      <c r="B869" s="43"/>
      <c r="C869" s="43"/>
      <c r="D869" s="43"/>
      <c r="E869" s="36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</row>
    <row r="870" ht="12.0" customHeight="1">
      <c r="A870" s="43"/>
      <c r="B870" s="43"/>
      <c r="C870" s="43"/>
      <c r="D870" s="43"/>
      <c r="E870" s="36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</row>
    <row r="871" ht="12.0" customHeight="1">
      <c r="A871" s="43"/>
      <c r="B871" s="43"/>
      <c r="C871" s="43"/>
      <c r="D871" s="43"/>
      <c r="E871" s="36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</row>
    <row r="872" ht="12.0" customHeight="1">
      <c r="A872" s="43"/>
      <c r="B872" s="43"/>
      <c r="C872" s="43"/>
      <c r="D872" s="43"/>
      <c r="E872" s="36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</row>
    <row r="873" ht="12.0" customHeight="1">
      <c r="A873" s="43"/>
      <c r="B873" s="43"/>
      <c r="C873" s="43"/>
      <c r="D873" s="43"/>
      <c r="E873" s="36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</row>
    <row r="874" ht="12.0" customHeight="1">
      <c r="A874" s="43"/>
      <c r="B874" s="43"/>
      <c r="C874" s="43"/>
      <c r="D874" s="43"/>
      <c r="E874" s="36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</row>
    <row r="875" ht="12.0" customHeight="1">
      <c r="A875" s="43"/>
      <c r="B875" s="43"/>
      <c r="C875" s="43"/>
      <c r="D875" s="43"/>
      <c r="E875" s="36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</row>
    <row r="876" ht="12.0" customHeight="1">
      <c r="A876" s="43"/>
      <c r="B876" s="43"/>
      <c r="C876" s="43"/>
      <c r="D876" s="43"/>
      <c r="E876" s="36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</row>
    <row r="877" ht="12.0" customHeight="1">
      <c r="A877" s="43"/>
      <c r="B877" s="43"/>
      <c r="C877" s="43"/>
      <c r="D877" s="43"/>
      <c r="E877" s="36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</row>
    <row r="878" ht="12.0" customHeight="1">
      <c r="A878" s="43"/>
      <c r="B878" s="43"/>
      <c r="C878" s="43"/>
      <c r="D878" s="43"/>
      <c r="E878" s="36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</row>
    <row r="879" ht="12.0" customHeight="1">
      <c r="A879" s="43"/>
      <c r="B879" s="43"/>
      <c r="C879" s="43"/>
      <c r="D879" s="43"/>
      <c r="E879" s="36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</row>
    <row r="880" ht="12.0" customHeight="1">
      <c r="A880" s="43"/>
      <c r="B880" s="43"/>
      <c r="C880" s="43"/>
      <c r="D880" s="43"/>
      <c r="E880" s="36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</row>
    <row r="881" ht="12.0" customHeight="1">
      <c r="A881" s="43"/>
      <c r="B881" s="43"/>
      <c r="C881" s="43"/>
      <c r="D881" s="43"/>
      <c r="E881" s="36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</row>
    <row r="882" ht="12.0" customHeight="1">
      <c r="A882" s="43"/>
      <c r="B882" s="43"/>
      <c r="C882" s="43"/>
      <c r="D882" s="43"/>
      <c r="E882" s="36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</row>
    <row r="883" ht="12.0" customHeight="1">
      <c r="A883" s="43"/>
      <c r="B883" s="43"/>
      <c r="C883" s="43"/>
      <c r="D883" s="43"/>
      <c r="E883" s="36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</row>
    <row r="884" ht="12.0" customHeight="1">
      <c r="A884" s="43"/>
      <c r="B884" s="43"/>
      <c r="C884" s="43"/>
      <c r="D884" s="43"/>
      <c r="E884" s="36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</row>
    <row r="885" ht="12.0" customHeight="1">
      <c r="A885" s="43"/>
      <c r="B885" s="43"/>
      <c r="C885" s="43"/>
      <c r="D885" s="43"/>
      <c r="E885" s="36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</row>
    <row r="886" ht="12.0" customHeight="1">
      <c r="A886" s="43"/>
      <c r="B886" s="43"/>
      <c r="C886" s="43"/>
      <c r="D886" s="43"/>
      <c r="E886" s="36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</row>
    <row r="887" ht="12.0" customHeight="1">
      <c r="A887" s="43"/>
      <c r="B887" s="43"/>
      <c r="C887" s="43"/>
      <c r="D887" s="43"/>
      <c r="E887" s="36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</row>
    <row r="888" ht="12.0" customHeight="1">
      <c r="A888" s="43"/>
      <c r="B888" s="43"/>
      <c r="C888" s="43"/>
      <c r="D888" s="43"/>
      <c r="E888" s="36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</row>
    <row r="889" ht="12.0" customHeight="1">
      <c r="A889" s="43"/>
      <c r="B889" s="43"/>
      <c r="C889" s="43"/>
      <c r="D889" s="43"/>
      <c r="E889" s="36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</row>
    <row r="890" ht="12.0" customHeight="1">
      <c r="A890" s="43"/>
      <c r="B890" s="43"/>
      <c r="C890" s="43"/>
      <c r="D890" s="43"/>
      <c r="E890" s="36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</row>
    <row r="891" ht="12.0" customHeight="1">
      <c r="A891" s="43"/>
      <c r="B891" s="43"/>
      <c r="C891" s="43"/>
      <c r="D891" s="43"/>
      <c r="E891" s="36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</row>
    <row r="892" ht="12.0" customHeight="1">
      <c r="A892" s="43"/>
      <c r="B892" s="43"/>
      <c r="C892" s="43"/>
      <c r="D892" s="43"/>
      <c r="E892" s="36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</row>
    <row r="893" ht="12.0" customHeight="1">
      <c r="A893" s="43"/>
      <c r="B893" s="43"/>
      <c r="C893" s="43"/>
      <c r="D893" s="43"/>
      <c r="E893" s="36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</row>
    <row r="894" ht="12.0" customHeight="1">
      <c r="A894" s="43"/>
      <c r="B894" s="43"/>
      <c r="C894" s="43"/>
      <c r="D894" s="43"/>
      <c r="E894" s="36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</row>
    <row r="895" ht="12.0" customHeight="1">
      <c r="A895" s="43"/>
      <c r="B895" s="43"/>
      <c r="C895" s="43"/>
      <c r="D895" s="43"/>
      <c r="E895" s="36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</row>
    <row r="896" ht="12.0" customHeight="1">
      <c r="A896" s="43"/>
      <c r="B896" s="43"/>
      <c r="C896" s="43"/>
      <c r="D896" s="43"/>
      <c r="E896" s="36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</row>
    <row r="897" ht="12.0" customHeight="1">
      <c r="A897" s="43"/>
      <c r="B897" s="43"/>
      <c r="C897" s="43"/>
      <c r="D897" s="43"/>
      <c r="E897" s="36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</row>
    <row r="898" ht="12.0" customHeight="1">
      <c r="A898" s="43"/>
      <c r="B898" s="43"/>
      <c r="C898" s="43"/>
      <c r="D898" s="43"/>
      <c r="E898" s="36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</row>
    <row r="899" ht="12.0" customHeight="1">
      <c r="A899" s="43"/>
      <c r="B899" s="43"/>
      <c r="C899" s="43"/>
      <c r="D899" s="43"/>
      <c r="E899" s="36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</row>
    <row r="900" ht="12.0" customHeight="1">
      <c r="A900" s="43"/>
      <c r="B900" s="43"/>
      <c r="C900" s="43"/>
      <c r="D900" s="43"/>
      <c r="E900" s="36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</row>
    <row r="901" ht="12.0" customHeight="1">
      <c r="A901" s="43"/>
      <c r="B901" s="43"/>
      <c r="C901" s="43"/>
      <c r="D901" s="43"/>
      <c r="E901" s="36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</row>
    <row r="902" ht="12.0" customHeight="1">
      <c r="A902" s="43"/>
      <c r="B902" s="43"/>
      <c r="C902" s="43"/>
      <c r="D902" s="43"/>
      <c r="E902" s="36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</row>
    <row r="903" ht="12.0" customHeight="1">
      <c r="A903" s="43"/>
      <c r="B903" s="43"/>
      <c r="C903" s="43"/>
      <c r="D903" s="43"/>
      <c r="E903" s="36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</row>
    <row r="904" ht="12.0" customHeight="1">
      <c r="A904" s="43"/>
      <c r="B904" s="43"/>
      <c r="C904" s="43"/>
      <c r="D904" s="43"/>
      <c r="E904" s="36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</row>
    <row r="905" ht="12.0" customHeight="1">
      <c r="A905" s="43"/>
      <c r="B905" s="43"/>
      <c r="C905" s="43"/>
      <c r="D905" s="43"/>
      <c r="E905" s="363"/>
      <c r="F905" s="43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</row>
    <row r="906" ht="12.0" customHeight="1">
      <c r="A906" s="43"/>
      <c r="B906" s="43"/>
      <c r="C906" s="43"/>
      <c r="D906" s="43"/>
      <c r="E906" s="363"/>
      <c r="F906" s="43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</row>
    <row r="907" ht="12.0" customHeight="1">
      <c r="A907" s="43"/>
      <c r="B907" s="43"/>
      <c r="C907" s="43"/>
      <c r="D907" s="43"/>
      <c r="E907" s="363"/>
      <c r="F907" s="43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</row>
    <row r="908" ht="12.0" customHeight="1">
      <c r="A908" s="43"/>
      <c r="B908" s="43"/>
      <c r="C908" s="43"/>
      <c r="D908" s="43"/>
      <c r="E908" s="363"/>
      <c r="F908" s="43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</row>
    <row r="909" ht="12.0" customHeight="1">
      <c r="A909" s="43"/>
      <c r="B909" s="43"/>
      <c r="C909" s="43"/>
      <c r="D909" s="43"/>
      <c r="E909" s="363"/>
      <c r="F909" s="43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</row>
    <row r="910" ht="12.0" customHeight="1">
      <c r="A910" s="43"/>
      <c r="B910" s="43"/>
      <c r="C910" s="43"/>
      <c r="D910" s="43"/>
      <c r="E910" s="363"/>
      <c r="F910" s="43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</row>
    <row r="911" ht="12.0" customHeight="1">
      <c r="A911" s="43"/>
      <c r="B911" s="43"/>
      <c r="C911" s="43"/>
      <c r="D911" s="43"/>
      <c r="E911" s="363"/>
      <c r="F911" s="43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</row>
    <row r="912" ht="12.0" customHeight="1">
      <c r="A912" s="43"/>
      <c r="B912" s="43"/>
      <c r="C912" s="43"/>
      <c r="D912" s="43"/>
      <c r="E912" s="363"/>
      <c r="F912" s="43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</row>
    <row r="913" ht="12.0" customHeight="1">
      <c r="A913" s="43"/>
      <c r="B913" s="43"/>
      <c r="C913" s="43"/>
      <c r="D913" s="43"/>
      <c r="E913" s="363"/>
      <c r="F913" s="43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</row>
    <row r="914" ht="12.0" customHeight="1">
      <c r="A914" s="43"/>
      <c r="B914" s="43"/>
      <c r="C914" s="43"/>
      <c r="D914" s="43"/>
      <c r="E914" s="36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</row>
    <row r="915" ht="12.0" customHeight="1">
      <c r="A915" s="43"/>
      <c r="B915" s="43"/>
      <c r="C915" s="43"/>
      <c r="D915" s="43"/>
      <c r="E915" s="363"/>
      <c r="F915" s="43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</row>
    <row r="916" ht="12.0" customHeight="1">
      <c r="A916" s="43"/>
      <c r="B916" s="43"/>
      <c r="C916" s="43"/>
      <c r="D916" s="43"/>
      <c r="E916" s="363"/>
      <c r="F916" s="43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</row>
    <row r="917" ht="12.0" customHeight="1">
      <c r="A917" s="43"/>
      <c r="B917" s="43"/>
      <c r="C917" s="43"/>
      <c r="D917" s="43"/>
      <c r="E917" s="363"/>
      <c r="F917" s="43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</row>
    <row r="918" ht="12.0" customHeight="1">
      <c r="A918" s="43"/>
      <c r="B918" s="43"/>
      <c r="C918" s="43"/>
      <c r="D918" s="43"/>
      <c r="E918" s="363"/>
      <c r="F918" s="43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</row>
    <row r="919" ht="12.0" customHeight="1">
      <c r="A919" s="43"/>
      <c r="B919" s="43"/>
      <c r="C919" s="43"/>
      <c r="D919" s="43"/>
      <c r="E919" s="363"/>
      <c r="F919" s="43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</row>
    <row r="920" ht="12.0" customHeight="1">
      <c r="A920" s="43"/>
      <c r="B920" s="43"/>
      <c r="C920" s="43"/>
      <c r="D920" s="43"/>
      <c r="E920" s="363"/>
      <c r="F920" s="43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</row>
    <row r="921" ht="12.0" customHeight="1">
      <c r="A921" s="43"/>
      <c r="B921" s="43"/>
      <c r="C921" s="43"/>
      <c r="D921" s="43"/>
      <c r="E921" s="363"/>
      <c r="F921" s="43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</row>
    <row r="922" ht="12.0" customHeight="1">
      <c r="A922" s="43"/>
      <c r="B922" s="43"/>
      <c r="C922" s="43"/>
      <c r="D922" s="43"/>
      <c r="E922" s="363"/>
      <c r="F922" s="43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</row>
    <row r="923" ht="12.0" customHeight="1">
      <c r="A923" s="43"/>
      <c r="B923" s="43"/>
      <c r="C923" s="43"/>
      <c r="D923" s="43"/>
      <c r="E923" s="363"/>
      <c r="F923" s="43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</row>
    <row r="924" ht="12.0" customHeight="1">
      <c r="A924" s="43"/>
      <c r="B924" s="43"/>
      <c r="C924" s="43"/>
      <c r="D924" s="43"/>
      <c r="E924" s="363"/>
      <c r="F924" s="43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</row>
    <row r="925" ht="12.0" customHeight="1">
      <c r="A925" s="43"/>
      <c r="B925" s="43"/>
      <c r="C925" s="43"/>
      <c r="D925" s="43"/>
      <c r="E925" s="363"/>
      <c r="F925" s="43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</row>
    <row r="926" ht="12.0" customHeight="1">
      <c r="A926" s="43"/>
      <c r="B926" s="43"/>
      <c r="C926" s="43"/>
      <c r="D926" s="43"/>
      <c r="E926" s="363"/>
      <c r="F926" s="43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</row>
    <row r="927" ht="12.0" customHeight="1">
      <c r="A927" s="43"/>
      <c r="B927" s="43"/>
      <c r="C927" s="43"/>
      <c r="D927" s="43"/>
      <c r="E927" s="363"/>
      <c r="F927" s="43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</row>
    <row r="928" ht="12.0" customHeight="1">
      <c r="A928" s="43"/>
      <c r="B928" s="43"/>
      <c r="C928" s="43"/>
      <c r="D928" s="43"/>
      <c r="E928" s="363"/>
      <c r="F928" s="43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</row>
    <row r="929" ht="12.0" customHeight="1">
      <c r="A929" s="43"/>
      <c r="B929" s="43"/>
      <c r="C929" s="43"/>
      <c r="D929" s="43"/>
      <c r="E929" s="363"/>
      <c r="F929" s="43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</row>
    <row r="930" ht="12.0" customHeight="1">
      <c r="A930" s="43"/>
      <c r="B930" s="43"/>
      <c r="C930" s="43"/>
      <c r="D930" s="43"/>
      <c r="E930" s="363"/>
      <c r="F930" s="43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</row>
    <row r="931" ht="12.0" customHeight="1">
      <c r="A931" s="43"/>
      <c r="B931" s="43"/>
      <c r="C931" s="43"/>
      <c r="D931" s="43"/>
      <c r="E931" s="36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</row>
    <row r="932" ht="12.0" customHeight="1">
      <c r="A932" s="43"/>
      <c r="B932" s="43"/>
      <c r="C932" s="43"/>
      <c r="D932" s="43"/>
      <c r="E932" s="363"/>
      <c r="F932" s="43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</row>
    <row r="933" ht="12.0" customHeight="1">
      <c r="A933" s="43"/>
      <c r="B933" s="43"/>
      <c r="C933" s="43"/>
      <c r="D933" s="43"/>
      <c r="E933" s="36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</row>
    <row r="934" ht="12.0" customHeight="1">
      <c r="A934" s="43"/>
      <c r="B934" s="43"/>
      <c r="C934" s="43"/>
      <c r="D934" s="43"/>
      <c r="E934" s="363"/>
      <c r="F934" s="43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</row>
    <row r="935" ht="12.0" customHeight="1">
      <c r="A935" s="43"/>
      <c r="B935" s="43"/>
      <c r="C935" s="43"/>
      <c r="D935" s="43"/>
      <c r="E935" s="363"/>
      <c r="F935" s="43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</row>
    <row r="936" ht="12.0" customHeight="1">
      <c r="A936" s="43"/>
      <c r="B936" s="43"/>
      <c r="C936" s="43"/>
      <c r="D936" s="43"/>
      <c r="E936" s="363"/>
      <c r="F936" s="43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</row>
    <row r="937" ht="12.0" customHeight="1">
      <c r="A937" s="43"/>
      <c r="B937" s="43"/>
      <c r="C937" s="43"/>
      <c r="D937" s="43"/>
      <c r="E937" s="363"/>
      <c r="F937" s="43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</row>
    <row r="938" ht="12.0" customHeight="1">
      <c r="A938" s="43"/>
      <c r="B938" s="43"/>
      <c r="C938" s="43"/>
      <c r="D938" s="43"/>
      <c r="E938" s="363"/>
      <c r="F938" s="43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</row>
    <row r="939" ht="12.0" customHeight="1">
      <c r="A939" s="43"/>
      <c r="B939" s="43"/>
      <c r="C939" s="43"/>
      <c r="D939" s="43"/>
      <c r="E939" s="363"/>
      <c r="F939" s="43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</row>
    <row r="940" ht="12.0" customHeight="1">
      <c r="A940" s="43"/>
      <c r="B940" s="43"/>
      <c r="C940" s="43"/>
      <c r="D940" s="43"/>
      <c r="E940" s="363"/>
      <c r="F940" s="43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</row>
    <row r="941" ht="12.0" customHeight="1">
      <c r="A941" s="43"/>
      <c r="B941" s="43"/>
      <c r="C941" s="43"/>
      <c r="D941" s="43"/>
      <c r="E941" s="363"/>
      <c r="F941" s="43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</row>
    <row r="942" ht="12.0" customHeight="1">
      <c r="A942" s="43"/>
      <c r="B942" s="43"/>
      <c r="C942" s="43"/>
      <c r="D942" s="43"/>
      <c r="E942" s="363"/>
      <c r="F942" s="43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</row>
    <row r="943" ht="12.0" customHeight="1">
      <c r="A943" s="43"/>
      <c r="B943" s="43"/>
      <c r="C943" s="43"/>
      <c r="D943" s="43"/>
      <c r="E943" s="363"/>
      <c r="F943" s="43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</row>
    <row r="944" ht="12.0" customHeight="1">
      <c r="A944" s="43"/>
      <c r="B944" s="43"/>
      <c r="C944" s="43"/>
      <c r="D944" s="43"/>
      <c r="E944" s="363"/>
      <c r="F944" s="43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</row>
    <row r="945" ht="12.0" customHeight="1">
      <c r="A945" s="43"/>
      <c r="B945" s="43"/>
      <c r="C945" s="43"/>
      <c r="D945" s="43"/>
      <c r="E945" s="363"/>
      <c r="F945" s="43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</row>
    <row r="946" ht="12.0" customHeight="1">
      <c r="A946" s="43"/>
      <c r="B946" s="43"/>
      <c r="C946" s="43"/>
      <c r="D946" s="43"/>
      <c r="E946" s="363"/>
      <c r="F946" s="43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</row>
    <row r="947" ht="12.0" customHeight="1">
      <c r="A947" s="43"/>
      <c r="B947" s="43"/>
      <c r="C947" s="43"/>
      <c r="D947" s="43"/>
      <c r="E947" s="363"/>
      <c r="F947" s="43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</row>
    <row r="948" ht="12.0" customHeight="1">
      <c r="A948" s="43"/>
      <c r="B948" s="43"/>
      <c r="C948" s="43"/>
      <c r="D948" s="43"/>
      <c r="E948" s="363"/>
      <c r="F948" s="43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</row>
    <row r="949" ht="12.0" customHeight="1">
      <c r="A949" s="43"/>
      <c r="B949" s="43"/>
      <c r="C949" s="43"/>
      <c r="D949" s="43"/>
      <c r="E949" s="363"/>
      <c r="F949" s="43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</row>
    <row r="950" ht="12.0" customHeight="1">
      <c r="A950" s="43"/>
      <c r="B950" s="43"/>
      <c r="C950" s="43"/>
      <c r="D950" s="43"/>
      <c r="E950" s="363"/>
      <c r="F950" s="43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</row>
    <row r="951" ht="12.0" customHeight="1">
      <c r="A951" s="43"/>
      <c r="B951" s="43"/>
      <c r="C951" s="43"/>
      <c r="D951" s="43"/>
      <c r="E951" s="363"/>
      <c r="F951" s="43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</row>
    <row r="952" ht="12.0" customHeight="1">
      <c r="A952" s="43"/>
      <c r="B952" s="43"/>
      <c r="C952" s="43"/>
      <c r="D952" s="43"/>
      <c r="E952" s="363"/>
      <c r="F952" s="43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</row>
    <row r="953" ht="12.0" customHeight="1">
      <c r="A953" s="43"/>
      <c r="B953" s="43"/>
      <c r="C953" s="43"/>
      <c r="D953" s="43"/>
      <c r="E953" s="363"/>
      <c r="F953" s="43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</row>
    <row r="954" ht="12.0" customHeight="1">
      <c r="A954" s="43"/>
      <c r="B954" s="43"/>
      <c r="C954" s="43"/>
      <c r="D954" s="43"/>
      <c r="E954" s="363"/>
      <c r="F954" s="43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</row>
    <row r="955" ht="12.0" customHeight="1">
      <c r="A955" s="43"/>
      <c r="B955" s="43"/>
      <c r="C955" s="43"/>
      <c r="D955" s="43"/>
      <c r="E955" s="363"/>
      <c r="F955" s="43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</row>
    <row r="956" ht="12.0" customHeight="1">
      <c r="A956" s="43"/>
      <c r="B956" s="43"/>
      <c r="C956" s="43"/>
      <c r="D956" s="43"/>
      <c r="E956" s="363"/>
      <c r="F956" s="43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</row>
    <row r="957" ht="12.0" customHeight="1">
      <c r="A957" s="43"/>
      <c r="B957" s="43"/>
      <c r="C957" s="43"/>
      <c r="D957" s="43"/>
      <c r="E957" s="363"/>
      <c r="F957" s="43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</row>
    <row r="958" ht="12.0" customHeight="1">
      <c r="A958" s="43"/>
      <c r="B958" s="43"/>
      <c r="C958" s="43"/>
      <c r="D958" s="43"/>
      <c r="E958" s="363"/>
      <c r="F958" s="43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</row>
    <row r="959" ht="12.0" customHeight="1">
      <c r="A959" s="43"/>
      <c r="B959" s="43"/>
      <c r="C959" s="43"/>
      <c r="D959" s="43"/>
      <c r="E959" s="363"/>
      <c r="F959" s="43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</row>
    <row r="960" ht="12.0" customHeight="1">
      <c r="A960" s="43"/>
      <c r="B960" s="43"/>
      <c r="C960" s="43"/>
      <c r="D960" s="43"/>
      <c r="E960" s="363"/>
      <c r="F960" s="43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</row>
    <row r="961" ht="12.0" customHeight="1">
      <c r="A961" s="43"/>
      <c r="B961" s="43"/>
      <c r="C961" s="43"/>
      <c r="D961" s="43"/>
      <c r="E961" s="363"/>
      <c r="F961" s="43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</row>
    <row r="962" ht="12.0" customHeight="1">
      <c r="A962" s="43"/>
      <c r="B962" s="43"/>
      <c r="C962" s="43"/>
      <c r="D962" s="43"/>
      <c r="E962" s="363"/>
      <c r="F962" s="43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</row>
    <row r="963" ht="12.0" customHeight="1">
      <c r="A963" s="43"/>
      <c r="B963" s="43"/>
      <c r="C963" s="43"/>
      <c r="D963" s="43"/>
      <c r="E963" s="363"/>
      <c r="F963" s="43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</row>
    <row r="964" ht="12.0" customHeight="1">
      <c r="A964" s="43"/>
      <c r="B964" s="43"/>
      <c r="C964" s="43"/>
      <c r="D964" s="43"/>
      <c r="E964" s="363"/>
      <c r="F964" s="43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</row>
    <row r="965" ht="12.0" customHeight="1">
      <c r="A965" s="43"/>
      <c r="B965" s="43"/>
      <c r="C965" s="43"/>
      <c r="D965" s="43"/>
      <c r="E965" s="363"/>
      <c r="F965" s="43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</row>
    <row r="966" ht="12.0" customHeight="1">
      <c r="A966" s="43"/>
      <c r="B966" s="43"/>
      <c r="C966" s="43"/>
      <c r="D966" s="43"/>
      <c r="E966" s="363"/>
      <c r="F966" s="43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</row>
    <row r="967" ht="12.0" customHeight="1">
      <c r="A967" s="43"/>
      <c r="B967" s="43"/>
      <c r="C967" s="43"/>
      <c r="D967" s="43"/>
      <c r="E967" s="363"/>
      <c r="F967" s="43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</row>
    <row r="968" ht="12.0" customHeight="1">
      <c r="A968" s="43"/>
      <c r="B968" s="43"/>
      <c r="C968" s="43"/>
      <c r="D968" s="43"/>
      <c r="E968" s="363"/>
      <c r="F968" s="43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</row>
    <row r="969" ht="12.0" customHeight="1">
      <c r="A969" s="43"/>
      <c r="B969" s="43"/>
      <c r="C969" s="43"/>
      <c r="D969" s="43"/>
      <c r="E969" s="363"/>
      <c r="F969" s="43"/>
      <c r="G969" s="43"/>
      <c r="H969" s="43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</row>
    <row r="970" ht="12.0" customHeight="1">
      <c r="A970" s="43"/>
      <c r="B970" s="43"/>
      <c r="C970" s="43"/>
      <c r="D970" s="43"/>
      <c r="E970" s="363"/>
      <c r="F970" s="43"/>
      <c r="G970" s="43"/>
      <c r="H970" s="43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</row>
    <row r="971" ht="12.0" customHeight="1">
      <c r="A971" s="43"/>
      <c r="B971" s="43"/>
      <c r="C971" s="43"/>
      <c r="D971" s="43"/>
      <c r="E971" s="363"/>
      <c r="F971" s="43"/>
      <c r="G971" s="43"/>
      <c r="H971" s="43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</row>
    <row r="972" ht="12.0" customHeight="1">
      <c r="A972" s="43"/>
      <c r="B972" s="43"/>
      <c r="C972" s="43"/>
      <c r="D972" s="43"/>
      <c r="E972" s="363"/>
      <c r="F972" s="43"/>
      <c r="G972" s="43"/>
      <c r="H972" s="43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</row>
    <row r="973" ht="12.0" customHeight="1">
      <c r="A973" s="43"/>
      <c r="B973" s="43"/>
      <c r="C973" s="43"/>
      <c r="D973" s="43"/>
      <c r="E973" s="363"/>
      <c r="F973" s="43"/>
      <c r="G973" s="43"/>
      <c r="H973" s="43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</row>
    <row r="974" ht="12.0" customHeight="1">
      <c r="A974" s="43"/>
      <c r="B974" s="43"/>
      <c r="C974" s="43"/>
      <c r="D974" s="43"/>
      <c r="E974" s="363"/>
      <c r="F974" s="43"/>
      <c r="G974" s="43"/>
      <c r="H974" s="43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</row>
    <row r="975" ht="12.0" customHeight="1">
      <c r="A975" s="43"/>
      <c r="B975" s="43"/>
      <c r="C975" s="43"/>
      <c r="D975" s="43"/>
      <c r="E975" s="363"/>
      <c r="F975" s="43"/>
      <c r="G975" s="43"/>
      <c r="H975" s="43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</row>
    <row r="976" ht="12.0" customHeight="1">
      <c r="A976" s="43"/>
      <c r="B976" s="43"/>
      <c r="C976" s="43"/>
      <c r="D976" s="43"/>
      <c r="E976" s="363"/>
      <c r="F976" s="43"/>
      <c r="G976" s="43"/>
      <c r="H976" s="43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</row>
    <row r="977" ht="12.0" customHeight="1">
      <c r="A977" s="43"/>
      <c r="B977" s="43"/>
      <c r="C977" s="43"/>
      <c r="D977" s="43"/>
      <c r="E977" s="363"/>
      <c r="F977" s="43"/>
      <c r="G977" s="43"/>
      <c r="H977" s="43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</row>
    <row r="978" ht="12.0" customHeight="1">
      <c r="A978" s="43"/>
      <c r="B978" s="43"/>
      <c r="C978" s="43"/>
      <c r="D978" s="43"/>
      <c r="E978" s="363"/>
      <c r="F978" s="43"/>
      <c r="G978" s="43"/>
      <c r="H978" s="43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</row>
    <row r="979" ht="12.0" customHeight="1">
      <c r="A979" s="43"/>
      <c r="B979" s="43"/>
      <c r="C979" s="43"/>
      <c r="D979" s="43"/>
      <c r="E979" s="363"/>
      <c r="F979" s="43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</row>
    <row r="980" ht="12.0" customHeight="1">
      <c r="A980" s="43"/>
      <c r="B980" s="43"/>
      <c r="C980" s="43"/>
      <c r="D980" s="43"/>
      <c r="E980" s="363"/>
      <c r="F980" s="43"/>
      <c r="G980" s="43"/>
      <c r="H980" s="43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</row>
    <row r="981" ht="12.0" customHeight="1">
      <c r="A981" s="43"/>
      <c r="B981" s="43"/>
      <c r="C981" s="43"/>
      <c r="D981" s="43"/>
      <c r="E981" s="363"/>
      <c r="F981" s="43"/>
      <c r="G981" s="43"/>
      <c r="H981" s="43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</row>
    <row r="982" ht="12.0" customHeight="1">
      <c r="A982" s="43"/>
      <c r="B982" s="43"/>
      <c r="C982" s="43"/>
      <c r="D982" s="43"/>
      <c r="E982" s="363"/>
      <c r="F982" s="43"/>
      <c r="G982" s="43"/>
      <c r="H982" s="43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</row>
    <row r="983" ht="12.0" customHeight="1">
      <c r="A983" s="43"/>
      <c r="B983" s="43"/>
      <c r="C983" s="43"/>
      <c r="D983" s="43"/>
      <c r="E983" s="363"/>
      <c r="F983" s="43"/>
      <c r="G983" s="43"/>
      <c r="H983" s="43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</row>
    <row r="984" ht="12.0" customHeight="1">
      <c r="A984" s="43"/>
      <c r="B984" s="43"/>
      <c r="C984" s="43"/>
      <c r="D984" s="43"/>
      <c r="E984" s="363"/>
      <c r="F984" s="43"/>
      <c r="G984" s="43"/>
      <c r="H984" s="43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</row>
    <row r="985" ht="12.0" customHeight="1">
      <c r="A985" s="43"/>
      <c r="B985" s="43"/>
      <c r="C985" s="43"/>
      <c r="D985" s="43"/>
      <c r="E985" s="363"/>
      <c r="F985" s="43"/>
      <c r="G985" s="43"/>
      <c r="H985" s="43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</row>
    <row r="986" ht="12.0" customHeight="1">
      <c r="A986" s="43"/>
      <c r="B986" s="43"/>
      <c r="C986" s="43"/>
      <c r="D986" s="43"/>
      <c r="E986" s="363"/>
      <c r="F986" s="43"/>
      <c r="G986" s="43"/>
      <c r="H986" s="43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</row>
    <row r="987" ht="12.0" customHeight="1">
      <c r="A987" s="43"/>
      <c r="B987" s="43"/>
      <c r="C987" s="43"/>
      <c r="D987" s="43"/>
      <c r="E987" s="363"/>
      <c r="F987" s="43"/>
      <c r="G987" s="43"/>
      <c r="H987" s="43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</row>
    <row r="988" ht="12.0" customHeight="1">
      <c r="A988" s="43"/>
      <c r="B988" s="43"/>
      <c r="C988" s="43"/>
      <c r="D988" s="43"/>
      <c r="E988" s="363"/>
      <c r="F988" s="43"/>
      <c r="G988" s="43"/>
      <c r="H988" s="43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</row>
    <row r="989" ht="12.0" customHeight="1">
      <c r="A989" s="43"/>
      <c r="B989" s="43"/>
      <c r="C989" s="43"/>
      <c r="D989" s="43"/>
      <c r="E989" s="363"/>
      <c r="F989" s="43"/>
      <c r="G989" s="43"/>
      <c r="H989" s="43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</row>
    <row r="990" ht="12.0" customHeight="1">
      <c r="A990" s="43"/>
      <c r="B990" s="43"/>
      <c r="C990" s="43"/>
      <c r="D990" s="43"/>
      <c r="E990" s="363"/>
      <c r="F990" s="43"/>
      <c r="G990" s="43"/>
      <c r="H990" s="43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</row>
    <row r="991" ht="12.0" customHeight="1">
      <c r="A991" s="43"/>
      <c r="B991" s="43"/>
      <c r="C991" s="43"/>
      <c r="D991" s="43"/>
      <c r="E991" s="363"/>
      <c r="F991" s="43"/>
      <c r="G991" s="43"/>
      <c r="H991" s="43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</row>
    <row r="992" ht="12.0" customHeight="1">
      <c r="A992" s="43"/>
      <c r="B992" s="43"/>
      <c r="C992" s="43"/>
      <c r="D992" s="43"/>
      <c r="E992" s="363"/>
      <c r="F992" s="43"/>
      <c r="G992" s="43"/>
      <c r="H992" s="43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</row>
    <row r="993" ht="12.0" customHeight="1">
      <c r="A993" s="43"/>
      <c r="B993" s="43"/>
      <c r="C993" s="43"/>
      <c r="D993" s="43"/>
      <c r="E993" s="363"/>
      <c r="F993" s="43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</row>
    <row r="994" ht="12.0" customHeight="1">
      <c r="A994" s="43"/>
      <c r="B994" s="43"/>
      <c r="C994" s="43"/>
      <c r="D994" s="43"/>
      <c r="E994" s="363"/>
      <c r="F994" s="43"/>
      <c r="G994" s="43"/>
      <c r="H994" s="43"/>
      <c r="I994" s="43"/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</row>
    <row r="995" ht="12.0" customHeight="1">
      <c r="A995" s="43"/>
      <c r="B995" s="43"/>
      <c r="C995" s="43"/>
      <c r="D995" s="43"/>
      <c r="E995" s="363"/>
      <c r="F995" s="43"/>
      <c r="G995" s="43"/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</row>
    <row r="996" ht="12.0" customHeight="1">
      <c r="A996" s="43"/>
      <c r="B996" s="43"/>
      <c r="C996" s="43"/>
      <c r="D996" s="43"/>
      <c r="E996" s="363"/>
      <c r="F996" s="43"/>
      <c r="G996" s="43"/>
      <c r="H996" s="43"/>
      <c r="I996" s="43"/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</row>
    <row r="997" ht="12.0" customHeight="1">
      <c r="A997" s="43"/>
      <c r="B997" s="43"/>
      <c r="C997" s="43"/>
      <c r="D997" s="43"/>
      <c r="E997" s="363"/>
      <c r="F997" s="43"/>
      <c r="G997" s="43"/>
      <c r="H997" s="43"/>
      <c r="I997" s="43"/>
      <c r="J997" s="43"/>
      <c r="K997" s="43"/>
      <c r="L997" s="43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</row>
    <row r="998" ht="12.0" customHeight="1">
      <c r="A998" s="43"/>
      <c r="B998" s="43"/>
      <c r="C998" s="43"/>
      <c r="D998" s="43"/>
      <c r="E998" s="363"/>
      <c r="F998" s="43"/>
      <c r="G998" s="43"/>
      <c r="H998" s="43"/>
      <c r="I998" s="43"/>
      <c r="J998" s="43"/>
      <c r="K998" s="43"/>
      <c r="L998" s="43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</row>
    <row r="999" ht="12.0" customHeight="1">
      <c r="A999" s="43"/>
      <c r="B999" s="43"/>
      <c r="C999" s="43"/>
      <c r="D999" s="43"/>
      <c r="E999" s="363"/>
      <c r="F999" s="43"/>
      <c r="G999" s="43"/>
      <c r="H999" s="43"/>
      <c r="I999" s="43"/>
      <c r="J999" s="43"/>
      <c r="K999" s="43"/>
      <c r="L999" s="43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</row>
    <row r="1000" ht="12.0" customHeight="1">
      <c r="A1000" s="43"/>
      <c r="B1000" s="43"/>
      <c r="C1000" s="43"/>
      <c r="D1000" s="43"/>
      <c r="E1000" s="363"/>
      <c r="F1000" s="43"/>
      <c r="G1000" s="43"/>
      <c r="H1000" s="43"/>
      <c r="I1000" s="43"/>
      <c r="J1000" s="43"/>
      <c r="K1000" s="43"/>
      <c r="L1000" s="43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</row>
  </sheetData>
  <mergeCells count="32">
    <mergeCell ref="C7:E7"/>
    <mergeCell ref="C8:E8"/>
    <mergeCell ref="C9:E9"/>
    <mergeCell ref="C29:E29"/>
    <mergeCell ref="C35:E35"/>
    <mergeCell ref="C48:D48"/>
    <mergeCell ref="C52:D52"/>
    <mergeCell ref="D54:E55"/>
    <mergeCell ref="F54:F55"/>
    <mergeCell ref="G54:G55"/>
    <mergeCell ref="H54:H55"/>
    <mergeCell ref="I54:I55"/>
    <mergeCell ref="D62:H62"/>
    <mergeCell ref="D66:E66"/>
    <mergeCell ref="D67:E67"/>
    <mergeCell ref="D68:E68"/>
    <mergeCell ref="D69:E69"/>
    <mergeCell ref="D70:E70"/>
    <mergeCell ref="D71:E71"/>
    <mergeCell ref="D72:E72"/>
    <mergeCell ref="D73:E73"/>
    <mergeCell ref="D86:E86"/>
    <mergeCell ref="D87:E87"/>
    <mergeCell ref="D88:E88"/>
    <mergeCell ref="J97:L100"/>
    <mergeCell ref="D74:E74"/>
    <mergeCell ref="D75:E75"/>
    <mergeCell ref="D81:E81"/>
    <mergeCell ref="D82:E82"/>
    <mergeCell ref="D83:E83"/>
    <mergeCell ref="D84:E84"/>
    <mergeCell ref="D85:E85"/>
  </mergeCells>
  <printOptions/>
  <pageMargins bottom="0.75" footer="0.0" header="0.0" left="0.7" right="0.7" top="0.75"/>
  <pageSetup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2008-08-27T13:35:26Z</dcterms:created>
  <dc:creator>Personal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0x0101001DA19F11DD74B249A5ED04CE6A66F1AA</vt:lpwstr>
  </property>
</Properties>
</file>