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Ex1.xml" ContentType="application/vnd.ms-office.chartex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\OneDrive\Escritorio\Nueva carpeta\PROYECTO 2.0 - copia\TESIS 2.0\ANEXOS\"/>
    </mc:Choice>
  </mc:AlternateContent>
  <xr:revisionPtr revIDLastSave="0" documentId="8_{39B1A1AE-3D8C-4B6C-93FA-ECE0BE6B01A2}" xr6:coauthVersionLast="47" xr6:coauthVersionMax="47" xr10:uidLastSave="{00000000-0000-0000-0000-000000000000}"/>
  <bookViews>
    <workbookView xWindow="28680" yWindow="-120" windowWidth="20730" windowHeight="11040" xr2:uid="{ADA9DD87-1C0C-435C-9872-F22BC6AD2334}"/>
  </bookViews>
  <sheets>
    <sheet name="CONTROL" sheetId="1" r:id="rId1"/>
    <sheet name="GMAW HR" sheetId="2" r:id="rId2"/>
  </sheets>
  <definedNames>
    <definedName name="_xlchart.v1.0" hidden="1">'GMAW HR'!$D$49:$D$53</definedName>
    <definedName name="_xlchart.v1.1" hidden="1">'GMAW HR'!$E$49:$E$53</definedName>
    <definedName name="_xlchart.v1.2" hidden="1">'GMAW HR'!$F$49:$F$53</definedName>
    <definedName name="_xlchart.v1.3" hidden="1">'GMAW HR'!$G$49:$G$53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" i="2" l="1"/>
  <c r="F56" i="2"/>
  <c r="E56" i="2"/>
  <c r="D56" i="2"/>
  <c r="O32" i="2"/>
  <c r="O33" i="2" s="1"/>
  <c r="O34" i="2" s="1"/>
  <c r="H23" i="2"/>
  <c r="D23" i="2"/>
  <c r="H22" i="2"/>
  <c r="D22" i="2"/>
  <c r="H21" i="2"/>
  <c r="D21" i="2"/>
  <c r="H20" i="2"/>
  <c r="D20" i="2"/>
  <c r="K19" i="2"/>
  <c r="J19" i="2"/>
  <c r="I19" i="2"/>
  <c r="H19" i="2"/>
  <c r="G19" i="2"/>
  <c r="D19" i="2"/>
  <c r="H18" i="2"/>
  <c r="D18" i="2"/>
  <c r="H17" i="2"/>
  <c r="D17" i="2"/>
  <c r="H16" i="2"/>
  <c r="D16" i="2"/>
  <c r="H15" i="2"/>
  <c r="I14" i="2" s="1"/>
  <c r="D15" i="2"/>
  <c r="K14" i="2"/>
  <c r="J14" i="2"/>
  <c r="H14" i="2"/>
  <c r="G14" i="2"/>
  <c r="D14" i="2"/>
  <c r="H13" i="2"/>
  <c r="D13" i="2"/>
  <c r="H12" i="2"/>
  <c r="D12" i="2"/>
  <c r="H11" i="2"/>
  <c r="D11" i="2"/>
  <c r="H10" i="2"/>
  <c r="K9" i="2" s="1"/>
  <c r="D10" i="2"/>
  <c r="J9" i="2"/>
  <c r="H9" i="2"/>
  <c r="I9" i="2" s="1"/>
  <c r="G9" i="2"/>
  <c r="D9" i="2"/>
  <c r="H8" i="2"/>
  <c r="H7" i="2"/>
  <c r="H6" i="2"/>
  <c r="D6" i="2"/>
  <c r="H5" i="2"/>
  <c r="K4" i="2" s="1"/>
  <c r="J4" i="2"/>
  <c r="H4" i="2"/>
  <c r="G4" i="2"/>
  <c r="C4" i="2"/>
  <c r="D8" i="2" s="1"/>
  <c r="N31" i="1"/>
  <c r="N32" i="1" s="1"/>
  <c r="N30" i="1"/>
  <c r="I22" i="1"/>
  <c r="I21" i="1"/>
  <c r="I20" i="1"/>
  <c r="I19" i="1"/>
  <c r="J18" i="1" s="1"/>
  <c r="K18" i="1"/>
  <c r="I18" i="1"/>
  <c r="L18" i="1" s="1"/>
  <c r="H18" i="1"/>
  <c r="B18" i="1"/>
  <c r="D20" i="1" s="1"/>
  <c r="I17" i="1"/>
  <c r="D17" i="1"/>
  <c r="I16" i="1"/>
  <c r="D16" i="1"/>
  <c r="I15" i="1"/>
  <c r="D15" i="1"/>
  <c r="I14" i="1"/>
  <c r="D14" i="1"/>
  <c r="K13" i="1"/>
  <c r="I13" i="1"/>
  <c r="L13" i="1" s="1"/>
  <c r="H13" i="1"/>
  <c r="D13" i="1"/>
  <c r="B13" i="1"/>
  <c r="I12" i="1"/>
  <c r="D12" i="1"/>
  <c r="I11" i="1"/>
  <c r="I10" i="1"/>
  <c r="L8" i="1" s="1"/>
  <c r="I9" i="1"/>
  <c r="K8" i="1"/>
  <c r="J8" i="1"/>
  <c r="I8" i="1"/>
  <c r="H8" i="1"/>
  <c r="D8" i="1"/>
  <c r="B8" i="1"/>
  <c r="D11" i="1" s="1"/>
  <c r="I7" i="1"/>
  <c r="D7" i="1"/>
  <c r="I6" i="1"/>
  <c r="D6" i="1"/>
  <c r="I5" i="1"/>
  <c r="D5" i="1"/>
  <c r="I4" i="1"/>
  <c r="D4" i="1"/>
  <c r="K3" i="1"/>
  <c r="J3" i="1"/>
  <c r="I3" i="1"/>
  <c r="L3" i="1" s="1"/>
  <c r="H3" i="1"/>
  <c r="D3" i="1"/>
  <c r="B3" i="1"/>
  <c r="I4" i="2" l="1"/>
  <c r="D21" i="1"/>
  <c r="D9" i="1"/>
  <c r="J13" i="1"/>
  <c r="D18" i="1"/>
  <c r="D22" i="1"/>
  <c r="D5" i="2"/>
  <c r="D10" i="1"/>
  <c r="D7" i="2"/>
  <c r="D19" i="1"/>
  <c r="D4" i="2"/>
</calcChain>
</file>

<file path=xl/sharedStrings.xml><?xml version="1.0" encoding="utf-8"?>
<sst xmlns="http://schemas.openxmlformats.org/spreadsheetml/2006/main" count="76" uniqueCount="49">
  <si>
    <t>Specimen level</t>
  </si>
  <si>
    <t>Force [N]</t>
  </si>
  <si>
    <t>Area [mm^2]</t>
  </si>
  <si>
    <t>Stress [MPa]</t>
  </si>
  <si>
    <t>Specimen number</t>
  </si>
  <si>
    <t>Fatigue life cycles</t>
  </si>
  <si>
    <t>Fmax teor</t>
  </si>
  <si>
    <t>AVG Fatigue (cycles)</t>
  </si>
  <si>
    <t>Log of Fatigue life</t>
  </si>
  <si>
    <t>AVG Log of Fatigue life</t>
  </si>
  <si>
    <t>AVG deviation (cycles)</t>
  </si>
  <si>
    <t>AVG deviation (log N)</t>
  </si>
  <si>
    <t>F</t>
  </si>
  <si>
    <t>A</t>
  </si>
  <si>
    <t>y=S</t>
  </si>
  <si>
    <t>i</t>
  </si>
  <si>
    <t>[Hz]</t>
  </si>
  <si>
    <t>[KN]</t>
  </si>
  <si>
    <t>AVG (N)</t>
  </si>
  <si>
    <t>x=logN</t>
  </si>
  <si>
    <t>x' = avg(logN)</t>
  </si>
  <si>
    <t>Current State</t>
  </si>
  <si>
    <t>Total</t>
  </si>
  <si>
    <t>B</t>
  </si>
  <si>
    <t>Fraction 1</t>
  </si>
  <si>
    <t>C</t>
  </si>
  <si>
    <t>Qty. samples</t>
  </si>
  <si>
    <t>D</t>
  </si>
  <si>
    <t>Stress levels</t>
  </si>
  <si>
    <t>E=D/C</t>
  </si>
  <si>
    <t>Fraction 2</t>
  </si>
  <si>
    <t>F=B-E</t>
  </si>
  <si>
    <t>Fract.3 (1-2)</t>
  </si>
  <si>
    <t>A*F</t>
  </si>
  <si>
    <t xml:space="preserve">% Replication </t>
  </si>
  <si>
    <t>Force [KN]</t>
  </si>
  <si>
    <t>Specimen Number</t>
  </si>
  <si>
    <t>Fatigue Life (Cycles)</t>
  </si>
  <si>
    <t>AVG Fatigue Life (Cycles)</t>
  </si>
  <si>
    <t>y = S</t>
  </si>
  <si>
    <t>N</t>
  </si>
  <si>
    <t>AVG(N)</t>
  </si>
  <si>
    <t>x = logN</t>
  </si>
  <si>
    <r>
      <rPr>
        <sz val="11"/>
        <color theme="1"/>
        <rFont val="Calibri"/>
        <family val="2"/>
      </rPr>
      <t>σ</t>
    </r>
    <r>
      <rPr>
        <sz val="11"/>
        <color theme="1"/>
        <rFont val="Calibri"/>
        <family val="2"/>
        <scheme val="minor"/>
      </rPr>
      <t xml:space="preserve"> max [MPa]</t>
    </r>
  </si>
  <si>
    <t>σ min [MPa]</t>
  </si>
  <si>
    <r>
      <rPr>
        <sz val="11"/>
        <color theme="1"/>
        <rFont val="Matura MT Script Capitals"/>
        <family val="4"/>
      </rPr>
      <t>∆</t>
    </r>
    <r>
      <rPr>
        <sz val="11"/>
        <color theme="1"/>
        <rFont val="Calibri"/>
        <family val="2"/>
      </rPr>
      <t>σ</t>
    </r>
    <r>
      <rPr>
        <sz val="11"/>
        <color theme="1"/>
        <rFont val="Calibri"/>
        <family val="4"/>
      </rPr>
      <t xml:space="preserve"> [MPa]</t>
    </r>
  </si>
  <si>
    <t>Fmax [N]</t>
  </si>
  <si>
    <t>Fmin [N]</t>
  </si>
  <si>
    <t>Standard deviation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</si>
</sst>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4"/>
    </font>
    <font>
      <sz val="11"/>
      <color theme="1"/>
      <name val="Matura MT Script Capitals"/>
      <family val="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right" vertical="center"/>
    </xf>
    <xf numFmtId="0" fontId="0" fillId="2" borderId="1" xfId="0" applyFill="1" applyBorder="1" applyAlignment="1">
      <alignment horizontal="right"/>
    </xf>
    <xf numFmtId="0" fontId="0" fillId="0" borderId="1" xfId="0" applyBorder="1"/>
    <xf numFmtId="0" fontId="0" fillId="3" borderId="1" xfId="0" applyFill="1" applyBorder="1" applyAlignment="1">
      <alignment horizontal="right"/>
    </xf>
    <xf numFmtId="0" fontId="0" fillId="4" borderId="8" xfId="0" applyFill="1" applyBorder="1"/>
    <xf numFmtId="0" fontId="0" fillId="5" borderId="9" xfId="0" applyFill="1" applyBorder="1"/>
    <xf numFmtId="0" fontId="0" fillId="0" borderId="9" xfId="0" applyBorder="1"/>
    <xf numFmtId="0" fontId="0" fillId="4" borderId="10" xfId="0" applyFill="1" applyBorder="1"/>
    <xf numFmtId="0" fontId="0" fillId="5" borderId="11" xfId="0" applyFill="1" applyBorder="1"/>
    <xf numFmtId="0" fontId="0" fillId="0" borderId="11" xfId="0" applyBorder="1"/>
    <xf numFmtId="0" fontId="0" fillId="5" borderId="12" xfId="0" applyFill="1" applyBorder="1"/>
    <xf numFmtId="0" fontId="0" fillId="0" borderId="12" xfId="0" applyBorder="1"/>
    <xf numFmtId="0" fontId="0" fillId="4" borderId="13" xfId="0" applyFill="1" applyBorder="1"/>
    <xf numFmtId="0" fontId="1" fillId="4" borderId="7" xfId="0" applyFont="1" applyFill="1" applyBorder="1"/>
    <xf numFmtId="0" fontId="1" fillId="0" borderId="7" xfId="0" applyFont="1" applyBorder="1"/>
    <xf numFmtId="0" fontId="0" fillId="0" borderId="1" xfId="0" applyBorder="1" applyAlignment="1">
      <alignment vertical="center"/>
    </xf>
    <xf numFmtId="0" fontId="0" fillId="2" borderId="1" xfId="0" applyFill="1" applyBorder="1"/>
    <xf numFmtId="0" fontId="0" fillId="4" borderId="1" xfId="0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165" fontId="0" fillId="0" borderId="1" xfId="0" applyNumberFormat="1" applyBorder="1" applyAlignment="1">
      <alignment horizontal="center"/>
    </xf>
    <xf numFmtId="0" fontId="0" fillId="4" borderId="5" xfId="0" applyFill="1" applyBorder="1" applyAlignment="1">
      <alignment horizontal="center" wrapText="1"/>
    </xf>
    <xf numFmtId="0" fontId="0" fillId="4" borderId="6" xfId="0" applyFill="1" applyBorder="1" applyAlignment="1">
      <alignment horizontal="center" wrapText="1"/>
    </xf>
    <xf numFmtId="0" fontId="0" fillId="4" borderId="7" xfId="0" applyFill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CONTROL!$F$1:$F$2</c:f>
              <c:strCache>
                <c:ptCount val="2"/>
                <c:pt idx="0">
                  <c:v>Fatigue life cycles</c:v>
                </c:pt>
                <c:pt idx="1">
                  <c:v>[Hz]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1"/>
            <c:dispEq val="1"/>
            <c:trendlineLbl>
              <c:layout>
                <c:manualLayout>
                  <c:x val="-0.12455067315545197"/>
                  <c:y val="-0.1061446485855934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trendlineLbl>
          </c:trendline>
          <c:xVal>
            <c:numRef>
              <c:f>CONTROL!$F$3:$F$22</c:f>
              <c:numCache>
                <c:formatCode>General</c:formatCode>
                <c:ptCount val="20"/>
                <c:pt idx="0">
                  <c:v>256839</c:v>
                </c:pt>
                <c:pt idx="1">
                  <c:v>1022182</c:v>
                </c:pt>
                <c:pt idx="2">
                  <c:v>462765</c:v>
                </c:pt>
                <c:pt idx="3">
                  <c:v>685631</c:v>
                </c:pt>
                <c:pt idx="4">
                  <c:v>1030014</c:v>
                </c:pt>
                <c:pt idx="5">
                  <c:v>629648</c:v>
                </c:pt>
                <c:pt idx="6">
                  <c:v>665051</c:v>
                </c:pt>
                <c:pt idx="7">
                  <c:v>984544</c:v>
                </c:pt>
                <c:pt idx="8">
                  <c:v>685961</c:v>
                </c:pt>
                <c:pt idx="9">
                  <c:v>397558</c:v>
                </c:pt>
                <c:pt idx="10">
                  <c:v>550494</c:v>
                </c:pt>
                <c:pt idx="11">
                  <c:v>1133198</c:v>
                </c:pt>
                <c:pt idx="12">
                  <c:v>681800</c:v>
                </c:pt>
                <c:pt idx="13">
                  <c:v>1004357</c:v>
                </c:pt>
                <c:pt idx="14">
                  <c:v>600429</c:v>
                </c:pt>
                <c:pt idx="15">
                  <c:v>1051766</c:v>
                </c:pt>
                <c:pt idx="16">
                  <c:v>1025096</c:v>
                </c:pt>
                <c:pt idx="17">
                  <c:v>1029759</c:v>
                </c:pt>
                <c:pt idx="18">
                  <c:v>1023937</c:v>
                </c:pt>
                <c:pt idx="19">
                  <c:v>1010322</c:v>
                </c:pt>
              </c:numCache>
            </c:numRef>
          </c:xVal>
          <c:yVal>
            <c:numRef>
              <c:f>CONTROL!$D$3:$D$22</c:f>
              <c:numCache>
                <c:formatCode>General</c:formatCode>
                <c:ptCount val="20"/>
                <c:pt idx="0">
                  <c:v>299.25000000000006</c:v>
                </c:pt>
                <c:pt idx="1">
                  <c:v>299.25000000000006</c:v>
                </c:pt>
                <c:pt idx="2">
                  <c:v>299.25000000000006</c:v>
                </c:pt>
                <c:pt idx="3">
                  <c:v>299.25000000000006</c:v>
                </c:pt>
                <c:pt idx="4">
                  <c:v>299.25000000000006</c:v>
                </c:pt>
                <c:pt idx="5">
                  <c:v>283.5</c:v>
                </c:pt>
                <c:pt idx="6">
                  <c:v>283.5</c:v>
                </c:pt>
                <c:pt idx="7">
                  <c:v>283.5</c:v>
                </c:pt>
                <c:pt idx="8">
                  <c:v>283.5</c:v>
                </c:pt>
                <c:pt idx="9">
                  <c:v>283.5</c:v>
                </c:pt>
                <c:pt idx="10">
                  <c:v>267.75</c:v>
                </c:pt>
                <c:pt idx="11">
                  <c:v>267.75</c:v>
                </c:pt>
                <c:pt idx="12">
                  <c:v>267.75</c:v>
                </c:pt>
                <c:pt idx="13">
                  <c:v>267.75</c:v>
                </c:pt>
                <c:pt idx="14">
                  <c:v>267.75</c:v>
                </c:pt>
                <c:pt idx="15">
                  <c:v>252</c:v>
                </c:pt>
                <c:pt idx="16">
                  <c:v>252</c:v>
                </c:pt>
                <c:pt idx="17">
                  <c:v>252</c:v>
                </c:pt>
                <c:pt idx="18">
                  <c:v>252</c:v>
                </c:pt>
                <c:pt idx="19">
                  <c:v>252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679-4790-BB36-65B94A162B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15685919"/>
        <c:axId val="1315687583"/>
      </c:scatterChart>
      <c:valAx>
        <c:axId val="1315685919"/>
        <c:scaling>
          <c:logBase val="10"/>
          <c:orientation val="minMax"/>
          <c:min val="100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15687583"/>
        <c:crosses val="autoZero"/>
        <c:crossBetween val="midCat"/>
      </c:valAx>
      <c:valAx>
        <c:axId val="13156875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1568591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968044619422573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8.1948836060809355E-2"/>
          <c:y val="0.17245630041415025"/>
          <c:w val="0.86816730656189434"/>
          <c:h val="0.71967938504255735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9638329906233679"/>
                  <c:y val="3.4724622314906479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Log Nf = -191.15 )S + 1398.2</a:t>
                    </a:r>
                    <a:br>
                      <a:rPr lang="en-US" baseline="0"/>
                    </a:br>
                    <a:r>
                      <a:rPr lang="en-US" baseline="0"/>
                      <a:t>R² = 0.9074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trendlineLbl>
          </c:trendline>
          <c:xVal>
            <c:numRef>
              <c:f>CONTROL!$J$3:$J$22</c:f>
              <c:numCache>
                <c:formatCode>General</c:formatCode>
                <c:ptCount val="20"/>
                <c:pt idx="0">
                  <c:v>5.7866966554674457</c:v>
                </c:pt>
                <c:pt idx="5">
                  <c:v>5.8101775661606681</c:v>
                </c:pt>
                <c:pt idx="10">
                  <c:v>5.8818130313688464</c:v>
                </c:pt>
                <c:pt idx="15">
                  <c:v>6.0120304618291218</c:v>
                </c:pt>
              </c:numCache>
            </c:numRef>
          </c:xVal>
          <c:yVal>
            <c:numRef>
              <c:f>CONTROL!$D$3:$D$22</c:f>
              <c:numCache>
                <c:formatCode>General</c:formatCode>
                <c:ptCount val="20"/>
                <c:pt idx="0">
                  <c:v>299.25000000000006</c:v>
                </c:pt>
                <c:pt idx="1">
                  <c:v>299.25000000000006</c:v>
                </c:pt>
                <c:pt idx="2">
                  <c:v>299.25000000000006</c:v>
                </c:pt>
                <c:pt idx="3">
                  <c:v>299.25000000000006</c:v>
                </c:pt>
                <c:pt idx="4">
                  <c:v>299.25000000000006</c:v>
                </c:pt>
                <c:pt idx="5">
                  <c:v>283.5</c:v>
                </c:pt>
                <c:pt idx="6">
                  <c:v>283.5</c:v>
                </c:pt>
                <c:pt idx="7">
                  <c:v>283.5</c:v>
                </c:pt>
                <c:pt idx="8">
                  <c:v>283.5</c:v>
                </c:pt>
                <c:pt idx="9">
                  <c:v>283.5</c:v>
                </c:pt>
                <c:pt idx="10">
                  <c:v>267.75</c:v>
                </c:pt>
                <c:pt idx="11">
                  <c:v>267.75</c:v>
                </c:pt>
                <c:pt idx="12">
                  <c:v>267.75</c:v>
                </c:pt>
                <c:pt idx="13">
                  <c:v>267.75</c:v>
                </c:pt>
                <c:pt idx="14">
                  <c:v>267.75</c:v>
                </c:pt>
                <c:pt idx="15">
                  <c:v>252</c:v>
                </c:pt>
                <c:pt idx="16">
                  <c:v>252</c:v>
                </c:pt>
                <c:pt idx="17">
                  <c:v>252</c:v>
                </c:pt>
                <c:pt idx="18">
                  <c:v>252</c:v>
                </c:pt>
                <c:pt idx="19">
                  <c:v>252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27C-4793-8A47-C00DC2B0A0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6515167"/>
        <c:axId val="556513919"/>
      </c:scatterChart>
      <c:valAx>
        <c:axId val="556515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56513919"/>
        <c:crosses val="autoZero"/>
        <c:crossBetween val="midCat"/>
      </c:valAx>
      <c:valAx>
        <c:axId val="556513919"/>
        <c:scaling>
          <c:orientation val="minMax"/>
          <c:min val="2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5651516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1.5541432905420451E-2"/>
                  <c:y val="0.1025679908041339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trendlineLbl>
          </c:trendline>
          <c:xVal>
            <c:numRef>
              <c:f>'GMAW HR'!$I$4:$I$23</c:f>
              <c:numCache>
                <c:formatCode>General</c:formatCode>
                <c:ptCount val="20"/>
                <c:pt idx="0">
                  <c:v>4.9979996525780148</c:v>
                </c:pt>
                <c:pt idx="5">
                  <c:v>5.0791688422336323</c:v>
                </c:pt>
                <c:pt idx="10">
                  <c:v>5.3816800829277884</c:v>
                </c:pt>
                <c:pt idx="15">
                  <c:v>5.4625771187544796</c:v>
                </c:pt>
              </c:numCache>
            </c:numRef>
          </c:xVal>
          <c:yVal>
            <c:numRef>
              <c:f>'GMAW HR'!$D$4:$D$23</c:f>
              <c:numCache>
                <c:formatCode>General</c:formatCode>
                <c:ptCount val="20"/>
                <c:pt idx="0">
                  <c:v>292.59999999999997</c:v>
                </c:pt>
                <c:pt idx="1">
                  <c:v>292.59999999999997</c:v>
                </c:pt>
                <c:pt idx="2">
                  <c:v>292.59999999999997</c:v>
                </c:pt>
                <c:pt idx="3">
                  <c:v>292.59999999999997</c:v>
                </c:pt>
                <c:pt idx="4">
                  <c:v>292.59999999999997</c:v>
                </c:pt>
                <c:pt idx="5">
                  <c:v>277.2</c:v>
                </c:pt>
                <c:pt idx="6">
                  <c:v>277.2</c:v>
                </c:pt>
                <c:pt idx="7">
                  <c:v>277.2</c:v>
                </c:pt>
                <c:pt idx="8">
                  <c:v>277.2</c:v>
                </c:pt>
                <c:pt idx="9">
                  <c:v>277.2</c:v>
                </c:pt>
                <c:pt idx="10">
                  <c:v>261.79999999999995</c:v>
                </c:pt>
                <c:pt idx="11">
                  <c:v>261.79999999999995</c:v>
                </c:pt>
                <c:pt idx="12">
                  <c:v>261.79999999999995</c:v>
                </c:pt>
                <c:pt idx="13">
                  <c:v>261.79999999999995</c:v>
                </c:pt>
                <c:pt idx="14">
                  <c:v>261.79999999999995</c:v>
                </c:pt>
                <c:pt idx="15">
                  <c:v>246.4</c:v>
                </c:pt>
                <c:pt idx="16">
                  <c:v>246.4</c:v>
                </c:pt>
                <c:pt idx="17">
                  <c:v>246.4</c:v>
                </c:pt>
                <c:pt idx="18">
                  <c:v>246.4</c:v>
                </c:pt>
                <c:pt idx="19">
                  <c:v>246.4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701-47FE-A8B4-8C6909BCB0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4470016"/>
        <c:axId val="404470432"/>
      </c:scatterChart>
      <c:valAx>
        <c:axId val="4044700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Log (N)</a:t>
                </a:r>
                <a:r>
                  <a:rPr lang="es-CO" baseline="0"/>
                  <a:t> [Log (cycles)]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04470432"/>
        <c:crosses val="autoZero"/>
        <c:crossBetween val="midCat"/>
      </c:valAx>
      <c:valAx>
        <c:axId val="404470432"/>
        <c:scaling>
          <c:orientation val="minMax"/>
          <c:max val="350"/>
          <c:min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S</a:t>
                </a:r>
                <a:r>
                  <a:rPr lang="es-CO" baseline="0"/>
                  <a:t> [MPa]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044700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1"/>
            <c:dispEq val="1"/>
            <c:trendlineLbl>
              <c:layout>
                <c:manualLayout>
                  <c:x val="-5.8546702641190827E-3"/>
                  <c:y val="-0.626216583084131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trendlineLbl>
          </c:trendline>
          <c:xVal>
            <c:numRef>
              <c:f>'GMAW HR'!$F$4:$F$23</c:f>
              <c:numCache>
                <c:formatCode>General</c:formatCode>
                <c:ptCount val="20"/>
                <c:pt idx="0">
                  <c:v>147370</c:v>
                </c:pt>
                <c:pt idx="1">
                  <c:v>184456</c:v>
                </c:pt>
                <c:pt idx="2">
                  <c:v>114998</c:v>
                </c:pt>
                <c:pt idx="3">
                  <c:v>26635</c:v>
                </c:pt>
                <c:pt idx="4">
                  <c:v>117369</c:v>
                </c:pt>
                <c:pt idx="5">
                  <c:v>170429</c:v>
                </c:pt>
                <c:pt idx="6">
                  <c:v>219583</c:v>
                </c:pt>
                <c:pt idx="7">
                  <c:v>165431</c:v>
                </c:pt>
                <c:pt idx="8">
                  <c:v>44676</c:v>
                </c:pt>
                <c:pt idx="9">
                  <c:v>89952</c:v>
                </c:pt>
                <c:pt idx="10">
                  <c:v>258126</c:v>
                </c:pt>
                <c:pt idx="11">
                  <c:v>458233</c:v>
                </c:pt>
                <c:pt idx="12">
                  <c:v>130183</c:v>
                </c:pt>
                <c:pt idx="13">
                  <c:v>636673</c:v>
                </c:pt>
                <c:pt idx="14">
                  <c:v>82606</c:v>
                </c:pt>
                <c:pt idx="15">
                  <c:v>267371</c:v>
                </c:pt>
                <c:pt idx="16">
                  <c:v>296769</c:v>
                </c:pt>
                <c:pt idx="17">
                  <c:v>222280</c:v>
                </c:pt>
                <c:pt idx="18">
                  <c:v>480939</c:v>
                </c:pt>
                <c:pt idx="19">
                  <c:v>242305</c:v>
                </c:pt>
              </c:numCache>
            </c:numRef>
          </c:xVal>
          <c:yVal>
            <c:numRef>
              <c:f>'GMAW HR'!$D$4:$D$23</c:f>
              <c:numCache>
                <c:formatCode>General</c:formatCode>
                <c:ptCount val="20"/>
                <c:pt idx="0">
                  <c:v>292.59999999999997</c:v>
                </c:pt>
                <c:pt idx="1">
                  <c:v>292.59999999999997</c:v>
                </c:pt>
                <c:pt idx="2">
                  <c:v>292.59999999999997</c:v>
                </c:pt>
                <c:pt idx="3">
                  <c:v>292.59999999999997</c:v>
                </c:pt>
                <c:pt idx="4">
                  <c:v>292.59999999999997</c:v>
                </c:pt>
                <c:pt idx="5">
                  <c:v>277.2</c:v>
                </c:pt>
                <c:pt idx="6">
                  <c:v>277.2</c:v>
                </c:pt>
                <c:pt idx="7">
                  <c:v>277.2</c:v>
                </c:pt>
                <c:pt idx="8">
                  <c:v>277.2</c:v>
                </c:pt>
                <c:pt idx="9">
                  <c:v>277.2</c:v>
                </c:pt>
                <c:pt idx="10">
                  <c:v>261.79999999999995</c:v>
                </c:pt>
                <c:pt idx="11">
                  <c:v>261.79999999999995</c:v>
                </c:pt>
                <c:pt idx="12">
                  <c:v>261.79999999999995</c:v>
                </c:pt>
                <c:pt idx="13">
                  <c:v>261.79999999999995</c:v>
                </c:pt>
                <c:pt idx="14">
                  <c:v>261.79999999999995</c:v>
                </c:pt>
                <c:pt idx="15">
                  <c:v>246.4</c:v>
                </c:pt>
                <c:pt idx="16">
                  <c:v>246.4</c:v>
                </c:pt>
                <c:pt idx="17">
                  <c:v>246.4</c:v>
                </c:pt>
                <c:pt idx="18">
                  <c:v>246.4</c:v>
                </c:pt>
                <c:pt idx="19">
                  <c:v>246.4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30D-4424-BB62-B3EE331FB0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600000"/>
        <c:axId val="259026768"/>
      </c:scatterChart>
      <c:valAx>
        <c:axId val="116600000"/>
        <c:scaling>
          <c:logBase val="10"/>
          <c:orientation val="minMax"/>
          <c:min val="10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N</a:t>
                </a:r>
                <a:r>
                  <a:rPr lang="es-CO" baseline="0"/>
                  <a:t> [Número de ciclos]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59026768"/>
        <c:crosses val="autoZero"/>
        <c:crossBetween val="midCat"/>
        <c:majorUnit val="10"/>
      </c:valAx>
      <c:valAx>
        <c:axId val="259026768"/>
        <c:scaling>
          <c:orientation val="minMax"/>
          <c:min val="2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S</a:t>
                </a:r>
                <a:r>
                  <a:rPr lang="es-CO" baseline="0"/>
                  <a:t> [MPa]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6600000"/>
        <c:crosses val="autoZero"/>
        <c:crossBetween val="midCat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_xlchart.v1.0</cx:f>
      </cx:numDim>
    </cx:data>
    <cx:data id="1">
      <cx:numDim type="val">
        <cx:f>_xlchart.v1.1</cx:f>
      </cx:numDim>
    </cx:data>
    <cx:data id="2">
      <cx:numDim type="val">
        <cx:f>_xlchart.v1.2</cx:f>
      </cx:numDim>
    </cx:data>
    <cx:data id="3">
      <cx:numDim type="val">
        <cx:f>_xlchart.v1.3</cx:f>
      </cx:numDim>
    </cx:data>
  </cx:chartData>
  <cx:chart>
    <cx:title pos="t" align="ctr" overlay="0">
      <cx:tx>
        <cx:txData>
          <cx:v>Values distribution per level GMAW A36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fr-FR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Values distribution per level GMAW A36</a:t>
          </a:r>
        </a:p>
      </cx:txPr>
    </cx:title>
    <cx:plotArea>
      <cx:plotAreaRegion>
        <cx:series layoutId="boxWhisker" uniqueId="{7126693E-F0C3-4B43-A336-FC8FD38F1115}">
          <cx:tx>
            <cx:txData>
              <cx:f/>
              <cx:v>95% Sy</cx:v>
            </cx:txData>
          </cx:tx>
          <cx:dataLabels>
            <cx:visibility seriesName="0" categoryName="0" value="1"/>
            <cx:separator>, </cx:separator>
          </cx:dataLabels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40CC1872-CE95-43C4-8F74-BE9959A412DA}">
          <cx:tx>
            <cx:txData>
              <cx:f/>
              <cx:v>90% Sy</cx:v>
            </cx:txData>
          </cx:tx>
          <cx:dataLabels>
            <cx:spPr>
              <a:solidFill>
                <a:schemeClr val="tx1"/>
              </a:solidFill>
              <a:effectLst>
                <a:outerShdw blurRad="50800" dist="50800" dir="5400000" algn="ctr" rotWithShape="0">
                  <a:schemeClr val="tx1"/>
                </a:outerShdw>
              </a:effectLst>
            </cx:spPr>
            <cx:visibility seriesName="0" categoryName="0" value="1"/>
          </cx:dataLabels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62DAFE41-6765-4852-BDDA-B6AB5376B844}">
          <cx:tx>
            <cx:txData>
              <cx:f/>
              <cx:v>85% Sy</cx:v>
            </cx:txData>
          </cx:tx>
          <cx:dataLabels>
            <cx:visibility seriesName="0" categoryName="0" value="1"/>
          </cx:dataLabels>
          <cx:dataId val="2"/>
          <cx:layoutPr>
            <cx:visibility meanLine="0" meanMarker="1" nonoutliers="0" outliers="1"/>
            <cx:statistics quartileMethod="exclusive"/>
          </cx:layoutPr>
        </cx:series>
        <cx:series layoutId="boxWhisker" uniqueId="{113B0574-00A9-4ED2-B017-C82C77C6A525}">
          <cx:tx>
            <cx:txData>
              <cx:f/>
              <cx:v>80% Sy</cx:v>
            </cx:txData>
          </cx:tx>
          <cx:dataLabels>
            <cx:visibility seriesName="0" categoryName="0" value="1"/>
          </cx:dataLabels>
          <cx:dataId val="3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/>
        <cx:majorGridlines/>
        <cx:tickLabels/>
      </cx:axis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fr-FR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14/relationships/chartEx" Target="../charts/chartEx1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333375</xdr:colOff>
      <xdr:row>3</xdr:row>
      <xdr:rowOff>109537</xdr:rowOff>
    </xdr:from>
    <xdr:to>
      <xdr:col>19</xdr:col>
      <xdr:colOff>428625</xdr:colOff>
      <xdr:row>17</xdr:row>
      <xdr:rowOff>185737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4A73E6B-E880-485A-A398-4D99343A7F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695325</xdr:colOff>
      <xdr:row>22</xdr:row>
      <xdr:rowOff>147637</xdr:rowOff>
    </xdr:from>
    <xdr:to>
      <xdr:col>8</xdr:col>
      <xdr:colOff>857250</xdr:colOff>
      <xdr:row>36</xdr:row>
      <xdr:rowOff>185737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709F36F-8C3C-4140-BBB6-7EDDDA3824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906779</xdr:colOff>
      <xdr:row>24</xdr:row>
      <xdr:rowOff>49530</xdr:rowOff>
    </xdr:from>
    <xdr:to>
      <xdr:col>9</xdr:col>
      <xdr:colOff>627528</xdr:colOff>
      <xdr:row>38</xdr:row>
      <xdr:rowOff>179294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6721338-AD65-4BF9-8D48-D1DF75F3ED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409575</xdr:colOff>
      <xdr:row>2</xdr:row>
      <xdr:rowOff>81915</xdr:rowOff>
    </xdr:from>
    <xdr:to>
      <xdr:col>20</xdr:col>
      <xdr:colOff>676275</xdr:colOff>
      <xdr:row>22</xdr:row>
      <xdr:rowOff>154305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0E8F6A3-9ED9-4D47-9E85-41CF124396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358589</xdr:colOff>
      <xdr:row>40</xdr:row>
      <xdr:rowOff>78441</xdr:rowOff>
    </xdr:from>
    <xdr:to>
      <xdr:col>18</xdr:col>
      <xdr:colOff>549088</xdr:colOff>
      <xdr:row>71</xdr:row>
      <xdr:rowOff>89646</xdr:rowOff>
    </xdr:to>
    <xdr:grpSp>
      <xdr:nvGrpSpPr>
        <xdr:cNvPr id="4" name="Groupe 7">
          <a:extLst>
            <a:ext uri="{FF2B5EF4-FFF2-40B4-BE49-F238E27FC236}">
              <a16:creationId xmlns:a16="http://schemas.microsoft.com/office/drawing/2014/main" id="{1A148E9F-6FC9-4CA3-8872-1FD3A3CEACD5}"/>
            </a:ext>
          </a:extLst>
        </xdr:cNvPr>
        <xdr:cNvGrpSpPr/>
      </xdr:nvGrpSpPr>
      <xdr:grpSpPr>
        <a:xfrm>
          <a:off x="8867664" y="7339853"/>
          <a:ext cx="8908675" cy="5573132"/>
          <a:chOff x="8650942" y="7776882"/>
          <a:chExt cx="8650940" cy="5916705"/>
        </a:xfrm>
      </xdr:grpSpPr>
      <mc:AlternateContent xmlns:mc="http://schemas.openxmlformats.org/markup-compatibility/2006">
        <mc:Choice xmlns:cx1="http://schemas.microsoft.com/office/drawing/2015/9/8/chartex" Requires="cx1">
          <xdr:graphicFrame macro="">
            <xdr:nvGraphicFramePr>
              <xdr:cNvPr id="5" name="Graphique 1">
                <a:extLst>
                  <a:ext uri="{FF2B5EF4-FFF2-40B4-BE49-F238E27FC236}">
                    <a16:creationId xmlns:a16="http://schemas.microsoft.com/office/drawing/2014/main" id="{47A08DD5-03B4-6614-6424-524392373216}"/>
                  </a:ext>
                </a:extLst>
              </xdr:cNvPr>
              <xdr:cNvGraphicFramePr/>
            </xdr:nvGraphicFramePr>
            <xdr:xfrm>
              <a:off x="8650942" y="7776882"/>
              <a:ext cx="8650940" cy="5916705"/>
            </xdr:xfrm>
            <a:graphic>
              <a:graphicData uri="http://schemas.microsoft.com/office/drawing/2014/chartex">
                <cx:chart xmlns:cx="http://schemas.microsoft.com/office/drawing/2014/chartex" xmlns:r="http://schemas.openxmlformats.org/officeDocument/2006/relationships" r:id="rId3"/>
              </a:graphicData>
            </a:graphic>
          </xdr:graphicFrame>
        </mc:Choice>
        <mc:Fallback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8650942" y="7776882"/>
                <a:ext cx="8650940" cy="5916705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es-CO" sz="1100"/>
                  <a:t>Este gráfico no está disponible en su versión de Excel.
Si edita esta forma o guarda el libro en un formato de archivo diferente, el gráfico no se podrá utilizar.</a:t>
                </a:r>
              </a:p>
            </xdr:txBody>
          </xdr:sp>
        </mc:Fallback>
      </mc:AlternateContent>
      <xdr:pic>
        <xdr:nvPicPr>
          <xdr:cNvPr id="6" name="Image 6">
            <a:extLst>
              <a:ext uri="{FF2B5EF4-FFF2-40B4-BE49-F238E27FC236}">
                <a16:creationId xmlns:a16="http://schemas.microsoft.com/office/drawing/2014/main" id="{60BD162E-3EC4-36A9-D914-15F4EB26663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194676" y="13290176"/>
            <a:ext cx="3987613" cy="3905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BE038-ACC9-4C1A-85E1-C5513174631D}">
  <dimension ref="A1:N32"/>
  <sheetViews>
    <sheetView tabSelected="1" topLeftCell="F1" zoomScale="145" zoomScaleNormal="145" workbookViewId="0">
      <selection activeCell="U53" sqref="U53"/>
    </sheetView>
  </sheetViews>
  <sheetFormatPr baseColWidth="10" defaultColWidth="9.109375" defaultRowHeight="14.4" x14ac:dyDescent="0.3"/>
  <cols>
    <col min="1" max="1" width="14.44140625" customWidth="1"/>
    <col min="2" max="2" width="9.88671875" customWidth="1"/>
    <col min="3" max="3" width="11.5546875" customWidth="1"/>
    <col min="4" max="4" width="12" customWidth="1"/>
    <col min="5" max="5" width="18.5546875" customWidth="1"/>
    <col min="6" max="6" width="16.44140625" customWidth="1"/>
    <col min="7" max="7" width="9.88671875" hidden="1" customWidth="1"/>
    <col min="8" max="8" width="19.109375" customWidth="1"/>
    <col min="9" max="9" width="17.5546875" customWidth="1"/>
    <col min="10" max="10" width="21" customWidth="1"/>
    <col min="11" max="11" width="12.6640625" customWidth="1"/>
    <col min="12" max="12" width="14.44140625" customWidth="1"/>
    <col min="13" max="13" width="12.33203125" customWidth="1"/>
  </cols>
  <sheetData>
    <row r="1" spans="1:12" s="3" customFormat="1" x14ac:dyDescent="0.3">
      <c r="A1" s="3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32" t="s">
        <v>10</v>
      </c>
      <c r="L1" s="32" t="s">
        <v>11</v>
      </c>
    </row>
    <row r="2" spans="1:12" s="3" customFormat="1" x14ac:dyDescent="0.3">
      <c r="A2" s="31"/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2" t="s">
        <v>20</v>
      </c>
      <c r="K2" s="32"/>
      <c r="L2" s="32"/>
    </row>
    <row r="3" spans="1:12" x14ac:dyDescent="0.3">
      <c r="A3" s="31">
        <v>1</v>
      </c>
      <c r="B3" s="28">
        <f>+G3*1000</f>
        <v>8079.7500000000009</v>
      </c>
      <c r="C3" s="28">
        <v>27</v>
      </c>
      <c r="D3" s="4">
        <f>+$B$3/$C$3</f>
        <v>299.25000000000006</v>
      </c>
      <c r="E3" s="5">
        <v>1</v>
      </c>
      <c r="F3" s="6">
        <v>256839</v>
      </c>
      <c r="G3" s="31">
        <v>8.0797500000000007</v>
      </c>
      <c r="H3" s="31">
        <f>+AVERAGE(F3:F7)</f>
        <v>691486.2</v>
      </c>
      <c r="I3" s="7">
        <f>+LOG10(F3)</f>
        <v>5.4096609703266587</v>
      </c>
      <c r="J3" s="28">
        <f>+AVERAGE(I3:I7)</f>
        <v>5.7866966554674457</v>
      </c>
      <c r="K3" s="28">
        <f>+AVEDEV(F3:F7)</f>
        <v>267689.44</v>
      </c>
      <c r="L3" s="28">
        <f>+AVEDEV(I3:I7)</f>
        <v>0.19934873431781189</v>
      </c>
    </row>
    <row r="4" spans="1:12" x14ac:dyDescent="0.3">
      <c r="A4" s="31"/>
      <c r="B4" s="29"/>
      <c r="C4" s="29"/>
      <c r="D4" s="4">
        <f t="shared" ref="D4:D7" si="0">+$B$3/$C$3</f>
        <v>299.25000000000006</v>
      </c>
      <c r="E4" s="5">
        <v>2</v>
      </c>
      <c r="F4" s="8">
        <v>1022182</v>
      </c>
      <c r="G4" s="31"/>
      <c r="H4" s="31"/>
      <c r="I4" s="7">
        <f t="shared" ref="I4:I22" si="1">+LOG10(F4)</f>
        <v>6.0095282290262784</v>
      </c>
      <c r="J4" s="29"/>
      <c r="K4" s="29"/>
      <c r="L4" s="29"/>
    </row>
    <row r="5" spans="1:12" x14ac:dyDescent="0.3">
      <c r="A5" s="31"/>
      <c r="B5" s="29"/>
      <c r="C5" s="29"/>
      <c r="D5" s="4">
        <f t="shared" si="0"/>
        <v>299.25000000000006</v>
      </c>
      <c r="E5" s="5">
        <v>3</v>
      </c>
      <c r="F5" s="4">
        <v>462765</v>
      </c>
      <c r="G5" s="31"/>
      <c r="H5" s="31"/>
      <c r="I5" s="7">
        <f t="shared" si="1"/>
        <v>5.6653605048137017</v>
      </c>
      <c r="J5" s="29"/>
      <c r="K5" s="29"/>
      <c r="L5" s="29"/>
    </row>
    <row r="6" spans="1:12" x14ac:dyDescent="0.3">
      <c r="A6" s="31"/>
      <c r="B6" s="29"/>
      <c r="C6" s="29"/>
      <c r="D6" s="4">
        <f t="shared" si="0"/>
        <v>299.25000000000006</v>
      </c>
      <c r="E6" s="5">
        <v>4</v>
      </c>
      <c r="F6" s="6">
        <v>685631</v>
      </c>
      <c r="G6" s="31"/>
      <c r="H6" s="31"/>
      <c r="I6" s="7">
        <f t="shared" si="1"/>
        <v>5.8360904454737392</v>
      </c>
      <c r="J6" s="29"/>
      <c r="K6" s="29"/>
      <c r="L6" s="29"/>
    </row>
    <row r="7" spans="1:12" x14ac:dyDescent="0.3">
      <c r="A7" s="31"/>
      <c r="B7" s="30"/>
      <c r="C7" s="30"/>
      <c r="D7" s="4">
        <f t="shared" si="0"/>
        <v>299.25000000000006</v>
      </c>
      <c r="E7" s="5">
        <v>5</v>
      </c>
      <c r="F7" s="8">
        <v>1030014</v>
      </c>
      <c r="G7" s="31"/>
      <c r="H7" s="31"/>
      <c r="I7" s="7">
        <f t="shared" si="1"/>
        <v>6.0128431276968479</v>
      </c>
      <c r="J7" s="30"/>
      <c r="K7" s="30"/>
      <c r="L7" s="30"/>
    </row>
    <row r="8" spans="1:12" x14ac:dyDescent="0.3">
      <c r="A8" s="31">
        <v>2</v>
      </c>
      <c r="B8" s="28">
        <f t="shared" ref="B8" si="2">+G8*1000</f>
        <v>7654.5</v>
      </c>
      <c r="C8" s="28">
        <v>27</v>
      </c>
      <c r="D8" s="4">
        <f>+$B$8/$C$8</f>
        <v>283.5</v>
      </c>
      <c r="E8" s="5">
        <v>1</v>
      </c>
      <c r="F8" s="4">
        <v>629648</v>
      </c>
      <c r="G8" s="31">
        <v>7.6544999999999996</v>
      </c>
      <c r="H8" s="31">
        <f>+AVERAGE(F8:F12)</f>
        <v>672552.4</v>
      </c>
      <c r="I8" s="7">
        <f t="shared" si="1"/>
        <v>5.7990978282146175</v>
      </c>
      <c r="J8" s="28">
        <f t="shared" ref="J8" si="3">+AVERAGE(I8:I12)</f>
        <v>5.8101775661606681</v>
      </c>
      <c r="K8" s="28">
        <f>+AVEDEV(F8:F12)</f>
        <v>130160.08</v>
      </c>
      <c r="L8" s="28">
        <f t="shared" ref="L8" si="4">+AVEDEV(I8:I12)</f>
        <v>8.8742722792927081E-2</v>
      </c>
    </row>
    <row r="9" spans="1:12" x14ac:dyDescent="0.3">
      <c r="A9" s="31"/>
      <c r="B9" s="29"/>
      <c r="C9" s="29"/>
      <c r="D9" s="4">
        <f t="shared" ref="D9:D12" si="5">+$B$8/$C$8</f>
        <v>283.5</v>
      </c>
      <c r="E9" s="5">
        <v>2</v>
      </c>
      <c r="F9" s="4">
        <v>665051</v>
      </c>
      <c r="G9" s="31"/>
      <c r="H9" s="31"/>
      <c r="I9" s="7">
        <f t="shared" si="1"/>
        <v>5.8228549508208447</v>
      </c>
      <c r="J9" s="29"/>
      <c r="K9" s="29"/>
      <c r="L9" s="29"/>
    </row>
    <row r="10" spans="1:12" x14ac:dyDescent="0.3">
      <c r="A10" s="31"/>
      <c r="B10" s="29"/>
      <c r="C10" s="29"/>
      <c r="D10" s="4">
        <f t="shared" si="5"/>
        <v>283.5</v>
      </c>
      <c r="E10" s="5">
        <v>3</v>
      </c>
      <c r="F10" s="6">
        <v>984544</v>
      </c>
      <c r="G10" s="31"/>
      <c r="H10" s="31"/>
      <c r="I10" s="7">
        <f t="shared" si="1"/>
        <v>5.9932351298496584</v>
      </c>
      <c r="J10" s="29"/>
      <c r="K10" s="29"/>
      <c r="L10" s="29"/>
    </row>
    <row r="11" spans="1:12" x14ac:dyDescent="0.3">
      <c r="A11" s="31"/>
      <c r="B11" s="29"/>
      <c r="C11" s="29"/>
      <c r="D11" s="4">
        <f t="shared" si="5"/>
        <v>283.5</v>
      </c>
      <c r="E11" s="5">
        <v>4</v>
      </c>
      <c r="F11" s="4">
        <v>685961</v>
      </c>
      <c r="G11" s="31"/>
      <c r="H11" s="31"/>
      <c r="I11" s="7">
        <f t="shared" si="1"/>
        <v>5.8362994247938191</v>
      </c>
      <c r="J11" s="29"/>
      <c r="K11" s="29"/>
      <c r="L11" s="29"/>
    </row>
    <row r="12" spans="1:12" x14ac:dyDescent="0.3">
      <c r="A12" s="31"/>
      <c r="B12" s="30"/>
      <c r="C12" s="30"/>
      <c r="D12" s="4">
        <f t="shared" si="5"/>
        <v>283.5</v>
      </c>
      <c r="E12" s="5">
        <v>5</v>
      </c>
      <c r="F12" s="6">
        <v>397558</v>
      </c>
      <c r="G12" s="31"/>
      <c r="H12" s="31"/>
      <c r="I12" s="7">
        <f t="shared" si="1"/>
        <v>5.5994004971244014</v>
      </c>
      <c r="J12" s="30"/>
      <c r="K12" s="30"/>
      <c r="L12" s="30"/>
    </row>
    <row r="13" spans="1:12" x14ac:dyDescent="0.3">
      <c r="A13" s="31">
        <v>3</v>
      </c>
      <c r="B13" s="28">
        <f t="shared" ref="B13" si="6">+G13*1000</f>
        <v>7229.25</v>
      </c>
      <c r="C13" s="28">
        <v>27</v>
      </c>
      <c r="D13" s="4">
        <f>+$B$13/$C$13</f>
        <v>267.75</v>
      </c>
      <c r="E13" s="5">
        <v>1</v>
      </c>
      <c r="F13" s="6">
        <v>550494</v>
      </c>
      <c r="G13" s="31">
        <v>7.2292500000000004</v>
      </c>
      <c r="H13" s="31">
        <f t="shared" ref="H13" si="7">+AVERAGE(F13:F17)</f>
        <v>794055.6</v>
      </c>
      <c r="I13" s="7">
        <f t="shared" si="1"/>
        <v>5.7407525898271317</v>
      </c>
      <c r="J13" s="28">
        <f t="shared" ref="J13" si="8">+AVERAGE(I13:I17)</f>
        <v>5.8818130313688464</v>
      </c>
      <c r="K13" s="28">
        <f>+AVEDEV(F13:F17)</f>
        <v>219777.52000000002</v>
      </c>
      <c r="L13" s="28">
        <f t="shared" ref="L13" si="9">+AVEDEV(I13:I17)</f>
        <v>0.11702713896261674</v>
      </c>
    </row>
    <row r="14" spans="1:12" x14ac:dyDescent="0.3">
      <c r="A14" s="31"/>
      <c r="B14" s="29"/>
      <c r="C14" s="29"/>
      <c r="D14" s="4">
        <f t="shared" ref="D14:D17" si="10">+$B$13/$C$13</f>
        <v>267.75</v>
      </c>
      <c r="E14" s="5">
        <v>2</v>
      </c>
      <c r="F14" s="8">
        <v>1133198</v>
      </c>
      <c r="G14" s="31"/>
      <c r="H14" s="31"/>
      <c r="I14" s="7">
        <f t="shared" si="1"/>
        <v>6.0543057993555207</v>
      </c>
      <c r="J14" s="29"/>
      <c r="K14" s="29"/>
      <c r="L14" s="29"/>
    </row>
    <row r="15" spans="1:12" x14ac:dyDescent="0.3">
      <c r="A15" s="31"/>
      <c r="B15" s="29"/>
      <c r="C15" s="29"/>
      <c r="D15" s="4">
        <f t="shared" si="10"/>
        <v>267.75</v>
      </c>
      <c r="E15" s="5">
        <v>3</v>
      </c>
      <c r="F15" s="6">
        <v>681800</v>
      </c>
      <c r="G15" s="31"/>
      <c r="H15" s="31"/>
      <c r="I15" s="7">
        <f t="shared" si="1"/>
        <v>5.8336569968928726</v>
      </c>
      <c r="J15" s="29"/>
      <c r="K15" s="29"/>
      <c r="L15" s="29"/>
    </row>
    <row r="16" spans="1:12" x14ac:dyDescent="0.3">
      <c r="A16" s="31"/>
      <c r="B16" s="29"/>
      <c r="C16" s="29"/>
      <c r="D16" s="4">
        <f t="shared" si="10"/>
        <v>267.75</v>
      </c>
      <c r="E16" s="5">
        <v>4</v>
      </c>
      <c r="F16" s="8">
        <v>1004357</v>
      </c>
      <c r="G16" s="31"/>
      <c r="H16" s="31"/>
      <c r="I16" s="7">
        <f t="shared" si="1"/>
        <v>6.0018881107887143</v>
      </c>
      <c r="J16" s="29"/>
      <c r="K16" s="29"/>
      <c r="L16" s="29"/>
    </row>
    <row r="17" spans="1:14" x14ac:dyDescent="0.3">
      <c r="A17" s="31"/>
      <c r="B17" s="30"/>
      <c r="C17" s="30"/>
      <c r="D17" s="4">
        <f t="shared" si="10"/>
        <v>267.75</v>
      </c>
      <c r="E17" s="5">
        <v>5</v>
      </c>
      <c r="F17" s="4">
        <v>600429</v>
      </c>
      <c r="G17" s="31"/>
      <c r="H17" s="31"/>
      <c r="I17" s="7">
        <f t="shared" si="1"/>
        <v>5.7784616599799934</v>
      </c>
      <c r="J17" s="30"/>
      <c r="K17" s="30"/>
      <c r="L17" s="30"/>
    </row>
    <row r="18" spans="1:14" x14ac:dyDescent="0.3">
      <c r="A18" s="31">
        <v>4</v>
      </c>
      <c r="B18" s="28">
        <f t="shared" ref="B18" si="11">+G18*1000</f>
        <v>6804</v>
      </c>
      <c r="C18" s="28">
        <v>27</v>
      </c>
      <c r="D18" s="4">
        <f>+$B$18/$C$18</f>
        <v>252</v>
      </c>
      <c r="E18" s="5">
        <v>1</v>
      </c>
      <c r="F18" s="8">
        <v>1051766</v>
      </c>
      <c r="G18" s="31">
        <v>6.8040000000000003</v>
      </c>
      <c r="H18" s="31">
        <f t="shared" ref="H18" si="12">+AVERAGE(F18:F22)</f>
        <v>1028176</v>
      </c>
      <c r="I18" s="7">
        <f t="shared" si="1"/>
        <v>6.0219191274481085</v>
      </c>
      <c r="J18" s="28">
        <f t="shared" ref="J18" si="13">+AVERAGE(I18:I22)</f>
        <v>6.0120304618291218</v>
      </c>
      <c r="K18" s="28">
        <f>+AVEDEV(F18:F22)</f>
        <v>10069.200000000001</v>
      </c>
      <c r="L18" s="28">
        <f t="shared" ref="L18" si="14">+AVEDEV(I18:I22)</f>
        <v>4.2375200516726608E-3</v>
      </c>
    </row>
    <row r="19" spans="1:14" x14ac:dyDescent="0.3">
      <c r="A19" s="31"/>
      <c r="B19" s="29"/>
      <c r="C19" s="29"/>
      <c r="D19" s="4">
        <f t="shared" ref="D19:D22" si="15">+$B$18/$C$18</f>
        <v>252</v>
      </c>
      <c r="E19" s="5">
        <v>2</v>
      </c>
      <c r="F19" s="8">
        <v>1025096</v>
      </c>
      <c r="G19" s="31"/>
      <c r="H19" s="31"/>
      <c r="I19" s="7">
        <f t="shared" si="1"/>
        <v>6.0107645388727153</v>
      </c>
      <c r="J19" s="29"/>
      <c r="K19" s="29"/>
      <c r="L19" s="29"/>
    </row>
    <row r="20" spans="1:14" x14ac:dyDescent="0.3">
      <c r="A20" s="31"/>
      <c r="B20" s="29"/>
      <c r="C20" s="29"/>
      <c r="D20" s="4">
        <f t="shared" si="15"/>
        <v>252</v>
      </c>
      <c r="E20" s="5">
        <v>3</v>
      </c>
      <c r="F20" s="8">
        <v>1029759</v>
      </c>
      <c r="G20" s="31"/>
      <c r="H20" s="31"/>
      <c r="I20" s="7">
        <f t="shared" si="1"/>
        <v>6.0127355963393132</v>
      </c>
      <c r="J20" s="29"/>
      <c r="K20" s="29"/>
      <c r="L20" s="29"/>
    </row>
    <row r="21" spans="1:14" x14ac:dyDescent="0.3">
      <c r="A21" s="31"/>
      <c r="B21" s="29"/>
      <c r="C21" s="29"/>
      <c r="D21" s="4">
        <f t="shared" si="15"/>
        <v>252</v>
      </c>
      <c r="E21" s="5">
        <v>4</v>
      </c>
      <c r="F21" s="8">
        <v>1023937</v>
      </c>
      <c r="G21" s="31"/>
      <c r="H21" s="31"/>
      <c r="I21" s="7">
        <f t="shared" si="1"/>
        <v>6.010273236528433</v>
      </c>
      <c r="J21" s="29"/>
      <c r="K21" s="29"/>
      <c r="L21" s="29"/>
    </row>
    <row r="22" spans="1:14" x14ac:dyDescent="0.3">
      <c r="A22" s="31"/>
      <c r="B22" s="30"/>
      <c r="C22" s="30"/>
      <c r="D22" s="4">
        <f t="shared" si="15"/>
        <v>252</v>
      </c>
      <c r="E22" s="5">
        <v>5</v>
      </c>
      <c r="F22" s="8">
        <v>1010322</v>
      </c>
      <c r="G22" s="31"/>
      <c r="H22" s="31"/>
      <c r="I22" s="7">
        <f t="shared" si="1"/>
        <v>6.0044598099570319</v>
      </c>
      <c r="J22" s="30"/>
      <c r="K22" s="30"/>
      <c r="L22" s="30"/>
    </row>
    <row r="24" spans="1:14" ht="15" thickBot="1" x14ac:dyDescent="0.35"/>
    <row r="25" spans="1:14" ht="15" thickBot="1" x14ac:dyDescent="0.35">
      <c r="L25" s="25" t="s">
        <v>21</v>
      </c>
      <c r="M25" s="26"/>
      <c r="N25" s="27"/>
    </row>
    <row r="26" spans="1:14" x14ac:dyDescent="0.3">
      <c r="L26" s="9" t="s">
        <v>13</v>
      </c>
      <c r="M26" s="10" t="s">
        <v>22</v>
      </c>
      <c r="N26" s="11">
        <v>100</v>
      </c>
    </row>
    <row r="27" spans="1:14" x14ac:dyDescent="0.3">
      <c r="L27" s="12" t="s">
        <v>23</v>
      </c>
      <c r="M27" s="13" t="s">
        <v>24</v>
      </c>
      <c r="N27" s="14">
        <v>1</v>
      </c>
    </row>
    <row r="28" spans="1:14" x14ac:dyDescent="0.3">
      <c r="L28" s="12" t="s">
        <v>25</v>
      </c>
      <c r="M28" s="13" t="s">
        <v>26</v>
      </c>
      <c r="N28" s="14">
        <v>20</v>
      </c>
    </row>
    <row r="29" spans="1:14" x14ac:dyDescent="0.3">
      <c r="L29" s="12" t="s">
        <v>27</v>
      </c>
      <c r="M29" s="13" t="s">
        <v>28</v>
      </c>
      <c r="N29" s="14">
        <v>4</v>
      </c>
    </row>
    <row r="30" spans="1:14" x14ac:dyDescent="0.3">
      <c r="L30" s="12" t="s">
        <v>29</v>
      </c>
      <c r="M30" s="13" t="s">
        <v>30</v>
      </c>
      <c r="N30" s="14">
        <f>+N29/N28</f>
        <v>0.2</v>
      </c>
    </row>
    <row r="31" spans="1:14" ht="15" thickBot="1" x14ac:dyDescent="0.35">
      <c r="L31" s="12" t="s">
        <v>31</v>
      </c>
      <c r="M31" s="15" t="s">
        <v>32</v>
      </c>
      <c r="N31" s="16">
        <f>+N27-N30</f>
        <v>0.8</v>
      </c>
    </row>
    <row r="32" spans="1:14" ht="15" thickBot="1" x14ac:dyDescent="0.35">
      <c r="L32" s="17" t="s">
        <v>33</v>
      </c>
      <c r="M32" s="18" t="s">
        <v>34</v>
      </c>
      <c r="N32" s="19">
        <f>+N26*N31</f>
        <v>80</v>
      </c>
    </row>
  </sheetData>
  <mergeCells count="36">
    <mergeCell ref="A1:A2"/>
    <mergeCell ref="K1:K2"/>
    <mergeCell ref="L1:L2"/>
    <mergeCell ref="A3:A7"/>
    <mergeCell ref="B3:B7"/>
    <mergeCell ref="C3:C7"/>
    <mergeCell ref="G3:G7"/>
    <mergeCell ref="H3:H7"/>
    <mergeCell ref="J3:J7"/>
    <mergeCell ref="K3:K7"/>
    <mergeCell ref="J13:J17"/>
    <mergeCell ref="L3:L7"/>
    <mergeCell ref="A8:A12"/>
    <mergeCell ref="B8:B12"/>
    <mergeCell ref="C8:C12"/>
    <mergeCell ref="G8:G12"/>
    <mergeCell ref="H8:H12"/>
    <mergeCell ref="J8:J12"/>
    <mergeCell ref="K8:K12"/>
    <mergeCell ref="L8:L12"/>
    <mergeCell ref="L25:N25"/>
    <mergeCell ref="K13:K17"/>
    <mergeCell ref="L13:L17"/>
    <mergeCell ref="A18:A22"/>
    <mergeCell ref="B18:B22"/>
    <mergeCell ref="C18:C22"/>
    <mergeCell ref="G18:G22"/>
    <mergeCell ref="H18:H22"/>
    <mergeCell ref="J18:J22"/>
    <mergeCell ref="K18:K22"/>
    <mergeCell ref="L18:L22"/>
    <mergeCell ref="A13:A17"/>
    <mergeCell ref="B13:B17"/>
    <mergeCell ref="C13:C17"/>
    <mergeCell ref="G13:G17"/>
    <mergeCell ref="H13:H1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DFEDD-CE29-49FE-9007-189ACED87C91}">
  <dimension ref="A2:V56"/>
  <sheetViews>
    <sheetView topLeftCell="A34" zoomScale="85" zoomScaleNormal="85" workbookViewId="0">
      <selection activeCell="U53" sqref="U53"/>
    </sheetView>
  </sheetViews>
  <sheetFormatPr baseColWidth="10" defaultColWidth="11.44140625" defaultRowHeight="14.4" x14ac:dyDescent="0.3"/>
  <cols>
    <col min="1" max="3" width="15.6640625" customWidth="1"/>
    <col min="4" max="4" width="17.44140625" customWidth="1"/>
    <col min="5" max="5" width="13.44140625" customWidth="1"/>
    <col min="6" max="6" width="13" customWidth="1"/>
    <col min="7" max="7" width="15.6640625" customWidth="1"/>
    <col min="8" max="8" width="17.33203125" customWidth="1"/>
    <col min="9" max="9" width="22.5546875" customWidth="1"/>
    <col min="14" max="14" width="13" customWidth="1"/>
  </cols>
  <sheetData>
    <row r="2" spans="1:11" ht="15" customHeight="1" x14ac:dyDescent="0.3">
      <c r="A2" s="31" t="s">
        <v>0</v>
      </c>
      <c r="B2" s="2" t="s">
        <v>35</v>
      </c>
      <c r="C2" s="2" t="s">
        <v>2</v>
      </c>
      <c r="D2" s="2" t="s">
        <v>3</v>
      </c>
      <c r="E2" s="2" t="s">
        <v>36</v>
      </c>
      <c r="F2" s="2" t="s">
        <v>37</v>
      </c>
      <c r="G2" s="2" t="s">
        <v>38</v>
      </c>
      <c r="H2" s="2" t="s">
        <v>8</v>
      </c>
      <c r="I2" s="2" t="s">
        <v>9</v>
      </c>
      <c r="J2" s="32" t="s">
        <v>10</v>
      </c>
      <c r="K2" s="32" t="s">
        <v>11</v>
      </c>
    </row>
    <row r="3" spans="1:11" x14ac:dyDescent="0.3">
      <c r="A3" s="31"/>
      <c r="B3" s="2" t="s">
        <v>12</v>
      </c>
      <c r="C3" s="2" t="s">
        <v>13</v>
      </c>
      <c r="D3" s="2" t="s">
        <v>39</v>
      </c>
      <c r="E3" s="2" t="s">
        <v>15</v>
      </c>
      <c r="F3" s="2" t="s">
        <v>40</v>
      </c>
      <c r="G3" s="2" t="s">
        <v>41</v>
      </c>
      <c r="H3" s="2" t="s">
        <v>42</v>
      </c>
      <c r="I3" s="2" t="s">
        <v>20</v>
      </c>
      <c r="J3" s="32"/>
      <c r="K3" s="32"/>
    </row>
    <row r="4" spans="1:11" x14ac:dyDescent="0.3">
      <c r="A4" s="31">
        <v>1</v>
      </c>
      <c r="B4" s="34">
        <v>7.9001999999999999</v>
      </c>
      <c r="C4" s="31">
        <f>6*4.5</f>
        <v>27</v>
      </c>
      <c r="D4" s="20">
        <f>$B$4/$C$4*1000</f>
        <v>292.59999999999997</v>
      </c>
      <c r="E4" s="7">
        <v>1</v>
      </c>
      <c r="F4" s="7">
        <v>147370</v>
      </c>
      <c r="G4" s="31">
        <f>AVERAGE(F4:F8)</f>
        <v>118165.6</v>
      </c>
      <c r="H4" s="20">
        <f>LOG(F4)</f>
        <v>5.1684090835196264</v>
      </c>
      <c r="I4" s="31">
        <f>AVERAGE(H4:H8)</f>
        <v>4.9979996525780148</v>
      </c>
      <c r="J4" s="28">
        <f>+AVEDEV(F4:F8)</f>
        <v>38197.919999999998</v>
      </c>
      <c r="K4" s="28">
        <f>+AVEDEV(H4:H8)</f>
        <v>0.22901878058286726</v>
      </c>
    </row>
    <row r="5" spans="1:11" x14ac:dyDescent="0.3">
      <c r="A5" s="31"/>
      <c r="B5" s="34"/>
      <c r="C5" s="31"/>
      <c r="D5" s="20">
        <f t="shared" ref="D5:D8" si="0">$B$4/$C$4*1000</f>
        <v>292.59999999999997</v>
      </c>
      <c r="E5" s="7">
        <v>2</v>
      </c>
      <c r="F5" s="21">
        <v>184456</v>
      </c>
      <c r="G5" s="31"/>
      <c r="H5" s="20">
        <f t="shared" ref="H5:H23" si="1">LOG(F5)</f>
        <v>5.2658927865593563</v>
      </c>
      <c r="I5" s="31"/>
      <c r="J5" s="29"/>
      <c r="K5" s="29"/>
    </row>
    <row r="6" spans="1:11" x14ac:dyDescent="0.3">
      <c r="A6" s="31"/>
      <c r="B6" s="34"/>
      <c r="C6" s="31"/>
      <c r="D6" s="20">
        <f t="shared" si="0"/>
        <v>292.59999999999997</v>
      </c>
      <c r="E6" s="7">
        <v>3</v>
      </c>
      <c r="F6" s="7">
        <v>114998</v>
      </c>
      <c r="G6" s="31"/>
      <c r="H6" s="20">
        <f t="shared" si="1"/>
        <v>5.0606902873404218</v>
      </c>
      <c r="I6" s="31"/>
      <c r="J6" s="29"/>
      <c r="K6" s="29"/>
    </row>
    <row r="7" spans="1:11" x14ac:dyDescent="0.3">
      <c r="A7" s="31"/>
      <c r="B7" s="34"/>
      <c r="C7" s="31"/>
      <c r="D7" s="20">
        <f t="shared" si="0"/>
        <v>292.59999999999997</v>
      </c>
      <c r="E7" s="7">
        <v>4</v>
      </c>
      <c r="F7" s="21">
        <v>26635</v>
      </c>
      <c r="G7" s="31"/>
      <c r="H7" s="20">
        <f t="shared" si="1"/>
        <v>4.4254527011208484</v>
      </c>
      <c r="I7" s="31"/>
      <c r="J7" s="29"/>
      <c r="K7" s="29"/>
    </row>
    <row r="8" spans="1:11" x14ac:dyDescent="0.3">
      <c r="A8" s="31"/>
      <c r="B8" s="34"/>
      <c r="C8" s="31"/>
      <c r="D8" s="20">
        <f t="shared" si="0"/>
        <v>292.59999999999997</v>
      </c>
      <c r="E8" s="7">
        <v>5</v>
      </c>
      <c r="F8" s="7">
        <v>117369</v>
      </c>
      <c r="G8" s="31"/>
      <c r="H8" s="20">
        <f t="shared" si="1"/>
        <v>5.0695534043498247</v>
      </c>
      <c r="I8" s="31"/>
      <c r="J8" s="30"/>
      <c r="K8" s="30"/>
    </row>
    <row r="9" spans="1:11" x14ac:dyDescent="0.3">
      <c r="A9" s="31">
        <v>2</v>
      </c>
      <c r="B9" s="31">
        <v>7.4843999999999999</v>
      </c>
      <c r="C9" s="31">
        <v>27</v>
      </c>
      <c r="D9" s="20">
        <f>B$9/C$9*1000</f>
        <v>277.2</v>
      </c>
      <c r="E9" s="7">
        <v>1</v>
      </c>
      <c r="F9" s="7">
        <v>170429</v>
      </c>
      <c r="G9" s="31">
        <f>AVERAGE(F9:F13)</f>
        <v>138014.20000000001</v>
      </c>
      <c r="H9" s="20">
        <f t="shared" si="1"/>
        <v>5.2315434957615397</v>
      </c>
      <c r="I9" s="31">
        <f>AVERAGE(H9:H13)</f>
        <v>5.0791688422336323</v>
      </c>
      <c r="J9" s="28">
        <f t="shared" ref="J9" si="2">+AVEDEV(F9:F13)</f>
        <v>56560.159999999996</v>
      </c>
      <c r="K9" s="28">
        <f t="shared" ref="K9" si="3">+AVEDEV(H9:H13)</f>
        <v>0.22170103130956012</v>
      </c>
    </row>
    <row r="10" spans="1:11" x14ac:dyDescent="0.3">
      <c r="A10" s="31"/>
      <c r="B10" s="31"/>
      <c r="C10" s="31"/>
      <c r="D10" s="20">
        <f t="shared" ref="D10:D13" si="4">B$9/C$9*1000</f>
        <v>277.2</v>
      </c>
      <c r="E10" s="7">
        <v>2</v>
      </c>
      <c r="F10" s="21">
        <v>219583</v>
      </c>
      <c r="G10" s="31"/>
      <c r="H10" s="20">
        <f t="shared" si="1"/>
        <v>5.3415987142298791</v>
      </c>
      <c r="I10" s="31"/>
      <c r="J10" s="29"/>
      <c r="K10" s="29"/>
    </row>
    <row r="11" spans="1:11" x14ac:dyDescent="0.3">
      <c r="A11" s="31"/>
      <c r="B11" s="31"/>
      <c r="C11" s="31"/>
      <c r="D11" s="20">
        <f t="shared" si="4"/>
        <v>277.2</v>
      </c>
      <c r="E11" s="7">
        <v>3</v>
      </c>
      <c r="F11" s="7">
        <v>165431</v>
      </c>
      <c r="G11" s="31"/>
      <c r="H11" s="20">
        <f t="shared" si="1"/>
        <v>5.218616894983378</v>
      </c>
      <c r="I11" s="31"/>
      <c r="J11" s="29"/>
      <c r="K11" s="29"/>
    </row>
    <row r="12" spans="1:11" x14ac:dyDescent="0.3">
      <c r="A12" s="31"/>
      <c r="B12" s="31"/>
      <c r="C12" s="31"/>
      <c r="D12" s="20">
        <f t="shared" si="4"/>
        <v>277.2</v>
      </c>
      <c r="E12" s="7">
        <v>4</v>
      </c>
      <c r="F12" s="21">
        <v>44676</v>
      </c>
      <c r="G12" s="31"/>
      <c r="H12" s="20">
        <f t="shared" si="1"/>
        <v>4.6500742822660168</v>
      </c>
      <c r="I12" s="31"/>
      <c r="J12" s="29"/>
      <c r="K12" s="29"/>
    </row>
    <row r="13" spans="1:11" x14ac:dyDescent="0.3">
      <c r="A13" s="31"/>
      <c r="B13" s="31"/>
      <c r="C13" s="31"/>
      <c r="D13" s="20">
        <f t="shared" si="4"/>
        <v>277.2</v>
      </c>
      <c r="E13" s="7">
        <v>5</v>
      </c>
      <c r="F13" s="7">
        <v>89952</v>
      </c>
      <c r="G13" s="31"/>
      <c r="H13" s="20">
        <f t="shared" si="1"/>
        <v>4.954010823927347</v>
      </c>
      <c r="I13" s="31"/>
      <c r="J13" s="30"/>
      <c r="K13" s="30"/>
    </row>
    <row r="14" spans="1:11" x14ac:dyDescent="0.3">
      <c r="A14" s="31">
        <v>3</v>
      </c>
      <c r="B14" s="31">
        <v>7.0686</v>
      </c>
      <c r="C14" s="31">
        <v>27</v>
      </c>
      <c r="D14" s="20">
        <f>B$14/C$14*1000</f>
        <v>261.79999999999995</v>
      </c>
      <c r="E14" s="7">
        <v>1</v>
      </c>
      <c r="F14" s="7">
        <v>258126</v>
      </c>
      <c r="G14" s="31">
        <f>AVERAGE(F14:F18)</f>
        <v>313164.2</v>
      </c>
      <c r="H14" s="20">
        <f t="shared" si="1"/>
        <v>5.4118317514939998</v>
      </c>
      <c r="I14" s="31">
        <f>AVERAGE(H14:H18)</f>
        <v>5.3816800829277884</v>
      </c>
      <c r="J14" s="28">
        <f t="shared" ref="J14" si="5">+AVEDEV(F14:F18)</f>
        <v>187431.03999999998</v>
      </c>
      <c r="K14" s="28">
        <f t="shared" ref="K14" si="6">+AVEDEV(H14:H18)</f>
        <v>0.29271771898120952</v>
      </c>
    </row>
    <row r="15" spans="1:11" x14ac:dyDescent="0.3">
      <c r="A15" s="31"/>
      <c r="B15" s="31"/>
      <c r="C15" s="31"/>
      <c r="D15" s="20">
        <f t="shared" ref="D15:D18" si="7">B$14/C$14*1000</f>
        <v>261.79999999999995</v>
      </c>
      <c r="E15" s="7">
        <v>2</v>
      </c>
      <c r="F15" s="7">
        <v>458233</v>
      </c>
      <c r="G15" s="31"/>
      <c r="H15" s="20">
        <f t="shared" si="1"/>
        <v>5.661086362028926</v>
      </c>
      <c r="I15" s="31"/>
      <c r="J15" s="29"/>
      <c r="K15" s="29"/>
    </row>
    <row r="16" spans="1:11" x14ac:dyDescent="0.3">
      <c r="A16" s="31"/>
      <c r="B16" s="31"/>
      <c r="C16" s="31"/>
      <c r="D16" s="20">
        <f t="shared" si="7"/>
        <v>261.79999999999995</v>
      </c>
      <c r="E16" s="7">
        <v>3</v>
      </c>
      <c r="F16" s="7">
        <v>130183</v>
      </c>
      <c r="G16" s="31"/>
      <c r="H16" s="20">
        <f t="shared" si="1"/>
        <v>5.1145542754132194</v>
      </c>
      <c r="I16" s="31"/>
      <c r="J16" s="29"/>
      <c r="K16" s="29"/>
    </row>
    <row r="17" spans="1:22" x14ac:dyDescent="0.3">
      <c r="A17" s="31"/>
      <c r="B17" s="31"/>
      <c r="C17" s="31"/>
      <c r="D17" s="20">
        <f t="shared" si="7"/>
        <v>261.79999999999995</v>
      </c>
      <c r="E17" s="7">
        <v>4</v>
      </c>
      <c r="F17" s="21">
        <v>636673</v>
      </c>
      <c r="G17" s="31"/>
      <c r="H17" s="20">
        <f t="shared" si="1"/>
        <v>5.8039164327134651</v>
      </c>
      <c r="I17" s="31"/>
      <c r="J17" s="29"/>
      <c r="K17" s="29"/>
    </row>
    <row r="18" spans="1:22" x14ac:dyDescent="0.3">
      <c r="A18" s="31"/>
      <c r="B18" s="31"/>
      <c r="C18" s="31"/>
      <c r="D18" s="20">
        <f t="shared" si="7"/>
        <v>261.79999999999995</v>
      </c>
      <c r="E18" s="7">
        <v>5</v>
      </c>
      <c r="F18" s="21">
        <v>82606</v>
      </c>
      <c r="G18" s="31"/>
      <c r="H18" s="20">
        <f t="shared" si="1"/>
        <v>4.9170115929893354</v>
      </c>
      <c r="I18" s="31"/>
      <c r="J18" s="30"/>
      <c r="K18" s="30"/>
    </row>
    <row r="19" spans="1:22" x14ac:dyDescent="0.3">
      <c r="A19" s="31">
        <v>4</v>
      </c>
      <c r="B19" s="31">
        <v>6.6528</v>
      </c>
      <c r="C19" s="31">
        <v>27</v>
      </c>
      <c r="D19" s="20">
        <f>B$19/C$19*1000</f>
        <v>246.4</v>
      </c>
      <c r="E19" s="7">
        <v>1</v>
      </c>
      <c r="F19" s="7">
        <v>267371</v>
      </c>
      <c r="G19" s="31">
        <f>AVERAGE(F19:F23)</f>
        <v>301932.79999999999</v>
      </c>
      <c r="H19" s="20">
        <f t="shared" si="1"/>
        <v>5.4271143003718345</v>
      </c>
      <c r="I19" s="31">
        <f>AVERAGE(H19:H23)</f>
        <v>5.4625771187544796</v>
      </c>
      <c r="J19" s="28">
        <f t="shared" ref="J19" si="8">+AVEDEV(F19:F23)</f>
        <v>71602.48</v>
      </c>
      <c r="K19" s="28">
        <f t="shared" ref="K19" si="9">+AVEDEV(H19:H23)</f>
        <v>9.1741716726619946E-2</v>
      </c>
    </row>
    <row r="20" spans="1:22" x14ac:dyDescent="0.3">
      <c r="A20" s="31"/>
      <c r="B20" s="31"/>
      <c r="C20" s="31"/>
      <c r="D20" s="20">
        <f t="shared" ref="D20:D23" si="10">B$19/C$19*1000</f>
        <v>246.4</v>
      </c>
      <c r="E20" s="7">
        <v>2</v>
      </c>
      <c r="F20" s="7">
        <v>296769</v>
      </c>
      <c r="G20" s="31"/>
      <c r="H20" s="20">
        <f t="shared" si="1"/>
        <v>5.4724185332913473</v>
      </c>
      <c r="I20" s="31"/>
      <c r="J20" s="29"/>
      <c r="K20" s="29"/>
    </row>
    <row r="21" spans="1:22" x14ac:dyDescent="0.3">
      <c r="A21" s="31"/>
      <c r="B21" s="31"/>
      <c r="C21" s="31"/>
      <c r="D21" s="20">
        <f t="shared" si="10"/>
        <v>246.4</v>
      </c>
      <c r="E21" s="7">
        <v>3</v>
      </c>
      <c r="F21" s="21">
        <v>222280</v>
      </c>
      <c r="G21" s="31"/>
      <c r="H21" s="20">
        <f t="shared" si="1"/>
        <v>5.3469003881133412</v>
      </c>
      <c r="I21" s="31"/>
      <c r="J21" s="29"/>
      <c r="K21" s="29"/>
    </row>
    <row r="22" spans="1:22" x14ac:dyDescent="0.3">
      <c r="A22" s="31"/>
      <c r="B22" s="31"/>
      <c r="C22" s="31"/>
      <c r="D22" s="20">
        <f t="shared" si="10"/>
        <v>246.4</v>
      </c>
      <c r="E22" s="7">
        <v>4</v>
      </c>
      <c r="F22" s="21">
        <v>480939</v>
      </c>
      <c r="G22" s="31"/>
      <c r="H22" s="20">
        <f t="shared" si="1"/>
        <v>5.6820899960341604</v>
      </c>
      <c r="I22" s="31"/>
      <c r="J22" s="29"/>
      <c r="K22" s="29"/>
    </row>
    <row r="23" spans="1:22" x14ac:dyDescent="0.3">
      <c r="A23" s="31"/>
      <c r="B23" s="31"/>
      <c r="C23" s="31"/>
      <c r="D23" s="20">
        <f t="shared" si="10"/>
        <v>246.4</v>
      </c>
      <c r="E23" s="7">
        <v>5</v>
      </c>
      <c r="F23" s="7">
        <v>242305</v>
      </c>
      <c r="G23" s="31"/>
      <c r="H23" s="20">
        <f t="shared" si="1"/>
        <v>5.3843623759617119</v>
      </c>
      <c r="I23" s="31"/>
      <c r="J23" s="30"/>
      <c r="K23" s="30"/>
    </row>
    <row r="26" spans="1:22" ht="15" thickBot="1" x14ac:dyDescent="0.35"/>
    <row r="27" spans="1:22" ht="15" thickBot="1" x14ac:dyDescent="0.35">
      <c r="M27" s="25" t="s">
        <v>21</v>
      </c>
      <c r="N27" s="26"/>
      <c r="O27" s="27"/>
    </row>
    <row r="28" spans="1:22" ht="16.8" x14ac:dyDescent="0.3">
      <c r="M28" s="9" t="s">
        <v>13</v>
      </c>
      <c r="N28" s="10" t="s">
        <v>22</v>
      </c>
      <c r="O28" s="11">
        <v>100</v>
      </c>
      <c r="R28" s="22" t="s">
        <v>43</v>
      </c>
      <c r="S28" s="22" t="s">
        <v>44</v>
      </c>
      <c r="T28" s="23" t="s">
        <v>45</v>
      </c>
      <c r="U28" s="22" t="s">
        <v>46</v>
      </c>
      <c r="V28" s="22" t="s">
        <v>47</v>
      </c>
    </row>
    <row r="29" spans="1:22" x14ac:dyDescent="0.3">
      <c r="M29" s="12" t="s">
        <v>23</v>
      </c>
      <c r="N29" s="13" t="s">
        <v>24</v>
      </c>
      <c r="O29" s="14">
        <v>1</v>
      </c>
      <c r="R29" s="20">
        <v>302.47999999999996</v>
      </c>
      <c r="S29" s="20">
        <v>30.247999999999998</v>
      </c>
      <c r="T29" s="20">
        <v>272.23199999999997</v>
      </c>
      <c r="U29" s="20">
        <v>8166.9599999999991</v>
      </c>
      <c r="V29" s="20">
        <v>816.69599999999991</v>
      </c>
    </row>
    <row r="30" spans="1:22" x14ac:dyDescent="0.3">
      <c r="M30" s="12" t="s">
        <v>25</v>
      </c>
      <c r="N30" s="13" t="s">
        <v>26</v>
      </c>
      <c r="O30" s="14">
        <v>17</v>
      </c>
    </row>
    <row r="31" spans="1:22" x14ac:dyDescent="0.3">
      <c r="M31" s="12" t="s">
        <v>27</v>
      </c>
      <c r="N31" s="13" t="s">
        <v>28</v>
      </c>
      <c r="O31" s="14">
        <v>4</v>
      </c>
    </row>
    <row r="32" spans="1:22" x14ac:dyDescent="0.3">
      <c r="M32" s="12" t="s">
        <v>29</v>
      </c>
      <c r="N32" s="13" t="s">
        <v>30</v>
      </c>
      <c r="O32" s="14">
        <f>+O31/O30</f>
        <v>0.23529411764705882</v>
      </c>
    </row>
    <row r="33" spans="4:15" ht="15" thickBot="1" x14ac:dyDescent="0.35">
      <c r="M33" s="12" t="s">
        <v>31</v>
      </c>
      <c r="N33" s="15" t="s">
        <v>32</v>
      </c>
      <c r="O33" s="16">
        <f>+O29-O32</f>
        <v>0.76470588235294112</v>
      </c>
    </row>
    <row r="34" spans="4:15" ht="15" thickBot="1" x14ac:dyDescent="0.35">
      <c r="M34" s="17" t="s">
        <v>33</v>
      </c>
      <c r="N34" s="18" t="s">
        <v>34</v>
      </c>
      <c r="O34" s="19">
        <f>+O28*O33</f>
        <v>76.470588235294116</v>
      </c>
    </row>
    <row r="48" spans="4:15" x14ac:dyDescent="0.3">
      <c r="D48">
        <v>95</v>
      </c>
      <c r="E48">
        <v>90</v>
      </c>
      <c r="F48">
        <v>85</v>
      </c>
      <c r="G48">
        <v>80</v>
      </c>
    </row>
    <row r="49" spans="4:7" x14ac:dyDescent="0.3">
      <c r="D49" s="7">
        <v>147370</v>
      </c>
      <c r="E49" s="7">
        <v>170429</v>
      </c>
      <c r="F49" s="7">
        <v>258126</v>
      </c>
      <c r="G49" s="7">
        <v>267371</v>
      </c>
    </row>
    <row r="50" spans="4:7" x14ac:dyDescent="0.3">
      <c r="D50" s="21">
        <v>184456</v>
      </c>
      <c r="E50" s="21">
        <v>219583</v>
      </c>
      <c r="F50" s="7">
        <v>458233</v>
      </c>
      <c r="G50" s="7">
        <v>296769</v>
      </c>
    </row>
    <row r="51" spans="4:7" x14ac:dyDescent="0.3">
      <c r="D51" s="7">
        <v>114998</v>
      </c>
      <c r="E51" s="7">
        <v>165431</v>
      </c>
      <c r="F51" s="7">
        <v>130183</v>
      </c>
      <c r="G51" s="21">
        <v>222280</v>
      </c>
    </row>
    <row r="52" spans="4:7" x14ac:dyDescent="0.3">
      <c r="D52" s="21">
        <v>26635</v>
      </c>
      <c r="E52" s="21">
        <v>44676</v>
      </c>
      <c r="F52" s="21">
        <v>636673</v>
      </c>
      <c r="G52" s="21">
        <v>480939</v>
      </c>
    </row>
    <row r="53" spans="4:7" x14ac:dyDescent="0.3">
      <c r="D53" s="7">
        <v>117369</v>
      </c>
      <c r="E53" s="7">
        <v>89952</v>
      </c>
      <c r="F53" s="21">
        <v>82606</v>
      </c>
      <c r="G53" s="7">
        <v>242305</v>
      </c>
    </row>
    <row r="55" spans="4:7" x14ac:dyDescent="0.3">
      <c r="D55" s="33" t="s">
        <v>48</v>
      </c>
      <c r="E55" s="33"/>
      <c r="F55" s="33"/>
      <c r="G55" s="33"/>
    </row>
    <row r="56" spans="4:7" x14ac:dyDescent="0.3">
      <c r="D56" s="24">
        <f>+STDEVA(D49:D53)</f>
        <v>58386.285010265892</v>
      </c>
      <c r="E56" s="24">
        <f>+STDEVA(E49:E53)</f>
        <v>69781.559101957595</v>
      </c>
      <c r="F56" s="24">
        <f>+STDEVA(F49:F53)</f>
        <v>232040.57135057222</v>
      </c>
      <c r="G56" s="24">
        <f>+STDEVA(G49:G53)</f>
        <v>103880.2743171195</v>
      </c>
    </row>
  </sheetData>
  <mergeCells count="33">
    <mergeCell ref="A2:A3"/>
    <mergeCell ref="J2:J3"/>
    <mergeCell ref="K2:K3"/>
    <mergeCell ref="A4:A8"/>
    <mergeCell ref="B4:B8"/>
    <mergeCell ref="C4:C8"/>
    <mergeCell ref="G4:G8"/>
    <mergeCell ref="I4:I8"/>
    <mergeCell ref="J4:J8"/>
    <mergeCell ref="K4:K8"/>
    <mergeCell ref="K9:K13"/>
    <mergeCell ref="A14:A18"/>
    <mergeCell ref="B14:B18"/>
    <mergeCell ref="C14:C18"/>
    <mergeCell ref="G14:G18"/>
    <mergeCell ref="I14:I18"/>
    <mergeCell ref="J14:J18"/>
    <mergeCell ref="K14:K18"/>
    <mergeCell ref="A9:A13"/>
    <mergeCell ref="B9:B13"/>
    <mergeCell ref="C9:C13"/>
    <mergeCell ref="G9:G13"/>
    <mergeCell ref="I9:I13"/>
    <mergeCell ref="J9:J13"/>
    <mergeCell ref="K19:K23"/>
    <mergeCell ref="M27:O27"/>
    <mergeCell ref="D55:G55"/>
    <mergeCell ref="A19:A23"/>
    <mergeCell ref="B19:B23"/>
    <mergeCell ref="C19:C23"/>
    <mergeCell ref="G19:G23"/>
    <mergeCell ref="I19:I23"/>
    <mergeCell ref="J19:J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CONTROL</vt:lpstr>
      <vt:lpstr>GMAW HR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bohorquez</dc:creator>
  <cp:lastModifiedBy>Luis Calderon</cp:lastModifiedBy>
  <dcterms:created xsi:type="dcterms:W3CDTF">2022-11-15T21:17:57Z</dcterms:created>
  <dcterms:modified xsi:type="dcterms:W3CDTF">2023-02-24T03:06:27Z</dcterms:modified>
</cp:coreProperties>
</file>