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correouisedu.sharepoint.com/sites/TesisPaulaGRosaP/Shared Documents/General/TG2/LIBRO/ANEXOS/"/>
    </mc:Choice>
  </mc:AlternateContent>
  <xr:revisionPtr revIDLastSave="109" documentId="13_ncr:1_{C45308AF-6181-414B-9A3B-9F887135178D}" xr6:coauthVersionLast="47" xr6:coauthVersionMax="47" xr10:uidLastSave="{AF65D148-1FC5-4091-B535-082C1B85225E}"/>
  <bookViews>
    <workbookView xWindow="0" yWindow="0" windowWidth="20475" windowHeight="10920" xr2:uid="{38A839FC-8E24-43B1-9E05-382215ECDA4B}"/>
  </bookViews>
  <sheets>
    <sheet name="ANEXO A" sheetId="7" r:id="rId1"/>
    <sheet name="26-06" sheetId="8" state="hidden" r:id="rId2"/>
    <sheet name="ANEXO B" sheetId="3" r:id="rId3"/>
    <sheet name="ANEXO C" sheetId="14" r:id="rId4"/>
    <sheet name="PONDERACIÓN" sheetId="2" state="hidden" r:id="rId5"/>
    <sheet name="PONDERACIÓN (2)" sheetId="5" state="hidden" r:id="rId6"/>
  </sheets>
  <definedNames>
    <definedName name="_xlnm.Print_Area" localSheetId="0">'ANEXO A'!$A$1:$E$18</definedName>
    <definedName name="_xlnm.Print_Area" localSheetId="2">'ANEXO B'!$A$1:$X$48</definedName>
    <definedName name="_xlnm.Print_Area" localSheetId="3">'ANEXO C'!$A$1:$G$44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4" l="1"/>
  <c r="G14" i="14"/>
  <c r="G13" i="14"/>
  <c r="G12" i="14"/>
  <c r="G11" i="14"/>
  <c r="E11" i="7"/>
  <c r="E18" i="7" s="1"/>
  <c r="D18" i="7"/>
  <c r="E49" i="5"/>
  <c r="J46" i="5" s="1"/>
  <c r="D48" i="5"/>
  <c r="C48" i="5"/>
  <c r="F47" i="5"/>
  <c r="D47" i="5"/>
  <c r="C47" i="5"/>
  <c r="C46" i="5"/>
  <c r="E40" i="5"/>
  <c r="D40" i="5"/>
  <c r="D39" i="5"/>
  <c r="C38" i="5"/>
  <c r="F37" i="5"/>
  <c r="C40" i="5" s="1"/>
  <c r="E37" i="5"/>
  <c r="F33" i="5"/>
  <c r="J32" i="5" s="1"/>
  <c r="E32" i="5"/>
  <c r="E33" i="5" s="1"/>
  <c r="I30" i="5" s="1"/>
  <c r="D32" i="5"/>
  <c r="C32" i="5"/>
  <c r="D31" i="5"/>
  <c r="C31" i="5"/>
  <c r="C30" i="5"/>
  <c r="C25" i="5"/>
  <c r="F22" i="5" s="1"/>
  <c r="D24" i="5"/>
  <c r="E22" i="5"/>
  <c r="E25" i="5" s="1"/>
  <c r="D22" i="5"/>
  <c r="I9" i="5"/>
  <c r="F26" i="2"/>
  <c r="E42" i="2"/>
  <c r="F40" i="2"/>
  <c r="D41" i="2"/>
  <c r="D40" i="2"/>
  <c r="C41" i="2"/>
  <c r="C40" i="2"/>
  <c r="C39" i="2"/>
  <c r="E33" i="2"/>
  <c r="D33" i="2"/>
  <c r="D32" i="2"/>
  <c r="F30" i="2"/>
  <c r="E30" i="2"/>
  <c r="C31" i="2"/>
  <c r="D25" i="2"/>
  <c r="E25" i="2"/>
  <c r="D24" i="2"/>
  <c r="C25" i="2"/>
  <c r="C24" i="2"/>
  <c r="C23" i="2"/>
  <c r="C18" i="2"/>
  <c r="D17" i="2"/>
  <c r="E15" i="2"/>
  <c r="E18" i="2" s="1"/>
  <c r="D15" i="2"/>
  <c r="I9" i="2"/>
  <c r="F24" i="5" l="1"/>
  <c r="C26" i="2"/>
  <c r="G22" i="2" s="1"/>
  <c r="E26" i="2"/>
  <c r="I25" i="2" s="1"/>
  <c r="F34" i="2"/>
  <c r="J30" i="2" s="1"/>
  <c r="D34" i="2"/>
  <c r="H32" i="2" s="1"/>
  <c r="C42" i="2"/>
  <c r="G38" i="2" s="1"/>
  <c r="D42" i="2"/>
  <c r="H41" i="2" s="1"/>
  <c r="J40" i="2"/>
  <c r="F42" i="2"/>
  <c r="J38" i="2" s="1"/>
  <c r="J41" i="2"/>
  <c r="J39" i="2"/>
  <c r="I41" i="2"/>
  <c r="I40" i="2"/>
  <c r="I39" i="2"/>
  <c r="I38" i="2"/>
  <c r="J25" i="2"/>
  <c r="J24" i="2"/>
  <c r="J23" i="2"/>
  <c r="J22" i="2"/>
  <c r="D49" i="5"/>
  <c r="H45" i="5" s="1"/>
  <c r="J30" i="5"/>
  <c r="J29" i="5"/>
  <c r="I46" i="5"/>
  <c r="C33" i="5"/>
  <c r="G29" i="5" s="1"/>
  <c r="C41" i="5"/>
  <c r="G37" i="5" s="1"/>
  <c r="F23" i="5"/>
  <c r="D33" i="5"/>
  <c r="H29" i="5" s="1"/>
  <c r="J47" i="5"/>
  <c r="D25" i="5"/>
  <c r="G22" i="5" s="1"/>
  <c r="I48" i="5"/>
  <c r="D41" i="5"/>
  <c r="H37" i="5" s="1"/>
  <c r="F41" i="5"/>
  <c r="J37" i="5" s="1"/>
  <c r="I29" i="5"/>
  <c r="I32" i="5"/>
  <c r="F49" i="5"/>
  <c r="J45" i="5" s="1"/>
  <c r="H22" i="5"/>
  <c r="H23" i="5"/>
  <c r="H24" i="5"/>
  <c r="E41" i="5"/>
  <c r="I31" i="5"/>
  <c r="I45" i="5"/>
  <c r="C49" i="5"/>
  <c r="G46" i="5" s="1"/>
  <c r="I47" i="5"/>
  <c r="J48" i="5"/>
  <c r="J31" i="5"/>
  <c r="F16" i="2"/>
  <c r="E34" i="2"/>
  <c r="D26" i="2"/>
  <c r="C33" i="2"/>
  <c r="F15" i="2"/>
  <c r="F17" i="2"/>
  <c r="H16" i="2"/>
  <c r="H17" i="2"/>
  <c r="D18" i="2"/>
  <c r="H15" i="2"/>
  <c r="H40" i="2" l="1"/>
  <c r="G41" i="2"/>
  <c r="G40" i="2"/>
  <c r="G39" i="2"/>
  <c r="G25" i="2"/>
  <c r="H33" i="2"/>
  <c r="G24" i="2"/>
  <c r="G23" i="2"/>
  <c r="C34" i="2"/>
  <c r="G33" i="2" s="1"/>
  <c r="H23" i="2"/>
  <c r="H22" i="2"/>
  <c r="H24" i="2"/>
  <c r="H25" i="2"/>
  <c r="J33" i="2"/>
  <c r="J32" i="2"/>
  <c r="J31" i="2"/>
  <c r="I32" i="2"/>
  <c r="I31" i="2"/>
  <c r="I30" i="2"/>
  <c r="I33" i="2"/>
  <c r="H39" i="2"/>
  <c r="K39" i="2" s="1"/>
  <c r="D46" i="2" s="1"/>
  <c r="H38" i="2"/>
  <c r="K38" i="2" s="1"/>
  <c r="D45" i="2" s="1"/>
  <c r="H31" i="2"/>
  <c r="H30" i="2"/>
  <c r="I24" i="2"/>
  <c r="I23" i="2"/>
  <c r="I22" i="2"/>
  <c r="G40" i="5"/>
  <c r="H48" i="5"/>
  <c r="H46" i="5"/>
  <c r="K46" i="5" s="1"/>
  <c r="D53" i="5" s="1"/>
  <c r="H47" i="5"/>
  <c r="G32" i="5"/>
  <c r="G24" i="5"/>
  <c r="I24" i="5" s="1"/>
  <c r="E56" i="5" s="1"/>
  <c r="G39" i="5"/>
  <c r="G30" i="5"/>
  <c r="G38" i="5"/>
  <c r="H32" i="5"/>
  <c r="H40" i="5"/>
  <c r="I22" i="5"/>
  <c r="C56" i="5" s="1"/>
  <c r="G23" i="5"/>
  <c r="I23" i="5" s="1"/>
  <c r="D56" i="5" s="1"/>
  <c r="H30" i="5"/>
  <c r="H31" i="5"/>
  <c r="K29" i="5"/>
  <c r="C52" i="5" s="1"/>
  <c r="E52" i="5" s="1"/>
  <c r="G31" i="5"/>
  <c r="H38" i="5"/>
  <c r="H39" i="5"/>
  <c r="J38" i="5"/>
  <c r="I38" i="5"/>
  <c r="J40" i="5"/>
  <c r="J39" i="5"/>
  <c r="I39" i="5"/>
  <c r="I37" i="5"/>
  <c r="K37" i="5" s="1"/>
  <c r="G48" i="5"/>
  <c r="G47" i="5"/>
  <c r="G45" i="5"/>
  <c r="K45" i="5" s="1"/>
  <c r="D52" i="5" s="1"/>
  <c r="I40" i="5"/>
  <c r="K41" i="2"/>
  <c r="D48" i="2" s="1"/>
  <c r="K25" i="2"/>
  <c r="C48" i="2" s="1"/>
  <c r="E48" i="2" s="1"/>
  <c r="K22" i="2"/>
  <c r="C45" i="2" s="1"/>
  <c r="E45" i="2" s="1"/>
  <c r="G15" i="2"/>
  <c r="I15" i="2" s="1"/>
  <c r="G16" i="2"/>
  <c r="I16" i="2" s="1"/>
  <c r="D49" i="2" s="1"/>
  <c r="G17" i="2"/>
  <c r="I17" i="2" s="1"/>
  <c r="E49" i="2" s="1"/>
  <c r="K47" i="5" l="1"/>
  <c r="D54" i="5" s="1"/>
  <c r="K40" i="2"/>
  <c r="D47" i="2" s="1"/>
  <c r="K24" i="2"/>
  <c r="C47" i="2" s="1"/>
  <c r="E47" i="2" s="1"/>
  <c r="F47" i="2" s="1"/>
  <c r="K23" i="2"/>
  <c r="C46" i="2" s="1"/>
  <c r="K33" i="2"/>
  <c r="G8" i="2" a="1"/>
  <c r="G10" i="2" s="1"/>
  <c r="C49" i="2"/>
  <c r="G30" i="2"/>
  <c r="K30" i="2" s="1"/>
  <c r="G32" i="2"/>
  <c r="K32" i="2" s="1"/>
  <c r="G31" i="2"/>
  <c r="K31" i="2" s="1"/>
  <c r="K48" i="5"/>
  <c r="D55" i="5" s="1"/>
  <c r="K32" i="5"/>
  <c r="C55" i="5" s="1"/>
  <c r="E55" i="5" s="1"/>
  <c r="K40" i="5"/>
  <c r="K30" i="5"/>
  <c r="C53" i="5" s="1"/>
  <c r="E53" i="5" s="1"/>
  <c r="K31" i="5"/>
  <c r="C54" i="5" s="1"/>
  <c r="E54" i="5" s="1"/>
  <c r="F54" i="5" s="1"/>
  <c r="K38" i="5"/>
  <c r="K39" i="5"/>
  <c r="G8" i="5" a="1"/>
  <c r="G10" i="5" s="1"/>
  <c r="F52" i="5"/>
  <c r="F55" i="5"/>
  <c r="F45" i="2"/>
  <c r="E46" i="2"/>
  <c r="F46" i="2" s="1"/>
  <c r="G8" i="2" l="1"/>
  <c r="G9" i="2"/>
  <c r="F53" i="5"/>
  <c r="F56" i="5" s="1"/>
  <c r="G8" i="5"/>
  <c r="G9" i="5"/>
  <c r="G11" i="5"/>
  <c r="I8" i="5" s="1"/>
  <c r="I10" i="5" s="1"/>
  <c r="G11" i="2"/>
  <c r="I8" i="2" s="1"/>
  <c r="I10" i="2" s="1"/>
  <c r="F48" i="2"/>
  <c r="F49" i="2" s="1"/>
</calcChain>
</file>

<file path=xl/sharedStrings.xml><?xml version="1.0" encoding="utf-8"?>
<sst xmlns="http://schemas.openxmlformats.org/spreadsheetml/2006/main" count="1061" uniqueCount="517">
  <si>
    <t>PRIMERA FASE</t>
  </si>
  <si>
    <t>Efecto del uso de soportes orgánicos sobre la microbiología del proceos de DA.</t>
  </si>
  <si>
    <t>Bitácora: Revisión bibliográfica.</t>
  </si>
  <si>
    <t>Bitácora: Revisión bibliográfica</t>
  </si>
  <si>
    <t>Tema a vigilar</t>
  </si>
  <si>
    <t>Uso de soportes orgánicos en la DA.</t>
  </si>
  <si>
    <t>Objetivo</t>
  </si>
  <si>
    <t>Definir mediante una revisión bibliográfica, el efecto del uso de los soportes orgánicos sobre la microbiología del proceso de digestión anaeróbica en distintas condiciones de temperatura.</t>
  </si>
  <si>
    <t>Palabras clave</t>
  </si>
  <si>
    <t>Español</t>
  </si>
  <si>
    <t>Digestión anaeróbica, biopelícula, soport, portador orgánico, portador</t>
  </si>
  <si>
    <t>Inglés</t>
  </si>
  <si>
    <t>Anaerobic digestion, biofilm, support, organic carrier, carrier</t>
  </si>
  <si>
    <t>Fuentes de información estructuradas</t>
  </si>
  <si>
    <t>Science Direct, Nature Research, Scielo, Dialnet, SCOPUS, cipav.</t>
  </si>
  <si>
    <t>Fecha</t>
  </si>
  <si>
    <t>Base de Datos/Página web</t>
  </si>
  <si>
    <t>Ecuación de Búsqueda</t>
  </si>
  <si>
    <t>Número de Resultados</t>
  </si>
  <si>
    <t>Documentos revisados</t>
  </si>
  <si>
    <t>Scopus</t>
  </si>
  <si>
    <t>TITLE-ABS-KEY ("Anaerobic digestion" AND "Suport" AND "Biofilm") AND PUBYEAR &gt;2005 AND PUBYEAR &lt;2021</t>
  </si>
  <si>
    <t>Dianet</t>
  </si>
  <si>
    <t>Buscar documentos: anaerobic digestion carrier</t>
  </si>
  <si>
    <t>Buscar documentos: anaerobic digestion support</t>
  </si>
  <si>
    <t>Scielo</t>
  </si>
  <si>
    <t>Todos los indices: (Anaerobic digestion) AND (biofilm)</t>
  </si>
  <si>
    <t>Todos los indices: (Anaerobic digestion) AND (support)</t>
  </si>
  <si>
    <t>Nature Research</t>
  </si>
  <si>
    <t>Search articles by subject, keyword or author ("Anaerobic digestion" AND "biofilm" AND "support")</t>
  </si>
  <si>
    <t>TOTALES</t>
  </si>
  <si>
    <t>Los que leemos</t>
  </si>
  <si>
    <t>AÑO</t>
  </si>
  <si>
    <t>No. Publicaciones</t>
  </si>
  <si>
    <t>Influencia del uso de soportes orgánicos en el proceso de DA: Clasificación de los soportes.</t>
  </si>
  <si>
    <t>TITULO</t>
  </si>
  <si>
    <t>DOI</t>
  </si>
  <si>
    <t>AUTOR</t>
  </si>
  <si>
    <t>CONDICIONES OPERACIONES</t>
  </si>
  <si>
    <t>MICROBIOLOGÍA</t>
  </si>
  <si>
    <t>FUENTE DE NUTRIENTES</t>
  </si>
  <si>
    <t>PORTADOR DE BIOPELÍCULA</t>
  </si>
  <si>
    <t>REMOCIÓN DE MATERIA ORGÁNICA</t>
  </si>
  <si>
    <t>CONTENIDO DE NUTRIENTES EN EL DIGERIDO</t>
  </si>
  <si>
    <t>RENDIMIENTO DE BIOGÁS</t>
  </si>
  <si>
    <t>RENDIMIENTO DE METANO</t>
  </si>
  <si>
    <t>Referencia</t>
  </si>
  <si>
    <t>Tipo</t>
  </si>
  <si>
    <t>Volumen de reactor</t>
  </si>
  <si>
    <t>Temperatura</t>
  </si>
  <si>
    <t>Tiempo de retención hidráulica (TRH)</t>
  </si>
  <si>
    <t>Velocidad de carga orgánica (OLR)</t>
  </si>
  <si>
    <t xml:space="preserve">Tipo de análisis </t>
  </si>
  <si>
    <t>Fuente de inoculo</t>
  </si>
  <si>
    <t>Sustrato</t>
  </si>
  <si>
    <t>Cosustrato</t>
  </si>
  <si>
    <t>Origen</t>
  </si>
  <si>
    <t>Soporte</t>
  </si>
  <si>
    <t>Concentración</t>
  </si>
  <si>
    <t>Porosidad</t>
  </si>
  <si>
    <t>Densidad</t>
  </si>
  <si>
    <t>Tamaño</t>
  </si>
  <si>
    <t>Tiempo de formación</t>
  </si>
  <si>
    <t>N/A</t>
  </si>
  <si>
    <t>N/R</t>
  </si>
  <si>
    <t>Enhancing performance in anaerobic high-solids stratified bed digesters by straw bed implementation</t>
  </si>
  <si>
    <t>https://bibliotecavirtual.uis.edu.co:2236/10.1016/j.biortech.2005.11.023</t>
  </si>
  <si>
    <t>Svensson, L. M., Björnsson, L., &amp; Mattiasson, B.</t>
  </si>
  <si>
    <t>Reactor de columna de plexiglás con camisa de agua a escala laboratorio</t>
  </si>
  <si>
    <t>4.75 L</t>
  </si>
  <si>
    <t>33 °C</t>
  </si>
  <si>
    <t>N/E</t>
  </si>
  <si>
    <t xml:space="preserve">Digerido de un reactor anaerobico que trataba residuos municipales </t>
  </si>
  <si>
    <t>Mezcla sin diluir de hojas frescas remolacha y Cultivo de hierba ensilada</t>
  </si>
  <si>
    <t>Lecho de paja de trigo</t>
  </si>
  <si>
    <t>Dos reactores a escala piloto de columna de acero aislados</t>
  </si>
  <si>
    <t>390 L</t>
  </si>
  <si>
    <t xml:space="preserve">35 °C
</t>
  </si>
  <si>
    <t>Partes de lecho y lixiviado del reactor a escala laboratorio</t>
  </si>
  <si>
    <t>Biohydrogen production with anaerobic fluidized bed reactors-A comparison of biofilm-based and granule-based systems</t>
  </si>
  <si>
    <t>https://doi.org/10.1016/j.ijhydene.2007.09.048</t>
  </si>
  <si>
    <t>Zhang, Zhen-Peng, et al.</t>
  </si>
  <si>
    <t>Reactores anaeróbicos de lecho fluidizado (AFBR)</t>
  </si>
  <si>
    <t>1.4 L</t>
  </si>
  <si>
    <t>37° C</t>
  </si>
  <si>
    <t>0.25-0.75 h</t>
  </si>
  <si>
    <t>Microscopía electrónica de barrido (SEM)</t>
  </si>
  <si>
    <t>Lodo anaerobio de aguas residuales y glucosa</t>
  </si>
  <si>
    <t>Glucosa</t>
  </si>
  <si>
    <t>Carbono Activado Granular (GAC)</t>
  </si>
  <si>
    <t>500-800 µm</t>
  </si>
  <si>
    <t>55-95%</t>
  </si>
  <si>
    <t>0.125-3 h</t>
  </si>
  <si>
    <t>Effects of bed materials on the performance of an anaerobic sequencing batch biofilm reactor treating domestic sewage</t>
  </si>
  <si>
    <t>https://doi.org/10.1016/j.jenvman.2007.07.015</t>
  </si>
  <si>
    <t>Garcia, M. L., et al.</t>
  </si>
  <si>
    <t>Reactor de biopelícula discontinuo de secuenciación anaeróbica (AnSBBR)</t>
  </si>
  <si>
    <t>7.2 L</t>
  </si>
  <si>
    <t>Microscopía de contraste de fases y electroforesis en gel de gradiente desnaturalizante (DGGE)</t>
  </si>
  <si>
    <t>Lodo anaeróbico de reactor que trata aguas residuales de los mataderos de aves de corral</t>
  </si>
  <si>
    <t>Aguas residuales domésticas</t>
  </si>
  <si>
    <t>Espuma de poliuretano (PU)</t>
  </si>
  <si>
    <t>0.92</t>
  </si>
  <si>
    <t>0.6 cm</t>
  </si>
  <si>
    <t>60% DQO removido</t>
  </si>
  <si>
    <t>carbón vegetal (VC)</t>
  </si>
  <si>
    <t>0.43</t>
  </si>
  <si>
    <t>0.5 cm</t>
  </si>
  <si>
    <t xml:space="preserve">piedra pómez sintética (SP) </t>
  </si>
  <si>
    <t xml:space="preserve"> polietileno de baja densidad (PE)</t>
  </si>
  <si>
    <t>Performance of biofilm carriers in anaerobic digestion of sisal leaf waste leachate</t>
  </si>
  <si>
    <t>https://doi.org/10.2225/vol10-issue4-fulltext-7</t>
  </si>
  <si>
    <t>Anthony Manoni Mshandete</t>
  </si>
  <si>
    <t>Biorreactores de lecho empacado con recirculación de flujo ascendente</t>
  </si>
  <si>
    <t>2 L</t>
  </si>
  <si>
    <t>35 °C
37 °C</t>
  </si>
  <si>
    <t>1 d</t>
  </si>
  <si>
    <t xml:space="preserve">Lodos de depuradora de un digestor mesófilo </t>
  </si>
  <si>
    <t>Desechos de tejido de hojas de sisal y medio sinteticos</t>
  </si>
  <si>
    <t>Sisal (especie: agave)</t>
  </si>
  <si>
    <t>145 g/L</t>
  </si>
  <si>
    <t xml:space="preserve">Piedra pomez </t>
  </si>
  <si>
    <t>271 g/L</t>
  </si>
  <si>
    <t>Perlas de vidrio porosas</t>
  </si>
  <si>
    <t>174 g/L</t>
  </si>
  <si>
    <t>Anaerobic acidogenic digestion of olive mill wastewaters in biofilm reactors packed with ceramic filters or granular activated carbon</t>
  </si>
  <si>
    <t>https://doi.org/10.1016/j.watres.2010.06.025</t>
  </si>
  <si>
    <t>Bertin, Lorenzo, et al.</t>
  </si>
  <si>
    <t>Reactores de biopelícula de lecho compacto (PBBRs)</t>
  </si>
  <si>
    <t>2.5 L</t>
  </si>
  <si>
    <t>25, 35 y 55 °C</t>
  </si>
  <si>
    <t>Extracción total de ADN, amplificación por anallisis cuantitativo Reacción en Cadena de la Polimerasa (PCR) y electroforesis en gel de gradiente desnaturalizante</t>
  </si>
  <si>
    <t>Agua residual de almazara inoculada con biomasa de alta densidad</t>
  </si>
  <si>
    <t>Aguas residuales de almazara (OMW)</t>
  </si>
  <si>
    <t>Cubos porosos de cerámica</t>
  </si>
  <si>
    <t>10 ppi</t>
  </si>
  <si>
    <t>2.38 g/mL</t>
  </si>
  <si>
    <t>25*25*18 mm</t>
  </si>
  <si>
    <t>19.15-22.16%</t>
  </si>
  <si>
    <t>carbón activado granular</t>
  </si>
  <si>
    <t xml:space="preserve">1.32 g/mL </t>
  </si>
  <si>
    <t>d=3 mm 
l=10 mm</t>
  </si>
  <si>
    <t>58-86%</t>
  </si>
  <si>
    <t>Remoção de compostos fenólicos em reatores anaeróbios de leito fixo com diferentes materiais suporte</t>
  </si>
  <si>
    <t>https://doi.org/10.1590/S1415-43662010001000009</t>
  </si>
  <si>
    <t>Fia, F. R., Matos, A. T. D., Borges, A. C., Moreira, D. A., Fia, R., &amp; Eustáquio Júnior, V.</t>
  </si>
  <si>
    <t>Reactor anaeróbicos de lecho fijo con flujo ascendente</t>
  </si>
  <si>
    <t xml:space="preserve"> 139.5 L</t>
  </si>
  <si>
    <t>1.3 d</t>
  </si>
  <si>
    <t>Lodo de depuradora de un reactor UASB</t>
  </si>
  <si>
    <t xml:space="preserve"> Aguas residuales del procesamiento de frutos de café (ARC) diluidas y sin diluir</t>
  </si>
  <si>
    <t>Biochar magnetico</t>
  </si>
  <si>
    <t>47-64%</t>
  </si>
  <si>
    <t>Espuma poliuretano</t>
  </si>
  <si>
    <t>58-80%</t>
  </si>
  <si>
    <t>grava</t>
  </si>
  <si>
    <t>42-72%</t>
  </si>
  <si>
    <t>Sequential operation of a hybrid anaerobic reactor using a lignocellulosic biomass as biofilm support</t>
  </si>
  <si>
    <t>https://doi.org/10.1016/j.biortech.2014.08.127</t>
  </si>
  <si>
    <t>Mohamed Ali Wahab</t>
  </si>
  <si>
    <t>Reactor anaeróbico de lecho fijo / Semicontinuo</t>
  </si>
  <si>
    <t>16.7 L</t>
  </si>
  <si>
    <t>35 °C</t>
  </si>
  <si>
    <t>0.75 d</t>
  </si>
  <si>
    <t>Lodo industrial de una fabrica de azucar</t>
  </si>
  <si>
    <t>Agua residual de vino complementada con nitrógeno (NH4CL) y fósforo (NaH2PO4)</t>
  </si>
  <si>
    <t>Paja de trigo WS</t>
  </si>
  <si>
    <t>1 mm</t>
  </si>
  <si>
    <t>Tallo de girasol SS</t>
  </si>
  <si>
    <t>Tallo de uva GS</t>
  </si>
  <si>
    <t>Fibra de cactus CF</t>
  </si>
  <si>
    <t>Fibra de estropajo LF</t>
  </si>
  <si>
    <t>Conos de ciprés CC</t>
  </si>
  <si>
    <t>Biodegradación anaerobia de un material biodegradable bajo digestión anaerobia termófila</t>
  </si>
  <si>
    <t xml:space="preserve">Muñoz, R. C., &amp; Concha, J. L. H. </t>
  </si>
  <si>
    <t>Bioreactores de vidrio</t>
  </si>
  <si>
    <t>0.8 L</t>
  </si>
  <si>
    <t>52°C</t>
  </si>
  <si>
    <t>Residuos orgánicos urbanos</t>
  </si>
  <si>
    <t>Mezcla de materia orgánica triturada, agua libre de cloro</t>
  </si>
  <si>
    <t>Rumen bovino líquido</t>
  </si>
  <si>
    <t>Almidon nativo de yuca</t>
  </si>
  <si>
    <t>Polímero</t>
  </si>
  <si>
    <t>61.27%</t>
  </si>
  <si>
    <t>59.6%</t>
  </si>
  <si>
    <t>Production, characterization, and biogas application of magnetic hydrochar from cellulose</t>
  </si>
  <si>
    <t>https://bibliotecavirtual.uis.edu.co:2236/10.1016/j.biortech.2015.03.044</t>
  </si>
  <si>
    <t>Reza, M. T., Rottler, E., Tölle, R., Werner, M., Ramm, P., &amp; Mumme, J.</t>
  </si>
  <si>
    <t>Reactor discontinuo escala laboratorio "jeringas de vidrio"</t>
  </si>
  <si>
    <t>0.1 L</t>
  </si>
  <si>
    <t>42°C</t>
  </si>
  <si>
    <t xml:space="preserve">Microscopio de barrido láser (LSM) </t>
  </si>
  <si>
    <t>Lodo anaerobio de reactores a escala de laboratorio</t>
  </si>
  <si>
    <t>Celulosa microcristalina industrial (MCC) y polvo de MnZn-ferritas</t>
  </si>
  <si>
    <t>20 g/L</t>
  </si>
  <si>
    <t>N/R}</t>
  </si>
  <si>
    <t>Start up performance of biochar packed bed anaerobic digesters</t>
  </si>
  <si>
    <t>https://doi.org/10.1016/j.jwpe.2014.12.004</t>
  </si>
  <si>
    <t>Michael John Cooney</t>
  </si>
  <si>
    <t>Reactor anaeróbico de lecho empacado</t>
  </si>
  <si>
    <t>900 L
1500 L
1500 L</t>
  </si>
  <si>
    <t>37 °C</t>
  </si>
  <si>
    <t>1.8 d</t>
  </si>
  <si>
    <t>8.53 kg/L d</t>
  </si>
  <si>
    <t>PCR - identificación bacteriana</t>
  </si>
  <si>
    <t xml:space="preserve">Aguas residuales de trampa de grasa </t>
  </si>
  <si>
    <t>Biochar</t>
  </si>
  <si>
    <t>Anaerobic treatment of organic chemical wastewater using packed bed reactors</t>
  </si>
  <si>
    <t>https://doi.org/10.2166/wst.2006.803</t>
  </si>
  <si>
    <t>P Mijaylova-Nacheva</t>
  </si>
  <si>
    <t>Biofiltros de flujo ascendente o Columna acrílica enchaquetada</t>
  </si>
  <si>
    <t>9.4 L</t>
  </si>
  <si>
    <t>0.8 - 18.3 d</t>
  </si>
  <si>
    <t>Lodos extraídos de un reactor UASB para el tratamiento de aguas domésticas</t>
  </si>
  <si>
    <t>Aguas residuales domesticas</t>
  </si>
  <si>
    <t>Levadura</t>
  </si>
  <si>
    <t>Carbón activado granulado (GAC)</t>
  </si>
  <si>
    <t>2.00 - 2.38 mm</t>
  </si>
  <si>
    <t>75-90.55%</t>
  </si>
  <si>
    <t>Tezontle</t>
  </si>
  <si>
    <t>Treatment of household greywater laden with household chemical products in a multi-chambered anaerobic biofilm reactor</t>
  </si>
  <si>
    <t>https://doi.org/10.1016/j.scs.2019.101783</t>
  </si>
  <si>
    <t>Himanshu Kumar Khuntia</t>
  </si>
  <si>
    <t>AnBR
Reactor de biopelícula anaeróbico multicámara</t>
  </si>
  <si>
    <t>10 L</t>
  </si>
  <si>
    <t>24 - 26 °C</t>
  </si>
  <si>
    <t>550 mg/L d</t>
  </si>
  <si>
    <t>PCR</t>
  </si>
  <si>
    <t xml:space="preserve">  Sustrato estándar (Glucosa, cloruro de amonio, bicarbonato de potasio, fosfato monopotásico y etanamida)
Aguas grises</t>
  </si>
  <si>
    <t>PVC
Cocus nucifera</t>
  </si>
  <si>
    <t>Forma cilíndrica
l=70.35 mm
h=0.275 mm</t>
  </si>
  <si>
    <t>R1: 160 mg/L*día
R3: 214 mg/L*día
R2: 627 mg/L*día
R4: 3540 mg/L*día</t>
  </si>
  <si>
    <t>Performance, mechanism and stability of nitrogen-doped sewage sludge based activated carbon supported magnetite in anaerobic degradation of coal gasification wastewater</t>
  </si>
  <si>
    <t>https://doi.org/10.1016/j.scitotenv.2020.140285</t>
  </si>
  <si>
    <t>Haifeng Zhuang</t>
  </si>
  <si>
    <t>Reactor UASB escala laboratorio</t>
  </si>
  <si>
    <t>2.8 L</t>
  </si>
  <si>
    <t>37 ± 1 °C</t>
  </si>
  <si>
    <t>Lodo anaerobio de planta de tratamiento de aguas residuales de planta de gasificación</t>
  </si>
  <si>
    <t>Aguas residuales de planta de gasificación de carbón</t>
  </si>
  <si>
    <t>5 g/L</t>
  </si>
  <si>
    <t>0-15 nm</t>
  </si>
  <si>
    <t>1093.6 mL/d</t>
  </si>
  <si>
    <t>Evaluation of a hybrid anaerobic biofilm reactor treating winery effluents and using grape stalks as biofilm carrier</t>
  </si>
  <si>
    <t>http://dx.doi.org/10.1080/09593330.2015.1127291</t>
  </si>
  <si>
    <t>Reactor anaeróbico de lecho fijo</t>
  </si>
  <si>
    <t>Aguas residuales sintéticas de bodega</t>
  </si>
  <si>
    <t>Etanol</t>
  </si>
  <si>
    <t>Tallos de uva</t>
  </si>
  <si>
    <t>1 kg</t>
  </si>
  <si>
    <t>0.86</t>
  </si>
  <si>
    <t>Effects of dairy manure-derived biochar on psychrophilic, mesophilic and thermophilic anaerobic digestions of dairy manure</t>
  </si>
  <si>
    <t>https://doi.org/10.1016/j.biortech.2017.11.074</t>
  </si>
  <si>
    <t>Hyun Min Jang</t>
  </si>
  <si>
    <t>0.28 L</t>
  </si>
  <si>
    <t>20 °C
35 °C
55 °C</t>
  </si>
  <si>
    <t>Análisis fisicoquímico</t>
  </si>
  <si>
    <t>Fondo del Lago Tarleton</t>
  </si>
  <si>
    <t>Estiércol</t>
  </si>
  <si>
    <t>Estiércol seco</t>
  </si>
  <si>
    <t>420 - 600 µm</t>
  </si>
  <si>
    <t>Promoting Interspecies Electron Transfer with Biochar</t>
  </si>
  <si>
    <t>https://doi.org/10.1038/srep05019</t>
  </si>
  <si>
    <t>Shanshan Chen</t>
  </si>
  <si>
    <t>30 °C
37 °C</t>
  </si>
  <si>
    <t>PCR y Microscopía electrónica de barrido (SEM)</t>
  </si>
  <si>
    <t>Geobacter metallireducens cepa GS-15 (ATCC 53774), Geobacter sulfurreducens cepa PCA (ATCC 51573), y
la cepa tipo Methanosarcina barkeri, DSM 800 (ATCC 43569) se obtuvieron de la colección de cultivos de laboratorio de ellos.</t>
  </si>
  <si>
    <t>Biochar BEC (Pino)</t>
  </si>
  <si>
    <t>0.4 mm</t>
  </si>
  <si>
    <t>Biochar ESI (Pino)</t>
  </si>
  <si>
    <t>Biochar Klin (Pino)</t>
  </si>
  <si>
    <t>3 mm</t>
  </si>
  <si>
    <t>https://doi.org/10.1016/j.apenergy.2015.08.016</t>
  </si>
  <si>
    <t>Yanwen Shen</t>
  </si>
  <si>
    <t>N/E: Fase ácida</t>
  </si>
  <si>
    <t>0.6 L</t>
  </si>
  <si>
    <t>1.2 d</t>
  </si>
  <si>
    <t>Lodos de aguas residuales</t>
  </si>
  <si>
    <t>Rastrojo de maíz</t>
  </si>
  <si>
    <t>1.82 g/g ST de lodo</t>
  </si>
  <si>
    <t>Ca: 60-134%</t>
  </si>
  <si>
    <t>2.55 g/g ST de lodo</t>
  </si>
  <si>
    <t>Fe: 43-95%</t>
  </si>
  <si>
    <t>N/E: Fase metano</t>
  </si>
  <si>
    <t>53 °C</t>
  </si>
  <si>
    <t>12 d</t>
  </si>
  <si>
    <t>3.06 g/g ST de lodo</t>
  </si>
  <si>
    <t>Mg: 82-183%</t>
  </si>
  <si>
    <t>3.64 g/g ST de lodo</t>
  </si>
  <si>
    <t>K: 2051-4435%</t>
  </si>
  <si>
    <t>Improving anaerobic digestion of easy-acidification substrates by promoting buffering capacity using biochar derived from vermicompost</t>
  </si>
  <si>
    <t>https://doi.org/10.1016/j.biortech.2016.12.060</t>
  </si>
  <si>
    <t>Dou Wang</t>
  </si>
  <si>
    <t>Botellas de vidrio
Batch</t>
  </si>
  <si>
    <t>1 L</t>
  </si>
  <si>
    <t xml:space="preserve">50 g TS/kg </t>
  </si>
  <si>
    <t>Lodo anaerobio</t>
  </si>
  <si>
    <t>Desechos de cocina</t>
  </si>
  <si>
    <t>Estiércol de pollo</t>
  </si>
  <si>
    <t>Vermicompost</t>
  </si>
  <si>
    <t>Anaerobic treatment of distilley spent wash - A study on upflow anaerobic fixed film bioreactor</t>
  </si>
  <si>
    <t>https://doi.org/10.1016/j.biortech.2007.06.060</t>
  </si>
  <si>
    <t>Bhavik K. Acherya</t>
  </si>
  <si>
    <t>Reactor de columna fija de flujo ascendente</t>
  </si>
  <si>
    <t>3 L</t>
  </si>
  <si>
    <t>8 d</t>
  </si>
  <si>
    <t>Lodos de reactor anaeróbico y lechada de estiércol de ganado</t>
  </si>
  <si>
    <t>Lavado gastado de destilería</t>
  </si>
  <si>
    <t>Fibra de coco
Madera
Nylon</t>
  </si>
  <si>
    <t>35-40 d</t>
  </si>
  <si>
    <t>SEGUNDA FASE</t>
  </si>
  <si>
    <t>Evaluación del uso de soportes orgánicos sobre la estabilidad del proceso y el rendimiento de producción de biogás.</t>
  </si>
  <si>
    <t>Incidencia del soporte en la estabilidad de la digestión anaeróbica: Contenido de AGV's y remoción de materia orgánica.</t>
  </si>
  <si>
    <t>AGV in</t>
  </si>
  <si>
    <t>AGV out</t>
  </si>
  <si>
    <t>AGV in 
[gDQO/L]</t>
  </si>
  <si>
    <t>AGV out [gDQO/L]</t>
  </si>
  <si>
    <t>Remoción materia orgánica [%]</t>
  </si>
  <si>
    <t>Carbón Activado Granular (GAC)</t>
  </si>
  <si>
    <t>-</t>
  </si>
  <si>
    <t>55-95</t>
  </si>
  <si>
    <t>Espuma de poliuretano</t>
  </si>
  <si>
    <t>39±15 mg HAc/L</t>
  </si>
  <si>
    <t>23±10 mg HAc/L</t>
  </si>
  <si>
    <t>0.042</t>
  </si>
  <si>
    <t>0.025</t>
  </si>
  <si>
    <t>Carbón vegetal</t>
  </si>
  <si>
    <t>60±27 mg HAc/L</t>
  </si>
  <si>
    <t>44±13 mg HAc/L</t>
  </si>
  <si>
    <t>0.064</t>
  </si>
  <si>
    <t>0.047</t>
  </si>
  <si>
    <t>Piedra pómez sintética</t>
  </si>
  <si>
    <t>54±13 mg HAc/L</t>
  </si>
  <si>
    <t>69±15 mg HAc/L</t>
  </si>
  <si>
    <t>0.058</t>
  </si>
  <si>
    <t>0.074</t>
  </si>
  <si>
    <t>Polietileno de baja densidad</t>
  </si>
  <si>
    <t>68±16 mg HAc/L</t>
  </si>
  <si>
    <t>58±12 mg HAc/L</t>
  </si>
  <si>
    <t>0.073</t>
  </si>
  <si>
    <t>0.062</t>
  </si>
  <si>
    <t>Sisal (especie agave)</t>
  </si>
  <si>
    <t xml:space="preserve">Propionto=4.5 g/L. n-butirato=4.9 g/L. Acetato=8.9 g/L. i-valerato=0.4 g/L. i-butirato= 0.7 g/L. n-valerato=1.2 g/L </t>
  </si>
  <si>
    <t>29.75</t>
  </si>
  <si>
    <t>Piedra pomez</t>
  </si>
  <si>
    <t>Cubos porosos de cerámica (CCs)</t>
  </si>
  <si>
    <t>6.5</t>
  </si>
  <si>
    <t>6.2</t>
  </si>
  <si>
    <t>GAC</t>
  </si>
  <si>
    <t>0.2</t>
  </si>
  <si>
    <t>2021±360 mg HAc/L</t>
  </si>
  <si>
    <t>1080 mg HAc/L</t>
  </si>
  <si>
    <t>1.16</t>
  </si>
  <si>
    <t>763 mg HAc/L</t>
  </si>
  <si>
    <t>0.81</t>
  </si>
  <si>
    <t>Grava</t>
  </si>
  <si>
    <t>897 mg HAc/L</t>
  </si>
  <si>
    <t>0.96</t>
  </si>
  <si>
    <t>Paja de trigo</t>
  </si>
  <si>
    <t>0.64</t>
  </si>
  <si>
    <t>0.79</t>
  </si>
  <si>
    <t>Tallo de girasol</t>
  </si>
  <si>
    <t>0.437</t>
  </si>
  <si>
    <t>1.15</t>
  </si>
  <si>
    <t>Tallo de uva</t>
  </si>
  <si>
    <t>0.48</t>
  </si>
  <si>
    <t>Fibra de cactus</t>
  </si>
  <si>
    <t>Fibra de estropajo</t>
  </si>
  <si>
    <t>0.41</t>
  </si>
  <si>
    <t>Conos de ciprés</t>
  </si>
  <si>
    <t>1.83</t>
  </si>
  <si>
    <t>Almidón nativo de yuca (Polímero)</t>
  </si>
  <si>
    <t>61.27</t>
  </si>
  <si>
    <t xml:space="preserve">GAC
</t>
  </si>
  <si>
    <t>0.05</t>
  </si>
  <si>
    <t>0.06</t>
  </si>
  <si>
    <t xml:space="preserve">PVC
</t>
  </si>
  <si>
    <t>Acetato=40 mg/L, Propionico=22 mg/L, Butirico=11 mg/L</t>
  </si>
  <si>
    <t>0.096</t>
  </si>
  <si>
    <t>64.5</t>
  </si>
  <si>
    <t>Cocus nucifera</t>
  </si>
  <si>
    <t>Acetato=43 mg/L, Propionico=22 mg/L, Butirico=11 mg/L</t>
  </si>
  <si>
    <t>0.099</t>
  </si>
  <si>
    <t>Ro: 
Acetato=40 mg/L, Propionico=32 mg/L, Butirico=6 mg/L</t>
  </si>
  <si>
    <t>0.102</t>
  </si>
  <si>
    <t>64.4</t>
  </si>
  <si>
    <t>R3:
Acetato=25 mg/L, Propionico=27 mg/L, Butirico=5 mg/L</t>
  </si>
  <si>
    <t>0.077</t>
  </si>
  <si>
    <t>Acetato=0.39 g/L, Propionico=0.04 g/L</t>
  </si>
  <si>
    <t>Acetato=0.43 g/L, Propionico=0.03 g/L</t>
  </si>
  <si>
    <t>0.477</t>
  </si>
  <si>
    <t>0.504</t>
  </si>
  <si>
    <t>Biochar de estiércol seco</t>
  </si>
  <si>
    <t>T10=2471.56 mg DQO/L</t>
  </si>
  <si>
    <t>Biochar BEC</t>
  </si>
  <si>
    <t>Biochar ESI</t>
  </si>
  <si>
    <t>Biochar Klin</t>
  </si>
  <si>
    <t>Biochar de rastrojo de maíz</t>
  </si>
  <si>
    <t>Biochar de vermicompost</t>
  </si>
  <si>
    <t>Fibra de coco</t>
  </si>
  <si>
    <t>carbón</t>
  </si>
  <si>
    <t>Fibras de nylon</t>
  </si>
  <si>
    <t>Definición del efecto del uso de los soportes orgánicos sobre la microbiología del proceso de DA</t>
  </si>
  <si>
    <t>Actividad 3.</t>
  </si>
  <si>
    <t>Estudio de la influencia del uso de soportes sobre las etapas metabólicas principales en la digesitón anaeróbica.</t>
  </si>
  <si>
    <t>ALTERNATIVAS</t>
  </si>
  <si>
    <t>TEMPERATURA (°C)</t>
  </si>
  <si>
    <t>FUENTE DEL SOPORTE</t>
  </si>
  <si>
    <t>CONCENTRACIÓN DEL SOPORTE (g/L)</t>
  </si>
  <si>
    <t>AxP</t>
  </si>
  <si>
    <t>n</t>
  </si>
  <si>
    <t>BIOCHAR (MATERA DE PINO)</t>
  </si>
  <si>
    <t>Vegetal</t>
  </si>
  <si>
    <t>CI=(nmax-n)/(n-1)</t>
  </si>
  <si>
    <t>SISAL</t>
  </si>
  <si>
    <t>35-37</t>
  </si>
  <si>
    <t>RI=1,98*(n-2)/n</t>
  </si>
  <si>
    <t>PIEDRA POMEZ</t>
  </si>
  <si>
    <t>Inerte</t>
  </si>
  <si>
    <t>CR=CI/RI</t>
  </si>
  <si>
    <t>PERLAS DE VIDRIO</t>
  </si>
  <si>
    <t>MATRIZ DE COMPARACIÓN DE CRITERIOS</t>
  </si>
  <si>
    <t>CRITERIOS</t>
  </si>
  <si>
    <t>CONCENTRACIÓN DEL SOPORTE</t>
  </si>
  <si>
    <t>MATRIZ NORMALIZADA</t>
  </si>
  <si>
    <t>PONDERACIÓN</t>
  </si>
  <si>
    <t>TOTAL</t>
  </si>
  <si>
    <t>CRITERIO: TEMPERATURA (°C)</t>
  </si>
  <si>
    <t>BIOCHAR</t>
  </si>
  <si>
    <t>CRITERIO: FUENTE DEL SOPORTE</t>
  </si>
  <si>
    <t>CRITERIO: CONCENTRACIÓN DEL SOPORTE</t>
  </si>
  <si>
    <t>CRITERIO/
ALTERNATIVA</t>
  </si>
  <si>
    <t>PRIORIZACIÓN</t>
  </si>
  <si>
    <t>BIOCHAR (madera)</t>
  </si>
  <si>
    <t>PAJA DE TRIGO</t>
  </si>
  <si>
    <t>TALLO DE GIRASOL</t>
  </si>
  <si>
    <t>TALLO DE UVA</t>
  </si>
  <si>
    <t>FIBRA DE CACTUS</t>
  </si>
  <si>
    <t>FIBRA DE ESTROPAJO</t>
  </si>
  <si>
    <t>CONOS DE CIPRES</t>
  </si>
  <si>
    <t>ESCAMAS DE PERCA DEL NILO</t>
  </si>
  <si>
    <t>27-35</t>
  </si>
  <si>
    <t>Animal</t>
  </si>
  <si>
    <t>Anexo A.</t>
  </si>
  <si>
    <t>Anexo B.</t>
  </si>
  <si>
    <t>56 Å</t>
  </si>
  <si>
    <r>
      <t>2 kg SV m</t>
    </r>
    <r>
      <rPr>
        <vertAlign val="superscript"/>
        <sz val="10"/>
        <color theme="1"/>
        <rFont val="Arial"/>
        <family val="2"/>
      </rPr>
      <t>-3</t>
    </r>
    <r>
      <rPr>
        <sz val="10"/>
        <color theme="1"/>
        <rFont val="Arial"/>
        <family val="2"/>
      </rPr>
      <t>d</t>
    </r>
    <r>
      <rPr>
        <vertAlign val="superscript"/>
        <sz val="10"/>
        <color theme="1"/>
        <rFont val="Arial"/>
        <family val="2"/>
      </rPr>
      <t>-1</t>
    </r>
  </si>
  <si>
    <r>
      <t>93 kg/m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100 kg/m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140 kg/m</t>
    </r>
    <r>
      <rPr>
        <vertAlign val="superscript"/>
        <sz val="10"/>
        <color theme="1"/>
        <rFont val="Arial"/>
        <family val="2"/>
      </rPr>
      <t>3</t>
    </r>
  </si>
  <si>
    <r>
      <t>34 kg/m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62 kg/m</t>
    </r>
    <r>
      <rPr>
        <vertAlign val="superscript"/>
        <sz val="10"/>
        <color theme="1"/>
        <rFont val="Arial"/>
        <family val="2"/>
      </rPr>
      <t>3</t>
    </r>
  </si>
  <si>
    <r>
      <t xml:space="preserve"> 40g</t>
    </r>
    <r>
      <rPr>
        <vertAlign val="subscript"/>
        <sz val="10"/>
        <color theme="1"/>
        <rFont val="Arial"/>
        <family val="2"/>
      </rPr>
      <t>glucosa</t>
    </r>
    <r>
      <rPr>
        <sz val="10"/>
        <color theme="1"/>
        <rFont val="Arial"/>
        <family val="2"/>
      </rPr>
      <t>/L h</t>
    </r>
  </si>
  <si>
    <r>
      <t>7.5 L/L h (H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+CO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</si>
  <si>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0.023 g/cm</t>
    </r>
    <r>
      <rPr>
        <vertAlign val="superscript"/>
        <sz val="10"/>
        <color theme="1"/>
        <rFont val="Arial"/>
        <family val="2"/>
      </rPr>
      <t>3</t>
    </r>
  </si>
  <si>
    <r>
      <t>0.51 g/cm</t>
    </r>
    <r>
      <rPr>
        <vertAlign val="superscript"/>
        <sz val="10"/>
        <color theme="1"/>
        <rFont val="Arial"/>
        <family val="2"/>
      </rPr>
      <t>3</t>
    </r>
  </si>
  <si>
    <r>
      <t>0.40 g/cm</t>
    </r>
    <r>
      <rPr>
        <vertAlign val="superscript"/>
        <sz val="10"/>
        <color theme="1"/>
        <rFont val="Arial"/>
        <family val="2"/>
      </rPr>
      <t>3</t>
    </r>
  </si>
  <si>
    <r>
      <t>2.4-25 g</t>
    </r>
    <r>
      <rPr>
        <vertAlign val="subscript"/>
        <sz val="10"/>
        <color theme="1"/>
        <rFont val="Arial"/>
        <family val="2"/>
      </rPr>
      <t>DQO</t>
    </r>
    <r>
      <rPr>
        <sz val="10"/>
        <color theme="1"/>
        <rFont val="Arial"/>
        <family val="2"/>
      </rPr>
      <t>/L d</t>
    </r>
  </si>
  <si>
    <r>
      <t>0.3 - 2.6 L 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/L d</t>
    </r>
  </si>
  <si>
    <r>
      <t>8.17-22.3 kg/m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d</t>
    </r>
  </si>
  <si>
    <r>
      <t>0.19-0.024 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/kg</t>
    </r>
    <r>
      <rPr>
        <vertAlign val="subscript"/>
        <sz val="10"/>
        <color theme="1"/>
        <rFont val="Arial"/>
        <family val="2"/>
      </rPr>
      <t xml:space="preserve">DQO </t>
    </r>
    <r>
      <rPr>
        <sz val="10"/>
        <color theme="1"/>
        <rFont val="Arial"/>
        <family val="2"/>
      </rPr>
      <t>d</t>
    </r>
  </si>
  <si>
    <r>
      <t>0.39-0.13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/kg</t>
    </r>
    <r>
      <rPr>
        <vertAlign val="subscript"/>
        <sz val="10"/>
        <color theme="1"/>
        <rFont val="Arial"/>
        <family val="2"/>
      </rPr>
      <t xml:space="preserve">DQO </t>
    </r>
    <r>
      <rPr>
        <sz val="10"/>
        <color theme="1"/>
        <rFont val="Arial"/>
        <family val="2"/>
      </rPr>
      <t>d</t>
    </r>
  </si>
  <si>
    <r>
      <t>T</t>
    </r>
    <r>
      <rPr>
        <vertAlign val="subscript"/>
        <sz val="10"/>
        <color theme="1"/>
        <rFont val="Arial"/>
        <family val="2"/>
      </rPr>
      <t>amb</t>
    </r>
    <r>
      <rPr>
        <sz val="10"/>
        <color theme="1"/>
        <rFont val="Arial"/>
        <family val="2"/>
      </rPr>
      <t xml:space="preserve"> 
6.4 ºC (mínimo) a 32.9 ºC (máximo)
T</t>
    </r>
    <r>
      <rPr>
        <vertAlign val="subscript"/>
        <sz val="10"/>
        <color theme="1"/>
        <rFont val="Arial"/>
        <family val="2"/>
      </rPr>
      <t>prom</t>
    </r>
    <r>
      <rPr>
        <sz val="10"/>
        <color theme="1"/>
        <rFont val="Arial"/>
        <family val="2"/>
      </rPr>
      <t>=17.2 ºC.</t>
    </r>
  </si>
  <si>
    <r>
      <t>0.81-3.17 kg/m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d</t>
    </r>
  </si>
  <si>
    <r>
      <t>2480 kg/m</t>
    </r>
    <r>
      <rPr>
        <vertAlign val="superscript"/>
        <sz val="10"/>
        <color theme="1"/>
        <rFont val="Arial"/>
        <family val="2"/>
      </rPr>
      <t>3</t>
    </r>
  </si>
  <si>
    <r>
      <t>0.98-4.41 kg/m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d</t>
    </r>
  </si>
  <si>
    <r>
      <t>23 kg/m</t>
    </r>
    <r>
      <rPr>
        <vertAlign val="superscript"/>
        <sz val="10"/>
        <color theme="1"/>
        <rFont val="Arial"/>
        <family val="2"/>
      </rPr>
      <t>3</t>
    </r>
  </si>
  <si>
    <r>
      <t>0.81-3.35 kg/m</t>
    </r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d</t>
    </r>
  </si>
  <si>
    <r>
      <t>2820 kg/m</t>
    </r>
    <r>
      <rPr>
        <vertAlign val="superscript"/>
        <sz val="10"/>
        <color theme="1"/>
        <rFont val="Arial"/>
        <family val="2"/>
      </rPr>
      <t>3</t>
    </r>
  </si>
  <si>
    <r>
      <t>0.65 g</t>
    </r>
    <r>
      <rPr>
        <vertAlign val="subscript"/>
        <sz val="10"/>
        <color theme="1"/>
        <rFont val="Arial"/>
        <family val="2"/>
      </rPr>
      <t>DQO</t>
    </r>
    <r>
      <rPr>
        <sz val="10"/>
        <color theme="1"/>
        <rFont val="Arial"/>
        <family val="2"/>
      </rPr>
      <t xml:space="preserve"> L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 xml:space="preserve"> d</t>
    </r>
    <r>
      <rPr>
        <vertAlign val="superscript"/>
        <sz val="10"/>
        <color theme="1"/>
        <rFont val="Arial"/>
        <family val="2"/>
      </rPr>
      <t>-1</t>
    </r>
  </si>
  <si>
    <r>
      <t>4.31 nm 
(v=1.24E-2 -3.29E-4 cm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/g)</t>
    </r>
  </si>
  <si>
    <r>
      <t>0.9E3 kg/m</t>
    </r>
    <r>
      <rPr>
        <vertAlign val="superscript"/>
        <sz val="10"/>
        <color theme="1"/>
        <rFont val="Arial"/>
        <family val="2"/>
      </rPr>
      <t>3</t>
    </r>
  </si>
  <si>
    <r>
      <t>0.41 mL/g</t>
    </r>
    <r>
      <rPr>
        <vertAlign val="subscript"/>
        <sz val="10"/>
        <color theme="1"/>
        <rFont val="Arial"/>
        <family val="2"/>
      </rPr>
      <t>inóculo</t>
    </r>
  </si>
  <si>
    <r>
      <t>13.3 kgm</t>
    </r>
    <r>
      <rPr>
        <vertAlign val="superscript"/>
        <sz val="10"/>
        <color theme="1"/>
        <rFont val="Arial"/>
        <family val="2"/>
      </rPr>
      <t xml:space="preserve">-3 </t>
    </r>
    <r>
      <rPr>
        <sz val="10"/>
        <color theme="1"/>
        <rFont val="Arial"/>
        <family val="2"/>
      </rPr>
      <t>d</t>
    </r>
    <r>
      <rPr>
        <vertAlign val="superscript"/>
        <sz val="10"/>
        <color theme="1"/>
        <rFont val="Arial"/>
        <family val="2"/>
      </rPr>
      <t>-1</t>
    </r>
  </si>
  <si>
    <r>
      <t xml:space="preserve">
0.919 t/m</t>
    </r>
    <r>
      <rPr>
        <vertAlign val="superscript"/>
        <sz val="10"/>
        <color theme="1"/>
        <rFont val="Arial"/>
        <family val="2"/>
      </rPr>
      <t xml:space="preserve">3
</t>
    </r>
    <r>
      <rPr>
        <sz val="10"/>
        <color theme="1"/>
        <rFont val="Arial"/>
        <family val="2"/>
      </rPr>
      <t>(d</t>
    </r>
    <r>
      <rPr>
        <vertAlign val="subscript"/>
        <sz val="10"/>
        <color theme="1"/>
        <rFont val="Arial"/>
        <family val="2"/>
      </rPr>
      <t>aparente</t>
    </r>
    <r>
      <rPr>
        <sz val="10"/>
        <color theme="1"/>
        <rFont val="Arial"/>
        <family val="2"/>
      </rPr>
      <t>=0.439 t/m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 xml:space="preserve">
</t>
    </r>
  </si>
  <si>
    <r>
      <t>0.385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/kg DQO</t>
    </r>
    <r>
      <rPr>
        <vertAlign val="subscript"/>
        <sz val="10"/>
        <color theme="1"/>
        <rFont val="Arial"/>
        <family val="2"/>
      </rPr>
      <t>rem</t>
    </r>
  </si>
  <si>
    <r>
      <t>0.3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/kg DQO</t>
    </r>
    <r>
      <rPr>
        <vertAlign val="subscript"/>
        <sz val="10"/>
        <color theme="1"/>
        <rFont val="Arial"/>
        <family val="2"/>
      </rPr>
      <t>rem</t>
    </r>
  </si>
  <si>
    <r>
      <t>1.7 kgm</t>
    </r>
    <r>
      <rPr>
        <vertAlign val="superscript"/>
        <sz val="10"/>
        <color theme="1"/>
        <rFont val="Arial"/>
        <family val="2"/>
      </rPr>
      <t xml:space="preserve">-3 </t>
    </r>
    <r>
      <rPr>
        <sz val="10"/>
        <color theme="1"/>
        <rFont val="Arial"/>
        <family val="2"/>
      </rPr>
      <t>d</t>
    </r>
    <r>
      <rPr>
        <vertAlign val="superscript"/>
        <sz val="10"/>
        <color theme="1"/>
        <rFont val="Arial"/>
        <family val="2"/>
      </rPr>
      <t>-1</t>
    </r>
  </si>
  <si>
    <r>
      <t>0.892 t/m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(d</t>
    </r>
    <r>
      <rPr>
        <vertAlign val="subscript"/>
        <sz val="10"/>
        <color theme="1"/>
        <rFont val="Arial"/>
        <family val="2"/>
      </rPr>
      <t>aparente</t>
    </r>
    <r>
      <rPr>
        <sz val="10"/>
        <color theme="1"/>
        <rFont val="Arial"/>
        <family val="2"/>
      </rPr>
      <t>=0.472 t/m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</si>
  <si>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0.274 m3/kg DQO</t>
    </r>
    <r>
      <rPr>
        <vertAlign val="subscript"/>
        <sz val="10"/>
        <color theme="1"/>
        <rFont val="Arial"/>
        <family val="2"/>
      </rPr>
      <t>rem</t>
    </r>
  </si>
  <si>
    <r>
      <t>500 mg/L C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
76 mg/L NH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CL
600 mg/L KHCO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44 mg/L KH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PO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
43 mg/L NH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CONH</t>
    </r>
    <r>
      <rPr>
        <vertAlign val="subscript"/>
        <sz val="10"/>
        <color theme="1"/>
        <rFont val="Arial"/>
        <family val="2"/>
      </rPr>
      <t>2</t>
    </r>
  </si>
  <si>
    <r>
      <t>Carbón activado a base de lodo de depuradora dopado con nitrógeno
Fe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/N-SBAC</t>
    </r>
  </si>
  <si>
    <r>
      <t>347.8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/g</t>
    </r>
  </si>
  <si>
    <r>
      <t>0.65 - 27 g</t>
    </r>
    <r>
      <rPr>
        <vertAlign val="subscript"/>
        <sz val="10"/>
        <color theme="1"/>
        <rFont val="Arial"/>
        <family val="2"/>
      </rPr>
      <t>DQO</t>
    </r>
    <r>
      <rPr>
        <sz val="10"/>
        <color theme="1"/>
        <rFont val="Arial"/>
        <family val="2"/>
      </rPr>
      <t>/L d</t>
    </r>
  </si>
  <si>
    <r>
      <t>d</t>
    </r>
    <r>
      <rPr>
        <vertAlign val="subscript"/>
        <sz val="10"/>
        <color theme="1"/>
        <rFont val="Arial"/>
        <family val="2"/>
      </rPr>
      <t>aparente</t>
    </r>
    <r>
      <rPr>
        <sz val="10"/>
        <color theme="1"/>
        <rFont val="Arial"/>
        <family val="2"/>
      </rPr>
      <t>=0.102 g/cm</t>
    </r>
    <r>
      <rPr>
        <vertAlign val="superscript"/>
        <sz val="10"/>
        <color theme="1"/>
        <rFont val="Arial"/>
        <family val="2"/>
      </rPr>
      <t>2</t>
    </r>
  </si>
  <si>
    <r>
      <t xml:space="preserve">0.35 L </t>
    </r>
    <r>
      <rPr>
        <vertAlign val="subscript"/>
        <sz val="10"/>
        <color theme="1"/>
        <rFont val="Arial"/>
        <family val="2"/>
      </rPr>
      <t>CH4</t>
    </r>
    <r>
      <rPr>
        <sz val="10"/>
        <color theme="1"/>
        <rFont val="Arial"/>
        <family val="2"/>
      </rPr>
      <t>/g</t>
    </r>
    <r>
      <rPr>
        <vertAlign val="subscript"/>
        <sz val="10"/>
        <color theme="1"/>
        <rFont val="Arial"/>
        <family val="2"/>
      </rPr>
      <t>DQOdeg</t>
    </r>
  </si>
  <si>
    <r>
      <t>0 kg/m</t>
    </r>
    <r>
      <rPr>
        <vertAlign val="superscript"/>
        <sz val="10"/>
        <color theme="1"/>
        <rFont val="Arial"/>
        <family val="2"/>
      </rPr>
      <t>3</t>
    </r>
  </si>
  <si>
    <r>
      <t>306.35  ± 6.58 mL 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/g VS</t>
    </r>
    <r>
      <rPr>
        <vertAlign val="subscript"/>
        <sz val="10"/>
        <color theme="1"/>
        <rFont val="Arial"/>
        <family val="2"/>
      </rPr>
      <t>rem</t>
    </r>
  </si>
  <si>
    <r>
      <t>1 kg/m</t>
    </r>
    <r>
      <rPr>
        <vertAlign val="superscript"/>
        <sz val="10"/>
        <color theme="1"/>
        <rFont val="Arial"/>
        <family val="2"/>
      </rPr>
      <t>3</t>
    </r>
  </si>
  <si>
    <r>
      <t>394.92 ± 2.84mL 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/g VS</t>
    </r>
    <r>
      <rPr>
        <vertAlign val="subscript"/>
        <sz val="10"/>
        <color theme="1"/>
        <rFont val="Arial"/>
        <family val="2"/>
      </rPr>
      <t>rem</t>
    </r>
  </si>
  <si>
    <r>
      <t>10 kg/m</t>
    </r>
    <r>
      <rPr>
        <vertAlign val="superscript"/>
        <sz val="10"/>
        <color theme="1"/>
        <rFont val="Arial"/>
        <family val="2"/>
      </rPr>
      <t>3</t>
    </r>
  </si>
  <si>
    <r>
      <t>414.86 ± 4.55 mL CH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/g VS</t>
    </r>
    <r>
      <rPr>
        <vertAlign val="subscript"/>
        <sz val="10"/>
        <color theme="1"/>
        <rFont val="Arial"/>
        <family val="2"/>
      </rPr>
      <t>rem</t>
    </r>
  </si>
  <si>
    <r>
      <t>5000 kg/m</t>
    </r>
    <r>
      <rPr>
        <vertAlign val="superscript"/>
        <sz val="10"/>
        <color theme="1"/>
        <rFont val="Arial"/>
        <family val="2"/>
      </rPr>
      <t>3</t>
    </r>
  </si>
  <si>
    <r>
      <t>Producing pipeline-quality biomethane via anaerobic digestion of sludge amended with corn stover biochar with in-situ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removal</t>
    </r>
  </si>
  <si>
    <r>
      <t>105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/g</t>
    </r>
  </si>
  <si>
    <r>
      <t>d</t>
    </r>
    <r>
      <rPr>
        <vertAlign val="subscript"/>
        <sz val="10"/>
        <color theme="1"/>
        <rFont val="Arial"/>
        <family val="2"/>
      </rPr>
      <t>aparente</t>
    </r>
    <r>
      <rPr>
        <sz val="10"/>
        <color theme="1"/>
        <rFont val="Arial"/>
        <family val="2"/>
      </rPr>
      <t>=0.190 g/cm</t>
    </r>
    <r>
      <rPr>
        <vertAlign val="superscript"/>
        <sz val="10"/>
        <color theme="1"/>
        <rFont val="Arial"/>
        <family val="2"/>
      </rPr>
      <t>2</t>
    </r>
  </si>
  <si>
    <r>
      <t>23.25 kg</t>
    </r>
    <r>
      <rPr>
        <vertAlign val="subscript"/>
        <sz val="10"/>
        <color theme="1"/>
        <rFont val="Arial"/>
        <family val="2"/>
      </rPr>
      <t xml:space="preserve">DQO 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 xml:space="preserve">-3 </t>
    </r>
    <r>
      <rPr>
        <sz val="10"/>
        <color theme="1"/>
        <rFont val="Arial"/>
        <family val="2"/>
      </rPr>
      <t>d-</t>
    </r>
    <r>
      <rPr>
        <vertAlign val="superscript"/>
        <sz val="10"/>
        <color theme="1"/>
        <rFont val="Arial"/>
        <family val="2"/>
      </rPr>
      <t>1</t>
    </r>
  </si>
  <si>
    <r>
      <rPr>
        <sz val="10"/>
        <color theme="1"/>
        <rFont val="Arial"/>
        <family val="2"/>
      </rPr>
      <t>7.2 m</t>
    </r>
    <r>
      <rPr>
        <vertAlign val="superscript"/>
        <sz val="10"/>
        <color theme="1"/>
        <rFont val="Arial"/>
        <family val="2"/>
      </rPr>
      <t>3</t>
    </r>
    <r>
      <rPr>
        <vertAlign val="subscript"/>
        <sz val="10"/>
        <color theme="1"/>
        <rFont val="Arial"/>
        <family val="2"/>
      </rPr>
      <t>biogás</t>
    </r>
    <r>
      <rPr>
        <sz val="10"/>
        <color theme="1"/>
        <rFont val="Arial"/>
        <family val="2"/>
      </rPr>
      <t>/m</t>
    </r>
    <r>
      <rPr>
        <vertAlign val="superscript"/>
        <sz val="10"/>
        <color theme="1"/>
        <rFont val="Arial"/>
        <family val="2"/>
      </rPr>
      <t>3</t>
    </r>
    <r>
      <rPr>
        <vertAlign val="subscript"/>
        <sz val="10"/>
        <color theme="1"/>
        <rFont val="Arial"/>
        <family val="2"/>
      </rPr>
      <t>digestor</t>
    </r>
    <r>
      <rPr>
        <sz val="10"/>
        <color theme="1"/>
        <rFont val="Arial"/>
        <family val="2"/>
      </rPr>
      <t xml:space="preserve"> d</t>
    </r>
  </si>
  <si>
    <t>Anexo C.</t>
  </si>
  <si>
    <r>
      <t>6.465±0.25 g DQO l</t>
    </r>
    <r>
      <rPr>
        <vertAlign val="superscript"/>
        <sz val="10"/>
        <color theme="1"/>
        <rFont val="Arial"/>
        <family val="2"/>
      </rPr>
      <t>-1</t>
    </r>
  </si>
  <si>
    <r>
      <t>6.232±0.3 g DQO l</t>
    </r>
    <r>
      <rPr>
        <vertAlign val="superscript"/>
        <sz val="10"/>
        <color theme="1"/>
        <rFont val="Arial"/>
        <family val="2"/>
      </rPr>
      <t>-1</t>
    </r>
  </si>
  <si>
    <r>
      <t>0.189±0.03 g DQO l</t>
    </r>
    <r>
      <rPr>
        <vertAlign val="superscript"/>
        <sz val="10"/>
        <color theme="1"/>
        <rFont val="Arial"/>
        <family val="2"/>
      </rPr>
      <t>-1</t>
    </r>
  </si>
  <si>
    <r>
      <t>0.6 g l</t>
    </r>
    <r>
      <rPr>
        <vertAlign val="superscript"/>
        <sz val="10"/>
        <color theme="1"/>
        <rFont val="Arial"/>
        <family val="2"/>
      </rPr>
      <t>-1</t>
    </r>
  </si>
  <si>
    <r>
      <t>0.74 g l</t>
    </r>
    <r>
      <rPr>
        <vertAlign val="superscript"/>
        <sz val="10"/>
        <color theme="1"/>
        <rFont val="Arial"/>
        <family val="2"/>
      </rPr>
      <t>-1</t>
    </r>
  </si>
  <si>
    <r>
      <t>0.41 g l</t>
    </r>
    <r>
      <rPr>
        <vertAlign val="superscript"/>
        <sz val="10"/>
        <color theme="1"/>
        <rFont val="Arial"/>
        <family val="2"/>
      </rPr>
      <t>-1</t>
    </r>
  </si>
  <si>
    <r>
      <t>1.08 g l</t>
    </r>
    <r>
      <rPr>
        <vertAlign val="superscript"/>
        <sz val="10"/>
        <color theme="1"/>
        <rFont val="Arial"/>
        <family val="2"/>
      </rPr>
      <t>-1</t>
    </r>
  </si>
  <si>
    <r>
      <t>0.45 g l</t>
    </r>
    <r>
      <rPr>
        <vertAlign val="superscript"/>
        <sz val="10"/>
        <color theme="1"/>
        <rFont val="Arial"/>
        <family val="2"/>
      </rPr>
      <t>-1</t>
    </r>
  </si>
  <si>
    <r>
      <t>0 g l</t>
    </r>
    <r>
      <rPr>
        <vertAlign val="superscript"/>
        <sz val="10"/>
        <color theme="1"/>
        <rFont val="Arial"/>
        <family val="2"/>
      </rPr>
      <t>-1</t>
    </r>
  </si>
  <si>
    <r>
      <t>0.4 g l</t>
    </r>
    <r>
      <rPr>
        <vertAlign val="superscript"/>
        <sz val="10"/>
        <color theme="1"/>
        <rFont val="Arial"/>
        <family val="2"/>
      </rPr>
      <t>-1</t>
    </r>
  </si>
  <si>
    <r>
      <t>0.38 g l</t>
    </r>
    <r>
      <rPr>
        <vertAlign val="superscript"/>
        <sz val="10"/>
        <color theme="1"/>
        <rFont val="Arial"/>
        <family val="2"/>
      </rPr>
      <t>-1</t>
    </r>
  </si>
  <si>
    <r>
      <t>1.72 g l</t>
    </r>
    <r>
      <rPr>
        <vertAlign val="superscript"/>
        <sz val="10"/>
        <color theme="1"/>
        <rFont val="Arial"/>
        <family val="2"/>
      </rPr>
      <t>-1</t>
    </r>
  </si>
  <si>
    <r>
      <t>4.7 g l</t>
    </r>
    <r>
      <rPr>
        <vertAlign val="superscript"/>
        <sz val="10"/>
        <color theme="1"/>
        <rFont val="Arial"/>
        <family val="2"/>
      </rPr>
      <t>-1</t>
    </r>
  </si>
  <si>
    <r>
      <t>1.46 g l</t>
    </r>
    <r>
      <rPr>
        <vertAlign val="superscript"/>
        <sz val="10"/>
        <color theme="1"/>
        <rFont val="Arial"/>
        <family val="2"/>
      </rPr>
      <t>-1</t>
    </r>
  </si>
  <si>
    <r>
      <t>50-100 mg l</t>
    </r>
    <r>
      <rPr>
        <vertAlign val="superscript"/>
        <sz val="10"/>
        <color theme="1"/>
        <rFont val="Arial"/>
        <family val="2"/>
      </rPr>
      <t>-1</t>
    </r>
  </si>
  <si>
    <r>
      <t>57-187 mg L</t>
    </r>
    <r>
      <rPr>
        <vertAlign val="superscript"/>
        <sz val="10"/>
        <color theme="1"/>
        <rFont val="Arial"/>
        <family val="2"/>
      </rPr>
      <t>-1</t>
    </r>
  </si>
  <si>
    <r>
      <t>Carbón activado a base de lodo de depuradora dopado con nitrógeno Fe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/N-SBAC</t>
    </r>
  </si>
  <si>
    <r>
      <rPr>
        <b/>
        <sz val="10"/>
        <rFont val="Arial"/>
        <family val="2"/>
      </rPr>
      <t>Etanol: 247.1 mg/L</t>
    </r>
    <r>
      <rPr>
        <sz val="10"/>
        <rFont val="Arial"/>
        <family val="2"/>
      </rPr>
      <t xml:space="preserve">, Acetico: 905.8 mg/L, propionico: 723.5 mg/L, butitico: 1574.9 mg/L, Valerico: 626.3 mg/L </t>
    </r>
  </si>
  <si>
    <r>
      <rPr>
        <b/>
        <sz val="10"/>
        <rFont val="Arial"/>
        <family val="2"/>
      </rPr>
      <t>Etanol: 207.8 mg/L</t>
    </r>
    <r>
      <rPr>
        <sz val="10"/>
        <rFont val="Arial"/>
        <family val="2"/>
      </rPr>
      <t xml:space="preserve">, Acetico: 585.2 mg/L, propionico: 606.5 mg/L, butitico: 861.6 mg/L, Valerico: 574.6 mg/L </t>
    </r>
  </si>
  <si>
    <r>
      <t>6350 mg L</t>
    </r>
    <r>
      <rPr>
        <vertAlign val="superscript"/>
        <sz val="10"/>
        <color theme="1"/>
        <rFont val="Arial"/>
        <family val="2"/>
      </rPr>
      <t>-1</t>
    </r>
  </si>
  <si>
    <r>
      <t>1000 mg L</t>
    </r>
    <r>
      <rPr>
        <vertAlign val="superscript"/>
        <sz val="10"/>
        <color theme="1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</si>
</sst>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trike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202124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theme="7"/>
      </bottom>
      <diagonal/>
    </border>
    <border>
      <left/>
      <right style="medium">
        <color indexed="64"/>
      </right>
      <top style="thin">
        <color theme="7"/>
      </top>
      <bottom/>
      <diagonal/>
    </border>
    <border>
      <left/>
      <right style="medium">
        <color indexed="64"/>
      </right>
      <top style="thin">
        <color theme="7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7"/>
      </bottom>
      <diagonal/>
    </border>
    <border>
      <left/>
      <right style="medium">
        <color indexed="64"/>
      </right>
      <top style="thin">
        <color theme="7"/>
      </top>
      <bottom style="thin">
        <color theme="7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3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12" fontId="1" fillId="0" borderId="5" xfId="0" applyNumberFormat="1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12" fontId="1" fillId="0" borderId="6" xfId="0" applyNumberFormat="1" applyFont="1" applyBorder="1" applyAlignment="1">
      <alignment horizontal="center" vertical="center" wrapText="1"/>
    </xf>
    <xf numFmtId="12" fontId="1" fillId="0" borderId="8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/>
    </xf>
    <xf numFmtId="164" fontId="1" fillId="7" borderId="25" xfId="0" applyNumberFormat="1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2" fontId="1" fillId="0" borderId="2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164" fontId="1" fillId="4" borderId="17" xfId="0" applyNumberFormat="1" applyFont="1" applyFill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/>
    </xf>
    <xf numFmtId="0" fontId="2" fillId="9" borderId="21" xfId="0" applyFont="1" applyFill="1" applyBorder="1" applyAlignment="1">
      <alignment horizontal="center" vertical="center"/>
    </xf>
    <xf numFmtId="164" fontId="1" fillId="10" borderId="21" xfId="0" applyNumberFormat="1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12" fontId="1" fillId="12" borderId="5" xfId="0" applyNumberFormat="1" applyFont="1" applyFill="1" applyBorder="1" applyAlignment="1">
      <alignment horizontal="center" vertical="center" wrapText="1"/>
    </xf>
    <xf numFmtId="12" fontId="1" fillId="12" borderId="16" xfId="0" applyNumberFormat="1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2" borderId="33" xfId="0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25" xfId="0" applyNumberFormat="1" applyFont="1" applyFill="1" applyBorder="1" applyAlignment="1">
      <alignment horizontal="center" vertical="center"/>
    </xf>
    <xf numFmtId="164" fontId="1" fillId="7" borderId="3" xfId="0" applyNumberFormat="1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1" fillId="7" borderId="21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164" fontId="1" fillId="7" borderId="28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164" fontId="1" fillId="7" borderId="8" xfId="0" applyNumberFormat="1" applyFont="1" applyFill="1" applyBorder="1" applyAlignment="1">
      <alignment horizontal="center" vertical="center"/>
    </xf>
    <xf numFmtId="164" fontId="1" fillId="7" borderId="16" xfId="0" applyNumberFormat="1" applyFont="1" applyFill="1" applyBorder="1" applyAlignment="1">
      <alignment horizontal="center" vertical="center"/>
    </xf>
    <xf numFmtId="164" fontId="1" fillId="7" borderId="33" xfId="0" applyNumberFormat="1" applyFont="1" applyFill="1" applyBorder="1" applyAlignment="1">
      <alignment horizontal="center" vertical="center"/>
    </xf>
    <xf numFmtId="164" fontId="1" fillId="7" borderId="17" xfId="0" applyNumberFormat="1" applyFont="1" applyFill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14" fontId="4" fillId="0" borderId="45" xfId="0" applyNumberFormat="1" applyFont="1" applyBorder="1"/>
    <xf numFmtId="0" fontId="4" fillId="0" borderId="45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29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8" fillId="13" borderId="21" xfId="0" applyFont="1" applyFill="1" applyBorder="1" applyAlignment="1">
      <alignment horizontal="center"/>
    </xf>
    <xf numFmtId="0" fontId="8" fillId="13" borderId="2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13" borderId="30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4" fontId="9" fillId="0" borderId="45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10" fillId="0" borderId="0" xfId="1" applyFont="1"/>
    <xf numFmtId="14" fontId="9" fillId="0" borderId="47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14" fontId="9" fillId="0" borderId="2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14" fontId="11" fillId="0" borderId="0" xfId="0" applyNumberFormat="1" applyFont="1"/>
    <xf numFmtId="0" fontId="1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 vertical="center"/>
    </xf>
    <xf numFmtId="0" fontId="8" fillId="13" borderId="19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8" fillId="13" borderId="6" xfId="0" applyFont="1" applyFill="1" applyBorder="1" applyAlignment="1">
      <alignment horizontal="center" vertical="center"/>
    </xf>
    <xf numFmtId="0" fontId="8" fillId="13" borderId="32" xfId="0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/>
    </xf>
    <xf numFmtId="0" fontId="8" fillId="13" borderId="32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/>
    </xf>
    <xf numFmtId="0" fontId="8" fillId="13" borderId="55" xfId="0" applyFont="1" applyFill="1" applyBorder="1" applyAlignment="1">
      <alignment horizontal="center" vertical="center"/>
    </xf>
    <xf numFmtId="0" fontId="8" fillId="13" borderId="56" xfId="0" applyFont="1" applyFill="1" applyBorder="1" applyAlignment="1">
      <alignment horizontal="center" vertical="center"/>
    </xf>
    <xf numFmtId="0" fontId="8" fillId="13" borderId="5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17" xfId="0" applyFont="1" applyFill="1" applyBorder="1" applyAlignment="1">
      <alignment horizontal="center" vertical="center"/>
    </xf>
    <xf numFmtId="0" fontId="9" fillId="13" borderId="9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0" fillId="14" borderId="5" xfId="2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9" fillId="13" borderId="28" xfId="0" applyFont="1" applyFill="1" applyBorder="1" applyAlignment="1">
      <alignment horizontal="center" vertical="center" wrapText="1"/>
    </xf>
    <xf numFmtId="0" fontId="10" fillId="14" borderId="21" xfId="2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/>
    </xf>
    <xf numFmtId="0" fontId="10" fillId="14" borderId="21" xfId="1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3" fontId="9" fillId="0" borderId="2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13" borderId="28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10" fontId="9" fillId="0" borderId="22" xfId="0" applyNumberFormat="1" applyFont="1" applyBorder="1" applyAlignment="1">
      <alignment horizontal="center" vertical="center"/>
    </xf>
    <xf numFmtId="0" fontId="10" fillId="14" borderId="21" xfId="2" applyFont="1" applyFill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/>
    </xf>
    <xf numFmtId="0" fontId="10" fillId="14" borderId="21" xfId="1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9" fontId="9" fillId="0" borderId="21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16" fillId="13" borderId="7" xfId="0" applyFont="1" applyFill="1" applyBorder="1" applyAlignment="1">
      <alignment horizontal="center" vertical="center" wrapText="1"/>
    </xf>
    <xf numFmtId="0" fontId="10" fillId="14" borderId="8" xfId="2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2" applyFont="1" applyAlignment="1">
      <alignment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8" fillId="13" borderId="4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top" wrapText="1"/>
    </xf>
    <xf numFmtId="0" fontId="9" fillId="0" borderId="52" xfId="0" applyFont="1" applyBorder="1" applyAlignment="1">
      <alignment horizontal="center" vertical="center"/>
    </xf>
    <xf numFmtId="0" fontId="9" fillId="0" borderId="29" xfId="0" quotePrefix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center"/>
    </xf>
    <xf numFmtId="0" fontId="9" fillId="0" borderId="51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top" wrapText="1"/>
    </xf>
    <xf numFmtId="0" fontId="9" fillId="0" borderId="49" xfId="0" quotePrefix="1" applyFont="1" applyBorder="1" applyAlignment="1">
      <alignment horizontal="center" vertical="center" wrapText="1"/>
    </xf>
    <xf numFmtId="0" fontId="9" fillId="0" borderId="48" xfId="0" quotePrefix="1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center"/>
    </xf>
    <xf numFmtId="0" fontId="9" fillId="0" borderId="50" xfId="0" quotePrefix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center"/>
    </xf>
    <xf numFmtId="0" fontId="9" fillId="0" borderId="29" xfId="0" quotePrefix="1" applyFont="1" applyBorder="1" applyAlignment="1">
      <alignment horizontal="center" vertical="center" wrapText="1"/>
    </xf>
    <xf numFmtId="1" fontId="9" fillId="0" borderId="51" xfId="3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 wrapText="1"/>
    </xf>
    <xf numFmtId="1" fontId="9" fillId="0" borderId="49" xfId="3" quotePrefix="1" applyNumberFormat="1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top" wrapText="1"/>
    </xf>
    <xf numFmtId="0" fontId="9" fillId="0" borderId="48" xfId="0" applyFont="1" applyBorder="1" applyAlignment="1">
      <alignment horizontal="center" vertical="center"/>
    </xf>
    <xf numFmtId="0" fontId="9" fillId="0" borderId="48" xfId="0" quotePrefix="1" applyFont="1" applyBorder="1" applyAlignment="1">
      <alignment horizontal="center" vertical="center" wrapText="1"/>
    </xf>
    <xf numFmtId="1" fontId="9" fillId="0" borderId="50" xfId="3" quotePrefix="1" applyNumberFormat="1" applyFont="1" applyFill="1" applyBorder="1" applyAlignment="1">
      <alignment horizontal="center" vertical="center" wrapText="1"/>
    </xf>
    <xf numFmtId="0" fontId="9" fillId="0" borderId="29" xfId="0" quotePrefix="1" applyFont="1" applyBorder="1" applyAlignment="1">
      <alignment horizontal="center" vertical="center" wrapText="1"/>
    </xf>
    <xf numFmtId="2" fontId="9" fillId="0" borderId="29" xfId="0" applyNumberFormat="1" applyFont="1" applyBorder="1" applyAlignment="1">
      <alignment horizontal="center" vertical="center"/>
    </xf>
    <xf numFmtId="1" fontId="9" fillId="0" borderId="51" xfId="0" quotePrefix="1" applyNumberFormat="1" applyFont="1" applyBorder="1" applyAlignment="1">
      <alignment horizontal="center" vertical="center" wrapText="1"/>
    </xf>
    <xf numFmtId="0" fontId="9" fillId="0" borderId="48" xfId="0" quotePrefix="1" applyFont="1" applyBorder="1" applyAlignment="1">
      <alignment horizontal="center" vertical="center" wrapText="1"/>
    </xf>
    <xf numFmtId="2" fontId="9" fillId="0" borderId="48" xfId="0" applyNumberFormat="1" applyFont="1" applyBorder="1" applyAlignment="1">
      <alignment horizontal="center" vertical="center"/>
    </xf>
    <xf numFmtId="1" fontId="9" fillId="0" borderId="50" xfId="0" quotePrefix="1" applyNumberFormat="1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top"/>
    </xf>
    <xf numFmtId="1" fontId="9" fillId="0" borderId="51" xfId="3" applyNumberFormat="1" applyFont="1" applyBorder="1" applyAlignment="1">
      <alignment horizontal="center" vertical="center"/>
    </xf>
    <xf numFmtId="1" fontId="9" fillId="0" borderId="49" xfId="3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top"/>
    </xf>
    <xf numFmtId="1" fontId="9" fillId="0" borderId="50" xfId="3" applyNumberFormat="1" applyFont="1" applyBorder="1" applyAlignment="1">
      <alignment horizontal="center" vertical="center"/>
    </xf>
    <xf numFmtId="0" fontId="9" fillId="0" borderId="44" xfId="0" quotePrefix="1" applyFont="1" applyBorder="1" applyAlignment="1">
      <alignment horizontal="center" vertical="center" wrapText="1"/>
    </xf>
    <xf numFmtId="3" fontId="9" fillId="0" borderId="44" xfId="0" applyNumberFormat="1" applyFont="1" applyBorder="1" applyAlignment="1">
      <alignment horizontal="center" vertical="center"/>
    </xf>
    <xf numFmtId="1" fontId="9" fillId="0" borderId="51" xfId="3" quotePrefix="1" applyNumberFormat="1" applyFont="1" applyFill="1" applyBorder="1" applyAlignment="1">
      <alignment horizontal="center" vertical="top" wrapText="1"/>
    </xf>
    <xf numFmtId="0" fontId="9" fillId="0" borderId="50" xfId="0" quotePrefix="1" applyFont="1" applyBorder="1" applyAlignment="1">
      <alignment horizontal="center" vertical="top" wrapText="1"/>
    </xf>
    <xf numFmtId="0" fontId="9" fillId="0" borderId="51" xfId="0" quotePrefix="1" applyFont="1" applyBorder="1" applyAlignment="1">
      <alignment horizontal="center" vertical="center" wrapText="1"/>
    </xf>
    <xf numFmtId="0" fontId="9" fillId="0" borderId="50" xfId="0" quotePrefix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1" fontId="9" fillId="0" borderId="52" xfId="0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3" fontId="9" fillId="0" borderId="44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2" xfId="0" quotePrefix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3" fontId="9" fillId="0" borderId="48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3" xfId="0" quotePrefix="1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top"/>
    </xf>
    <xf numFmtId="3" fontId="9" fillId="0" borderId="53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13" borderId="63" xfId="0" applyFont="1" applyFill="1" applyBorder="1" applyAlignment="1">
      <alignment horizontal="center" vertical="center" wrapText="1"/>
    </xf>
    <xf numFmtId="0" fontId="9" fillId="13" borderId="64" xfId="0" applyFont="1" applyFill="1" applyBorder="1" applyAlignment="1">
      <alignment horizontal="center" vertical="center" wrapText="1"/>
    </xf>
    <xf numFmtId="0" fontId="9" fillId="13" borderId="65" xfId="0" applyFont="1" applyFill="1" applyBorder="1" applyAlignment="1">
      <alignment horizontal="center" vertical="center" wrapText="1"/>
    </xf>
    <xf numFmtId="0" fontId="16" fillId="13" borderId="28" xfId="0" applyFont="1" applyFill="1" applyBorder="1" applyAlignment="1">
      <alignment horizontal="center" vertical="center" wrapText="1"/>
    </xf>
    <xf numFmtId="0" fontId="16" fillId="13" borderId="63" xfId="0" applyFont="1" applyFill="1" applyBorder="1" applyAlignment="1">
      <alignment horizontal="center" vertical="center" wrapText="1"/>
    </xf>
    <xf numFmtId="0" fontId="16" fillId="13" borderId="65" xfId="0" applyFont="1" applyFill="1" applyBorder="1" applyAlignment="1">
      <alignment horizontal="center" vertical="center" wrapText="1"/>
    </xf>
    <xf numFmtId="0" fontId="16" fillId="13" borderId="64" xfId="0" applyFont="1" applyFill="1" applyBorder="1" applyAlignment="1">
      <alignment horizontal="center" vertical="center" wrapText="1"/>
    </xf>
    <xf numFmtId="0" fontId="16" fillId="13" borderId="55" xfId="0" applyFont="1" applyFill="1" applyBorder="1" applyAlignment="1">
      <alignment horizontal="center" vertical="center" wrapText="1"/>
    </xf>
  </cellXfs>
  <cellStyles count="4">
    <cellStyle name="Hipervínculo" xfId="2" builtinId="8"/>
    <cellStyle name="Hyperlink" xfId="1" xr:uid="{00000000-000B-0000-0000-000008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5733"/>
      <color rgb="FFC70039"/>
      <color rgb="FF581845"/>
      <color rgb="FFFFC300"/>
      <color rgb="FFFF6600"/>
      <color rgb="FFF59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'26-06'!$B$6:$B$20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xVal>
          <c:yVal>
            <c:numRef>
              <c:f>'26-06'!$C$6:$C$20</c:f>
              <c:numCache>
                <c:formatCode>General</c:formatCode>
                <c:ptCount val="15"/>
                <c:pt idx="0">
                  <c:v>5</c:v>
                </c:pt>
                <c:pt idx="1">
                  <c:v>4</c:v>
                </c:pt>
                <c:pt idx="2">
                  <c:v>7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6</c:v>
                </c:pt>
                <c:pt idx="11">
                  <c:v>2</c:v>
                </c:pt>
                <c:pt idx="12">
                  <c:v>5</c:v>
                </c:pt>
                <c:pt idx="13">
                  <c:v>4</c:v>
                </c:pt>
                <c:pt idx="14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1F-4559-8FA1-83D01A8D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459056"/>
        <c:axId val="398449072"/>
      </c:scatterChart>
      <c:valAx>
        <c:axId val="39845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8449072"/>
        <c:crosses val="autoZero"/>
        <c:crossBetween val="midCat"/>
      </c:valAx>
      <c:valAx>
        <c:axId val="39844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9845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7</xdr:row>
      <xdr:rowOff>204787</xdr:rowOff>
    </xdr:from>
    <xdr:to>
      <xdr:col>10</xdr:col>
      <xdr:colOff>152400</xdr:colOff>
      <xdr:row>21</xdr:row>
      <xdr:rowOff>14287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jwpe.2014.12.004" TargetMode="External"/><Relationship Id="rId13" Type="http://schemas.openxmlformats.org/officeDocument/2006/relationships/hyperlink" Target="http://dx.doi.org/10.1080/09593330.2015.1127291" TargetMode="External"/><Relationship Id="rId18" Type="http://schemas.openxmlformats.org/officeDocument/2006/relationships/hyperlink" Target="https://doi.org/10.1016/j.ijhydene.2007.09.048" TargetMode="External"/><Relationship Id="rId3" Type="http://schemas.openxmlformats.org/officeDocument/2006/relationships/hyperlink" Target="https://doi.org/10.2225/vol10-issue4-fulltext-7" TargetMode="External"/><Relationship Id="rId7" Type="http://schemas.openxmlformats.org/officeDocument/2006/relationships/hyperlink" Target="https://doi.org/10.1016/j.biortech.2016.12.060" TargetMode="External"/><Relationship Id="rId12" Type="http://schemas.openxmlformats.org/officeDocument/2006/relationships/hyperlink" Target="https://bibliotecavirtual.uis.edu.co:2236/10.1016/j.biortech.2015.03.044" TargetMode="External"/><Relationship Id="rId17" Type="http://schemas.openxmlformats.org/officeDocument/2006/relationships/hyperlink" Target="https://doi.org/10.1016/j.jenvman.2007.07.015" TargetMode="External"/><Relationship Id="rId2" Type="http://schemas.openxmlformats.org/officeDocument/2006/relationships/hyperlink" Target="https://doi.org/10.1038/srep05019" TargetMode="External"/><Relationship Id="rId16" Type="http://schemas.openxmlformats.org/officeDocument/2006/relationships/hyperlink" Target="https://doi.org/10.1016/j.watres.2010.06.025" TargetMode="External"/><Relationship Id="rId1" Type="http://schemas.openxmlformats.org/officeDocument/2006/relationships/hyperlink" Target="https://doi.org/10.1016/j.biortech.2017.11.074" TargetMode="External"/><Relationship Id="rId6" Type="http://schemas.openxmlformats.org/officeDocument/2006/relationships/hyperlink" Target="https://doi.org/10.1016/j.apenergy.2015.08.016" TargetMode="External"/><Relationship Id="rId11" Type="http://schemas.openxmlformats.org/officeDocument/2006/relationships/hyperlink" Target="https://bibliotecavirtual.uis.edu.co:2236/10.1016/j.biortech.2005.11.023" TargetMode="External"/><Relationship Id="rId5" Type="http://schemas.openxmlformats.org/officeDocument/2006/relationships/hyperlink" Target="https://doi.org/10.1016/j.biortech.2014.08.127" TargetMode="External"/><Relationship Id="rId15" Type="http://schemas.openxmlformats.org/officeDocument/2006/relationships/hyperlink" Target="https://doi.org/10.1590/S1415-43662010001000009" TargetMode="External"/><Relationship Id="rId10" Type="http://schemas.openxmlformats.org/officeDocument/2006/relationships/hyperlink" Target="https://doi.org/10.1016/j.biortech.2007.06.060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doi.org/10.1016/j.scs.2019.101783" TargetMode="External"/><Relationship Id="rId9" Type="http://schemas.openxmlformats.org/officeDocument/2006/relationships/hyperlink" Target="https://doi.org/10.2166/wst.2006.803" TargetMode="External"/><Relationship Id="rId14" Type="http://schemas.openxmlformats.org/officeDocument/2006/relationships/hyperlink" Target="https://doi.org/10.1016/j.scitotenv.2020.14028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34FEA-3A29-4DF7-A50B-43DA03EA666F}">
  <dimension ref="A1:J18"/>
  <sheetViews>
    <sheetView tabSelected="1" zoomScale="70" zoomScaleNormal="70" workbookViewId="0">
      <selection activeCell="G13" sqref="G13"/>
    </sheetView>
  </sheetViews>
  <sheetFormatPr baseColWidth="10" defaultColWidth="11.42578125" defaultRowHeight="12.75" x14ac:dyDescent="0.2"/>
  <cols>
    <col min="1" max="1" width="21.5703125" style="121" customWidth="1"/>
    <col min="2" max="2" width="15.7109375" style="121" customWidth="1"/>
    <col min="3" max="3" width="42.7109375" style="121" customWidth="1"/>
    <col min="4" max="4" width="18.28515625" style="121" customWidth="1"/>
    <col min="5" max="5" width="19.5703125" style="121" customWidth="1"/>
    <col min="6" max="16384" width="11.42578125" style="121"/>
  </cols>
  <sheetData>
    <row r="1" spans="1:10" x14ac:dyDescent="0.2">
      <c r="A1" s="119" t="s">
        <v>0</v>
      </c>
      <c r="B1" s="120" t="s">
        <v>1</v>
      </c>
      <c r="C1" s="120"/>
      <c r="D1" s="120"/>
      <c r="E1" s="120"/>
    </row>
    <row r="2" spans="1:10" ht="17.25" customHeight="1" x14ac:dyDescent="0.2">
      <c r="A2" s="119" t="s">
        <v>443</v>
      </c>
      <c r="B2" s="120" t="s">
        <v>2</v>
      </c>
      <c r="C2" s="120"/>
      <c r="D2" s="120"/>
      <c r="E2" s="120"/>
    </row>
    <row r="4" spans="1:10" x14ac:dyDescent="0.2">
      <c r="A4" s="122" t="s">
        <v>3</v>
      </c>
      <c r="B4" s="122"/>
      <c r="C4" s="122"/>
      <c r="D4" s="122"/>
      <c r="E4" s="122"/>
    </row>
    <row r="5" spans="1:10" x14ac:dyDescent="0.2">
      <c r="A5" s="123" t="s">
        <v>4</v>
      </c>
      <c r="B5" s="124" t="s">
        <v>5</v>
      </c>
      <c r="C5" s="125"/>
      <c r="D5" s="125"/>
      <c r="E5" s="126"/>
    </row>
    <row r="6" spans="1:10" ht="50.1" customHeight="1" x14ac:dyDescent="0.2">
      <c r="A6" s="123" t="s">
        <v>6</v>
      </c>
      <c r="B6" s="127" t="s">
        <v>7</v>
      </c>
      <c r="C6" s="128"/>
      <c r="D6" s="128"/>
      <c r="E6" s="129"/>
    </row>
    <row r="7" spans="1:10" x14ac:dyDescent="0.2">
      <c r="A7" s="130" t="s">
        <v>8</v>
      </c>
      <c r="B7" s="131" t="s">
        <v>9</v>
      </c>
      <c r="C7" s="127" t="s">
        <v>10</v>
      </c>
      <c r="D7" s="128"/>
      <c r="E7" s="129"/>
    </row>
    <row r="8" spans="1:10" x14ac:dyDescent="0.2">
      <c r="A8" s="130"/>
      <c r="B8" s="132" t="s">
        <v>11</v>
      </c>
      <c r="C8" s="133" t="s">
        <v>12</v>
      </c>
      <c r="D8" s="134"/>
      <c r="E8" s="135"/>
    </row>
    <row r="9" spans="1:10" ht="42" customHeight="1" x14ac:dyDescent="0.2">
      <c r="A9" s="136" t="s">
        <v>13</v>
      </c>
      <c r="B9" s="137" t="s">
        <v>14</v>
      </c>
      <c r="C9" s="137"/>
      <c r="D9" s="137"/>
      <c r="E9" s="137"/>
    </row>
    <row r="10" spans="1:10" ht="41.25" customHeight="1" x14ac:dyDescent="0.2">
      <c r="A10" s="138" t="s">
        <v>15</v>
      </c>
      <c r="B10" s="139" t="s">
        <v>16</v>
      </c>
      <c r="C10" s="139" t="s">
        <v>17</v>
      </c>
      <c r="D10" s="139" t="s">
        <v>18</v>
      </c>
      <c r="E10" s="139" t="s">
        <v>19</v>
      </c>
    </row>
    <row r="11" spans="1:10" ht="49.5" customHeight="1" x14ac:dyDescent="0.2">
      <c r="A11" s="140">
        <v>44373</v>
      </c>
      <c r="B11" s="141" t="s">
        <v>20</v>
      </c>
      <c r="C11" s="142" t="s">
        <v>21</v>
      </c>
      <c r="D11" s="141">
        <v>61</v>
      </c>
      <c r="E11" s="141">
        <f>7+11</f>
        <v>18</v>
      </c>
    </row>
    <row r="12" spans="1:10" ht="39.75" customHeight="1" x14ac:dyDescent="0.2">
      <c r="A12" s="140">
        <v>44375</v>
      </c>
      <c r="B12" s="141" t="s">
        <v>22</v>
      </c>
      <c r="C12" s="142" t="s">
        <v>23</v>
      </c>
      <c r="D12" s="141">
        <v>26</v>
      </c>
      <c r="E12" s="141">
        <v>1</v>
      </c>
      <c r="F12" s="143"/>
    </row>
    <row r="13" spans="1:10" ht="37.5" customHeight="1" x14ac:dyDescent="0.2">
      <c r="A13" s="140">
        <v>44375</v>
      </c>
      <c r="B13" s="141" t="s">
        <v>22</v>
      </c>
      <c r="C13" s="142" t="s">
        <v>24</v>
      </c>
      <c r="D13" s="141">
        <v>6</v>
      </c>
      <c r="E13" s="141">
        <v>1</v>
      </c>
      <c r="G13" s="143"/>
    </row>
    <row r="14" spans="1:10" ht="42" customHeight="1" x14ac:dyDescent="0.2">
      <c r="A14" s="140">
        <v>44377</v>
      </c>
      <c r="B14" s="141" t="s">
        <v>25</v>
      </c>
      <c r="C14" s="142" t="s">
        <v>26</v>
      </c>
      <c r="D14" s="141">
        <v>9</v>
      </c>
      <c r="E14" s="141">
        <v>2</v>
      </c>
      <c r="F14" s="143"/>
      <c r="G14" s="143"/>
      <c r="I14" s="143"/>
      <c r="J14" s="143"/>
    </row>
    <row r="15" spans="1:10" ht="45.75" customHeight="1" x14ac:dyDescent="0.2">
      <c r="A15" s="144">
        <v>44377</v>
      </c>
      <c r="B15" s="145" t="s">
        <v>25</v>
      </c>
      <c r="C15" s="146" t="s">
        <v>27</v>
      </c>
      <c r="D15" s="145">
        <v>15</v>
      </c>
      <c r="E15" s="145">
        <v>1</v>
      </c>
    </row>
    <row r="16" spans="1:10" ht="54.95" customHeight="1" x14ac:dyDescent="0.2">
      <c r="A16" s="147">
        <v>44382</v>
      </c>
      <c r="B16" s="148" t="s">
        <v>28</v>
      </c>
      <c r="C16" s="148" t="s">
        <v>29</v>
      </c>
      <c r="D16" s="149">
        <v>19</v>
      </c>
      <c r="E16" s="149">
        <v>0</v>
      </c>
    </row>
    <row r="17" spans="1:5" x14ac:dyDescent="0.2">
      <c r="A17" s="150"/>
      <c r="B17" s="151"/>
      <c r="C17" s="151"/>
      <c r="D17" s="151"/>
      <c r="E17" s="151"/>
    </row>
    <row r="18" spans="1:5" x14ac:dyDescent="0.2">
      <c r="A18" s="152" t="s">
        <v>30</v>
      </c>
      <c r="B18" s="152"/>
      <c r="C18" s="152"/>
      <c r="D18" s="121">
        <f>SUM(D11:D17)</f>
        <v>136</v>
      </c>
      <c r="E18" s="121">
        <f>SUM(E11:E17)</f>
        <v>23</v>
      </c>
    </row>
  </sheetData>
  <mergeCells count="10">
    <mergeCell ref="B1:E1"/>
    <mergeCell ref="B2:E2"/>
    <mergeCell ref="A18:C18"/>
    <mergeCell ref="B9:E9"/>
    <mergeCell ref="A4:E4"/>
    <mergeCell ref="B5:E5"/>
    <mergeCell ref="B6:E6"/>
    <mergeCell ref="A7:A8"/>
    <mergeCell ref="C7:E7"/>
    <mergeCell ref="C8:E8"/>
  </mergeCells>
  <pageMargins left="0.25" right="0.25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ABB7-1E76-4897-B357-7CAE0F5789B8}">
  <dimension ref="B2:G20"/>
  <sheetViews>
    <sheetView workbookViewId="0">
      <selection activeCell="H3" sqref="H3"/>
    </sheetView>
  </sheetViews>
  <sheetFormatPr baseColWidth="10" defaultColWidth="11.42578125" defaultRowHeight="16.5" x14ac:dyDescent="0.3"/>
  <cols>
    <col min="1" max="1" width="11.42578125" style="96"/>
    <col min="2" max="2" width="12.140625" style="96" bestFit="1" customWidth="1"/>
    <col min="3" max="3" width="19.7109375" style="96" customWidth="1"/>
    <col min="4" max="4" width="11.42578125" style="96"/>
    <col min="5" max="5" width="14.140625" style="96" customWidth="1"/>
    <col min="6" max="16384" width="11.42578125" style="96"/>
  </cols>
  <sheetData>
    <row r="2" spans="2:7" ht="42.75" x14ac:dyDescent="0.3">
      <c r="B2" s="100" t="s">
        <v>15</v>
      </c>
      <c r="C2" s="100" t="s">
        <v>16</v>
      </c>
      <c r="D2" s="100" t="s">
        <v>17</v>
      </c>
      <c r="E2" s="100" t="s">
        <v>18</v>
      </c>
    </row>
    <row r="3" spans="2:7" x14ac:dyDescent="0.3">
      <c r="B3" s="102">
        <v>44373</v>
      </c>
      <c r="C3" s="103" t="s">
        <v>20</v>
      </c>
      <c r="D3" s="103" t="s">
        <v>21</v>
      </c>
      <c r="E3" s="101">
        <v>61</v>
      </c>
      <c r="G3" s="96" t="s">
        <v>31</v>
      </c>
    </row>
    <row r="4" spans="2:7" x14ac:dyDescent="0.3">
      <c r="B4" s="97"/>
      <c r="E4" s="99"/>
    </row>
    <row r="5" spans="2:7" x14ac:dyDescent="0.3">
      <c r="B5" s="98" t="s">
        <v>32</v>
      </c>
      <c r="C5" s="98" t="s">
        <v>33</v>
      </c>
    </row>
    <row r="6" spans="2:7" x14ac:dyDescent="0.3">
      <c r="B6" s="96">
        <v>2006</v>
      </c>
      <c r="C6" s="96">
        <v>5</v>
      </c>
    </row>
    <row r="7" spans="2:7" x14ac:dyDescent="0.3">
      <c r="B7" s="96">
        <v>2007</v>
      </c>
      <c r="C7" s="96">
        <v>4</v>
      </c>
    </row>
    <row r="8" spans="2:7" x14ac:dyDescent="0.3">
      <c r="B8" s="96">
        <v>2008</v>
      </c>
      <c r="C8" s="96">
        <v>7</v>
      </c>
    </row>
    <row r="9" spans="2:7" x14ac:dyDescent="0.3">
      <c r="B9" s="96">
        <v>2009</v>
      </c>
      <c r="C9" s="96">
        <v>3</v>
      </c>
    </row>
    <row r="10" spans="2:7" x14ac:dyDescent="0.3">
      <c r="B10" s="96">
        <v>2010</v>
      </c>
      <c r="C10" s="96">
        <v>6</v>
      </c>
    </row>
    <row r="11" spans="2:7" x14ac:dyDescent="0.3">
      <c r="B11" s="96">
        <v>2011</v>
      </c>
      <c r="C11" s="96">
        <v>5</v>
      </c>
    </row>
    <row r="12" spans="2:7" x14ac:dyDescent="0.3">
      <c r="B12" s="96">
        <v>2012</v>
      </c>
      <c r="C12" s="96">
        <v>2</v>
      </c>
    </row>
    <row r="13" spans="2:7" x14ac:dyDescent="0.3">
      <c r="B13" s="96">
        <v>2013</v>
      </c>
      <c r="C13" s="96">
        <v>2</v>
      </c>
    </row>
    <row r="14" spans="2:7" x14ac:dyDescent="0.3">
      <c r="B14" s="96">
        <v>2014</v>
      </c>
      <c r="C14" s="96">
        <v>3</v>
      </c>
    </row>
    <row r="15" spans="2:7" x14ac:dyDescent="0.3">
      <c r="B15" s="96">
        <v>2015</v>
      </c>
      <c r="C15" s="96">
        <v>1</v>
      </c>
    </row>
    <row r="16" spans="2:7" x14ac:dyDescent="0.3">
      <c r="B16" s="96">
        <v>2016</v>
      </c>
      <c r="C16" s="96">
        <v>6</v>
      </c>
    </row>
    <row r="17" spans="2:3" x14ac:dyDescent="0.3">
      <c r="B17" s="96">
        <v>2017</v>
      </c>
      <c r="C17" s="96">
        <v>2</v>
      </c>
    </row>
    <row r="18" spans="2:3" x14ac:dyDescent="0.3">
      <c r="B18" s="96">
        <v>2018</v>
      </c>
      <c r="C18" s="96">
        <v>5</v>
      </c>
    </row>
    <row r="19" spans="2:3" x14ac:dyDescent="0.3">
      <c r="B19" s="96">
        <v>2019</v>
      </c>
      <c r="C19" s="96">
        <v>4</v>
      </c>
    </row>
    <row r="20" spans="2:3" x14ac:dyDescent="0.3">
      <c r="B20" s="96">
        <v>2020</v>
      </c>
      <c r="C20" s="96">
        <v>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68A0-3CD4-4713-A7C9-7F747560DAAF}">
  <dimension ref="A1:AA49"/>
  <sheetViews>
    <sheetView zoomScale="70" zoomScaleNormal="70" workbookViewId="0">
      <pane xSplit="1" topLeftCell="B1" activePane="topRight" state="frozen"/>
      <selection activeCell="A2" sqref="A2"/>
      <selection pane="topRight" activeCell="B2" sqref="B2:F2"/>
    </sheetView>
  </sheetViews>
  <sheetFormatPr baseColWidth="10" defaultColWidth="11.42578125" defaultRowHeight="12.75" x14ac:dyDescent="0.25"/>
  <cols>
    <col min="1" max="1" width="44.85546875" style="153" customWidth="1"/>
    <col min="2" max="2" width="10.7109375" style="153" customWidth="1"/>
    <col min="3" max="3" width="15" style="153" customWidth="1"/>
    <col min="4" max="4" width="10.7109375" style="153" customWidth="1"/>
    <col min="5" max="5" width="20.7109375" style="153" customWidth="1"/>
    <col min="6" max="6" width="21.7109375" style="153" customWidth="1"/>
    <col min="7" max="8" width="20.7109375" style="153" customWidth="1"/>
    <col min="9" max="9" width="23.42578125" style="153" customWidth="1"/>
    <col min="10" max="11" width="27.7109375" style="153" customWidth="1"/>
    <col min="12" max="13" width="22.7109375" style="153" customWidth="1"/>
    <col min="14" max="15" width="25.7109375" style="153" customWidth="1"/>
    <col min="16" max="17" width="22.7109375" style="153" customWidth="1"/>
    <col min="18" max="22" width="20.7109375" style="153" customWidth="1"/>
    <col min="23" max="24" width="30.7109375" style="153" customWidth="1"/>
    <col min="25" max="25" width="15.28515625" style="153" hidden="1" customWidth="1"/>
    <col min="26" max="16384" width="11.42578125" style="153"/>
  </cols>
  <sheetData>
    <row r="1" spans="1:25" x14ac:dyDescent="0.25">
      <c r="A1" s="119" t="s">
        <v>0</v>
      </c>
      <c r="B1" s="120" t="s">
        <v>1</v>
      </c>
      <c r="C1" s="120"/>
      <c r="D1" s="120"/>
      <c r="E1" s="120"/>
      <c r="F1" s="120"/>
    </row>
    <row r="2" spans="1:25" ht="39.950000000000003" customHeight="1" x14ac:dyDescent="0.25">
      <c r="A2" s="119" t="s">
        <v>444</v>
      </c>
      <c r="B2" s="120" t="s">
        <v>34</v>
      </c>
      <c r="C2" s="120"/>
      <c r="D2" s="120"/>
      <c r="E2" s="120"/>
      <c r="F2" s="120"/>
    </row>
    <row r="3" spans="1:25" ht="13.5" thickBot="1" x14ac:dyDescent="0.3"/>
    <row r="4" spans="1:25" ht="20.100000000000001" customHeight="1" x14ac:dyDescent="0.25">
      <c r="A4" s="154" t="s">
        <v>35</v>
      </c>
      <c r="B4" s="155" t="s">
        <v>36</v>
      </c>
      <c r="C4" s="156" t="s">
        <v>37</v>
      </c>
      <c r="D4" s="157" t="s">
        <v>32</v>
      </c>
      <c r="E4" s="158" t="s">
        <v>38</v>
      </c>
      <c r="F4" s="159"/>
      <c r="G4" s="159"/>
      <c r="H4" s="159"/>
      <c r="I4" s="160"/>
      <c r="J4" s="161" t="s">
        <v>39</v>
      </c>
      <c r="K4" s="162"/>
      <c r="L4" s="158" t="s">
        <v>40</v>
      </c>
      <c r="M4" s="160"/>
      <c r="N4" s="158" t="s">
        <v>41</v>
      </c>
      <c r="O4" s="159"/>
      <c r="P4" s="159"/>
      <c r="Q4" s="159"/>
      <c r="R4" s="159"/>
      <c r="S4" s="159"/>
      <c r="T4" s="160"/>
      <c r="U4" s="163" t="s">
        <v>42</v>
      </c>
      <c r="V4" s="164" t="s">
        <v>43</v>
      </c>
      <c r="W4" s="164" t="s">
        <v>44</v>
      </c>
      <c r="X4" s="165" t="s">
        <v>45</v>
      </c>
      <c r="Y4" s="166" t="s">
        <v>46</v>
      </c>
    </row>
    <row r="5" spans="1:25" ht="52.5" customHeight="1" thickBot="1" x14ac:dyDescent="0.3">
      <c r="A5" s="167"/>
      <c r="B5" s="168"/>
      <c r="C5" s="169"/>
      <c r="D5" s="170"/>
      <c r="E5" s="171" t="s">
        <v>47</v>
      </c>
      <c r="F5" s="172" t="s">
        <v>48</v>
      </c>
      <c r="G5" s="172" t="s">
        <v>49</v>
      </c>
      <c r="H5" s="173" t="s">
        <v>50</v>
      </c>
      <c r="I5" s="174" t="s">
        <v>51</v>
      </c>
      <c r="J5" s="175" t="s">
        <v>52</v>
      </c>
      <c r="K5" s="176" t="s">
        <v>53</v>
      </c>
      <c r="L5" s="171" t="s">
        <v>54</v>
      </c>
      <c r="M5" s="177" t="s">
        <v>55</v>
      </c>
      <c r="N5" s="171" t="s">
        <v>56</v>
      </c>
      <c r="O5" s="172" t="s">
        <v>57</v>
      </c>
      <c r="P5" s="172" t="s">
        <v>58</v>
      </c>
      <c r="Q5" s="172" t="s">
        <v>59</v>
      </c>
      <c r="R5" s="172" t="s">
        <v>60</v>
      </c>
      <c r="S5" s="172" t="s">
        <v>61</v>
      </c>
      <c r="T5" s="174" t="s">
        <v>62</v>
      </c>
      <c r="U5" s="178"/>
      <c r="V5" s="179"/>
      <c r="W5" s="179"/>
      <c r="X5" s="180"/>
      <c r="Y5" s="181"/>
    </row>
    <row r="6" spans="1:25" ht="51" x14ac:dyDescent="0.25">
      <c r="A6" s="182" t="s">
        <v>65</v>
      </c>
      <c r="B6" s="183" t="s">
        <v>66</v>
      </c>
      <c r="C6" s="184" t="s">
        <v>67</v>
      </c>
      <c r="D6" s="184">
        <v>2007</v>
      </c>
      <c r="E6" s="185" t="s">
        <v>68</v>
      </c>
      <c r="F6" s="186" t="s">
        <v>69</v>
      </c>
      <c r="G6" s="186" t="s">
        <v>70</v>
      </c>
      <c r="H6" s="186" t="s">
        <v>71</v>
      </c>
      <c r="I6" s="187" t="s">
        <v>446</v>
      </c>
      <c r="J6" s="186" t="s">
        <v>64</v>
      </c>
      <c r="K6" s="185" t="s">
        <v>72</v>
      </c>
      <c r="L6" s="187" t="s">
        <v>73</v>
      </c>
      <c r="M6" s="188" t="s">
        <v>64</v>
      </c>
      <c r="N6" s="188" t="s">
        <v>63</v>
      </c>
      <c r="O6" s="187" t="s">
        <v>74</v>
      </c>
      <c r="P6" s="186" t="s">
        <v>64</v>
      </c>
      <c r="Q6" s="186" t="s">
        <v>64</v>
      </c>
      <c r="R6" s="185" t="s">
        <v>447</v>
      </c>
      <c r="S6" s="186" t="s">
        <v>64</v>
      </c>
      <c r="T6" s="186" t="s">
        <v>64</v>
      </c>
      <c r="U6" s="186" t="s">
        <v>64</v>
      </c>
      <c r="V6" s="188" t="s">
        <v>64</v>
      </c>
      <c r="W6" s="189" t="s">
        <v>64</v>
      </c>
      <c r="X6" s="190" t="s">
        <v>64</v>
      </c>
      <c r="Y6" s="191"/>
    </row>
    <row r="7" spans="1:25" ht="38.25" x14ac:dyDescent="0.25">
      <c r="A7" s="192"/>
      <c r="B7" s="193"/>
      <c r="C7" s="194"/>
      <c r="D7" s="194"/>
      <c r="E7" s="148" t="s">
        <v>75</v>
      </c>
      <c r="F7" s="149" t="s">
        <v>76</v>
      </c>
      <c r="G7" s="148" t="s">
        <v>77</v>
      </c>
      <c r="H7" s="149" t="s">
        <v>71</v>
      </c>
      <c r="I7" s="195"/>
      <c r="J7" s="149" t="s">
        <v>64</v>
      </c>
      <c r="K7" s="148" t="s">
        <v>78</v>
      </c>
      <c r="L7" s="195"/>
      <c r="M7" s="196"/>
      <c r="N7" s="196"/>
      <c r="O7" s="195"/>
      <c r="P7" s="149" t="s">
        <v>64</v>
      </c>
      <c r="Q7" s="149" t="s">
        <v>64</v>
      </c>
      <c r="R7" s="148" t="s">
        <v>448</v>
      </c>
      <c r="S7" s="149" t="s">
        <v>64</v>
      </c>
      <c r="T7" s="149" t="s">
        <v>64</v>
      </c>
      <c r="U7" s="149" t="s">
        <v>64</v>
      </c>
      <c r="V7" s="196"/>
      <c r="W7" s="149" t="s">
        <v>64</v>
      </c>
      <c r="X7" s="197" t="s">
        <v>64</v>
      </c>
      <c r="Y7" s="198"/>
    </row>
    <row r="8" spans="1:25" ht="31.5" customHeight="1" x14ac:dyDescent="0.25">
      <c r="A8" s="192" t="s">
        <v>79</v>
      </c>
      <c r="B8" s="193" t="s">
        <v>80</v>
      </c>
      <c r="C8" s="194" t="s">
        <v>81</v>
      </c>
      <c r="D8" s="194">
        <v>2008</v>
      </c>
      <c r="E8" s="195" t="s">
        <v>82</v>
      </c>
      <c r="F8" s="195" t="s">
        <v>83</v>
      </c>
      <c r="G8" s="195" t="s">
        <v>84</v>
      </c>
      <c r="H8" s="148" t="s">
        <v>85</v>
      </c>
      <c r="I8" s="195" t="s">
        <v>449</v>
      </c>
      <c r="J8" s="195" t="s">
        <v>86</v>
      </c>
      <c r="K8" s="195" t="s">
        <v>87</v>
      </c>
      <c r="L8" s="196" t="s">
        <v>88</v>
      </c>
      <c r="M8" s="196" t="s">
        <v>64</v>
      </c>
      <c r="N8" s="196" t="s">
        <v>63</v>
      </c>
      <c r="O8" s="195" t="s">
        <v>89</v>
      </c>
      <c r="P8" s="196" t="s">
        <v>64</v>
      </c>
      <c r="Q8" s="196" t="s">
        <v>64</v>
      </c>
      <c r="R8" s="196" t="s">
        <v>64</v>
      </c>
      <c r="S8" s="195" t="s">
        <v>90</v>
      </c>
      <c r="T8" s="196" t="s">
        <v>64</v>
      </c>
      <c r="U8" s="196" t="s">
        <v>91</v>
      </c>
      <c r="V8" s="196" t="s">
        <v>64</v>
      </c>
      <c r="W8" s="196" t="s">
        <v>450</v>
      </c>
      <c r="X8" s="199" t="s">
        <v>63</v>
      </c>
      <c r="Y8" s="198"/>
    </row>
    <row r="9" spans="1:25" ht="27" customHeight="1" x14ac:dyDescent="0.25">
      <c r="A9" s="192"/>
      <c r="B9" s="193"/>
      <c r="C9" s="194"/>
      <c r="D9" s="194"/>
      <c r="E9" s="195"/>
      <c r="F9" s="195"/>
      <c r="G9" s="195"/>
      <c r="H9" s="148" t="s">
        <v>92</v>
      </c>
      <c r="I9" s="195"/>
      <c r="J9" s="195"/>
      <c r="K9" s="195"/>
      <c r="L9" s="196"/>
      <c r="M9" s="196"/>
      <c r="N9" s="196"/>
      <c r="O9" s="195"/>
      <c r="P9" s="196"/>
      <c r="Q9" s="196"/>
      <c r="R9" s="196"/>
      <c r="S9" s="195"/>
      <c r="T9" s="196"/>
      <c r="U9" s="196"/>
      <c r="V9" s="196"/>
      <c r="W9" s="196"/>
      <c r="X9" s="199"/>
      <c r="Y9" s="198"/>
    </row>
    <row r="10" spans="1:25" ht="35.1" customHeight="1" x14ac:dyDescent="0.25">
      <c r="A10" s="192" t="s">
        <v>93</v>
      </c>
      <c r="B10" s="193" t="s">
        <v>94</v>
      </c>
      <c r="C10" s="194" t="s">
        <v>95</v>
      </c>
      <c r="D10" s="194">
        <v>2008</v>
      </c>
      <c r="E10" s="195" t="s">
        <v>96</v>
      </c>
      <c r="F10" s="196" t="s">
        <v>97</v>
      </c>
      <c r="G10" s="196" t="s">
        <v>64</v>
      </c>
      <c r="H10" s="196" t="s">
        <v>63</v>
      </c>
      <c r="I10" s="196" t="s">
        <v>63</v>
      </c>
      <c r="J10" s="195" t="s">
        <v>98</v>
      </c>
      <c r="K10" s="195" t="s">
        <v>99</v>
      </c>
      <c r="L10" s="195" t="s">
        <v>100</v>
      </c>
      <c r="M10" s="196" t="s">
        <v>64</v>
      </c>
      <c r="N10" s="149" t="s">
        <v>63</v>
      </c>
      <c r="O10" s="148" t="s">
        <v>101</v>
      </c>
      <c r="P10" s="149" t="s">
        <v>64</v>
      </c>
      <c r="Q10" s="149" t="s">
        <v>102</v>
      </c>
      <c r="R10" s="149" t="s">
        <v>451</v>
      </c>
      <c r="S10" s="149" t="s">
        <v>103</v>
      </c>
      <c r="T10" s="149" t="s">
        <v>64</v>
      </c>
      <c r="U10" s="148" t="s">
        <v>104</v>
      </c>
      <c r="V10" s="149" t="s">
        <v>64</v>
      </c>
      <c r="W10" s="149" t="s">
        <v>64</v>
      </c>
      <c r="X10" s="197" t="s">
        <v>64</v>
      </c>
      <c r="Y10" s="198"/>
    </row>
    <row r="11" spans="1:25" ht="35.1" customHeight="1" x14ac:dyDescent="0.25">
      <c r="A11" s="192"/>
      <c r="B11" s="193"/>
      <c r="C11" s="194"/>
      <c r="D11" s="194"/>
      <c r="E11" s="195"/>
      <c r="F11" s="196"/>
      <c r="G11" s="196"/>
      <c r="H11" s="196"/>
      <c r="I11" s="196"/>
      <c r="J11" s="195"/>
      <c r="K11" s="195"/>
      <c r="L11" s="195"/>
      <c r="M11" s="196"/>
      <c r="N11" s="149" t="s">
        <v>63</v>
      </c>
      <c r="O11" s="148" t="s">
        <v>105</v>
      </c>
      <c r="P11" s="149" t="s">
        <v>64</v>
      </c>
      <c r="Q11" s="149" t="s">
        <v>106</v>
      </c>
      <c r="R11" s="149" t="s">
        <v>452</v>
      </c>
      <c r="S11" s="149" t="s">
        <v>107</v>
      </c>
      <c r="T11" s="149" t="s">
        <v>64</v>
      </c>
      <c r="U11" s="200">
        <v>0.4</v>
      </c>
      <c r="V11" s="149" t="s">
        <v>64</v>
      </c>
      <c r="W11" s="149" t="s">
        <v>64</v>
      </c>
      <c r="X11" s="197" t="s">
        <v>64</v>
      </c>
      <c r="Y11" s="198"/>
    </row>
    <row r="12" spans="1:25" ht="35.1" customHeight="1" x14ac:dyDescent="0.25">
      <c r="A12" s="192"/>
      <c r="B12" s="193"/>
      <c r="C12" s="194"/>
      <c r="D12" s="194"/>
      <c r="E12" s="195"/>
      <c r="F12" s="196"/>
      <c r="G12" s="196"/>
      <c r="H12" s="196"/>
      <c r="I12" s="196"/>
      <c r="J12" s="195"/>
      <c r="K12" s="195"/>
      <c r="L12" s="195"/>
      <c r="M12" s="196"/>
      <c r="N12" s="149" t="s">
        <v>63</v>
      </c>
      <c r="O12" s="148" t="s">
        <v>108</v>
      </c>
      <c r="P12" s="149" t="s">
        <v>64</v>
      </c>
      <c r="Q12" s="149" t="s">
        <v>64</v>
      </c>
      <c r="R12" s="149" t="s">
        <v>453</v>
      </c>
      <c r="S12" s="149" t="s">
        <v>107</v>
      </c>
      <c r="T12" s="149" t="s">
        <v>64</v>
      </c>
      <c r="U12" s="200">
        <v>0.48</v>
      </c>
      <c r="V12" s="149" t="s">
        <v>64</v>
      </c>
      <c r="W12" s="149" t="s">
        <v>64</v>
      </c>
      <c r="X12" s="197" t="s">
        <v>64</v>
      </c>
      <c r="Y12" s="198"/>
    </row>
    <row r="13" spans="1:25" ht="35.1" customHeight="1" x14ac:dyDescent="0.25">
      <c r="A13" s="192"/>
      <c r="B13" s="193"/>
      <c r="C13" s="194"/>
      <c r="D13" s="194"/>
      <c r="E13" s="195"/>
      <c r="F13" s="196"/>
      <c r="G13" s="196"/>
      <c r="H13" s="196"/>
      <c r="I13" s="196"/>
      <c r="J13" s="195"/>
      <c r="K13" s="195"/>
      <c r="L13" s="195"/>
      <c r="M13" s="196"/>
      <c r="N13" s="149" t="s">
        <v>63</v>
      </c>
      <c r="O13" s="148" t="s">
        <v>109</v>
      </c>
      <c r="P13" s="149" t="s">
        <v>64</v>
      </c>
      <c r="Q13" s="149" t="s">
        <v>64</v>
      </c>
      <c r="R13" s="149" t="s">
        <v>64</v>
      </c>
      <c r="S13" s="149" t="s">
        <v>107</v>
      </c>
      <c r="T13" s="149" t="s">
        <v>64</v>
      </c>
      <c r="U13" s="200">
        <v>0.33</v>
      </c>
      <c r="V13" s="149" t="s">
        <v>64</v>
      </c>
      <c r="W13" s="149" t="s">
        <v>64</v>
      </c>
      <c r="X13" s="197" t="s">
        <v>64</v>
      </c>
      <c r="Y13" s="198"/>
    </row>
    <row r="14" spans="1:25" ht="33" customHeight="1" x14ac:dyDescent="0.25">
      <c r="A14" s="192" t="s">
        <v>110</v>
      </c>
      <c r="B14" s="201" t="s">
        <v>111</v>
      </c>
      <c r="C14" s="194" t="s">
        <v>112</v>
      </c>
      <c r="D14" s="202">
        <v>2007</v>
      </c>
      <c r="E14" s="195" t="s">
        <v>113</v>
      </c>
      <c r="F14" s="195" t="s">
        <v>114</v>
      </c>
      <c r="G14" s="195" t="s">
        <v>115</v>
      </c>
      <c r="H14" s="195" t="s">
        <v>116</v>
      </c>
      <c r="I14" s="195" t="s">
        <v>454</v>
      </c>
      <c r="J14" s="195" t="s">
        <v>86</v>
      </c>
      <c r="K14" s="195" t="s">
        <v>117</v>
      </c>
      <c r="L14" s="195" t="s">
        <v>118</v>
      </c>
      <c r="M14" s="195" t="s">
        <v>64</v>
      </c>
      <c r="N14" s="148" t="s">
        <v>119</v>
      </c>
      <c r="O14" s="196" t="s">
        <v>63</v>
      </c>
      <c r="P14" s="196" t="s">
        <v>64</v>
      </c>
      <c r="Q14" s="196" t="s">
        <v>63</v>
      </c>
      <c r="R14" s="149" t="s">
        <v>120</v>
      </c>
      <c r="S14" s="196" t="s">
        <v>71</v>
      </c>
      <c r="T14" s="196" t="s">
        <v>64</v>
      </c>
      <c r="U14" s="203">
        <v>0.8</v>
      </c>
      <c r="V14" s="196" t="s">
        <v>64</v>
      </c>
      <c r="W14" s="195" t="s">
        <v>64</v>
      </c>
      <c r="X14" s="199" t="s">
        <v>455</v>
      </c>
      <c r="Y14" s="198"/>
    </row>
    <row r="15" spans="1:25" ht="33" customHeight="1" x14ac:dyDescent="0.25">
      <c r="A15" s="192"/>
      <c r="B15" s="201"/>
      <c r="C15" s="194"/>
      <c r="D15" s="202"/>
      <c r="E15" s="195"/>
      <c r="F15" s="195"/>
      <c r="G15" s="196"/>
      <c r="H15" s="195"/>
      <c r="I15" s="195"/>
      <c r="J15" s="195"/>
      <c r="K15" s="195"/>
      <c r="L15" s="195"/>
      <c r="M15" s="195"/>
      <c r="N15" s="149" t="s">
        <v>121</v>
      </c>
      <c r="O15" s="196"/>
      <c r="P15" s="196"/>
      <c r="Q15" s="196"/>
      <c r="R15" s="149" t="s">
        <v>122</v>
      </c>
      <c r="S15" s="196"/>
      <c r="T15" s="196"/>
      <c r="U15" s="195"/>
      <c r="V15" s="196"/>
      <c r="W15" s="195"/>
      <c r="X15" s="199"/>
      <c r="Y15" s="198"/>
    </row>
    <row r="16" spans="1:25" ht="33" customHeight="1" x14ac:dyDescent="0.25">
      <c r="A16" s="192"/>
      <c r="B16" s="201"/>
      <c r="C16" s="194"/>
      <c r="D16" s="202"/>
      <c r="E16" s="195"/>
      <c r="F16" s="195"/>
      <c r="G16" s="196"/>
      <c r="H16" s="195"/>
      <c r="I16" s="195"/>
      <c r="J16" s="195"/>
      <c r="K16" s="195"/>
      <c r="L16" s="195"/>
      <c r="M16" s="195"/>
      <c r="N16" s="148" t="s">
        <v>123</v>
      </c>
      <c r="O16" s="196"/>
      <c r="P16" s="196"/>
      <c r="Q16" s="196"/>
      <c r="R16" s="149" t="s">
        <v>124</v>
      </c>
      <c r="S16" s="196"/>
      <c r="T16" s="196"/>
      <c r="U16" s="195"/>
      <c r="V16" s="196"/>
      <c r="W16" s="195"/>
      <c r="X16" s="199"/>
      <c r="Y16" s="198"/>
    </row>
    <row r="17" spans="1:25" ht="69.95" customHeight="1" x14ac:dyDescent="0.25">
      <c r="A17" s="192" t="s">
        <v>125</v>
      </c>
      <c r="B17" s="193" t="s">
        <v>126</v>
      </c>
      <c r="C17" s="194" t="s">
        <v>127</v>
      </c>
      <c r="D17" s="194">
        <v>2010</v>
      </c>
      <c r="E17" s="195" t="s">
        <v>128</v>
      </c>
      <c r="F17" s="195" t="s">
        <v>129</v>
      </c>
      <c r="G17" s="195" t="s">
        <v>130</v>
      </c>
      <c r="H17" s="196" t="s">
        <v>64</v>
      </c>
      <c r="I17" s="196" t="s">
        <v>456</v>
      </c>
      <c r="J17" s="195" t="s">
        <v>131</v>
      </c>
      <c r="K17" s="195" t="s">
        <v>132</v>
      </c>
      <c r="L17" s="195" t="s">
        <v>133</v>
      </c>
      <c r="M17" s="196" t="s">
        <v>64</v>
      </c>
      <c r="N17" s="149" t="s">
        <v>63</v>
      </c>
      <c r="O17" s="148" t="s">
        <v>134</v>
      </c>
      <c r="P17" s="149" t="s">
        <v>64</v>
      </c>
      <c r="Q17" s="149" t="s">
        <v>135</v>
      </c>
      <c r="R17" s="149" t="s">
        <v>136</v>
      </c>
      <c r="S17" s="149" t="s">
        <v>137</v>
      </c>
      <c r="T17" s="149" t="s">
        <v>64</v>
      </c>
      <c r="U17" s="149" t="s">
        <v>138</v>
      </c>
      <c r="V17" s="149" t="s">
        <v>64</v>
      </c>
      <c r="W17" s="149" t="s">
        <v>71</v>
      </c>
      <c r="X17" s="204" t="s">
        <v>457</v>
      </c>
      <c r="Y17" s="198"/>
    </row>
    <row r="18" spans="1:25" ht="69.95" customHeight="1" x14ac:dyDescent="0.25">
      <c r="A18" s="192"/>
      <c r="B18" s="193"/>
      <c r="C18" s="194"/>
      <c r="D18" s="194"/>
      <c r="E18" s="195"/>
      <c r="F18" s="195"/>
      <c r="G18" s="195"/>
      <c r="H18" s="196"/>
      <c r="I18" s="196"/>
      <c r="J18" s="195"/>
      <c r="K18" s="195"/>
      <c r="L18" s="195"/>
      <c r="M18" s="196"/>
      <c r="N18" s="149" t="s">
        <v>71</v>
      </c>
      <c r="O18" s="148" t="s">
        <v>139</v>
      </c>
      <c r="P18" s="149" t="s">
        <v>64</v>
      </c>
      <c r="Q18" s="149" t="s">
        <v>63</v>
      </c>
      <c r="R18" s="149" t="s">
        <v>140</v>
      </c>
      <c r="S18" s="148" t="s">
        <v>141</v>
      </c>
      <c r="T18" s="149" t="s">
        <v>64</v>
      </c>
      <c r="U18" s="149" t="s">
        <v>142</v>
      </c>
      <c r="V18" s="149" t="s">
        <v>64</v>
      </c>
      <c r="W18" s="149" t="s">
        <v>71</v>
      </c>
      <c r="X18" s="204" t="s">
        <v>458</v>
      </c>
      <c r="Y18" s="198"/>
    </row>
    <row r="19" spans="1:25" ht="35.1" customHeight="1" x14ac:dyDescent="0.25">
      <c r="A19" s="192" t="s">
        <v>143</v>
      </c>
      <c r="B19" s="193" t="s">
        <v>144</v>
      </c>
      <c r="C19" s="194" t="s">
        <v>145</v>
      </c>
      <c r="D19" s="194">
        <v>2010</v>
      </c>
      <c r="E19" s="195" t="s">
        <v>146</v>
      </c>
      <c r="F19" s="196" t="s">
        <v>147</v>
      </c>
      <c r="G19" s="195" t="s">
        <v>459</v>
      </c>
      <c r="H19" s="196" t="s">
        <v>148</v>
      </c>
      <c r="I19" s="149" t="s">
        <v>460</v>
      </c>
      <c r="J19" s="195" t="s">
        <v>64</v>
      </c>
      <c r="K19" s="195" t="s">
        <v>149</v>
      </c>
      <c r="L19" s="195" t="s">
        <v>150</v>
      </c>
      <c r="M19" s="195" t="s">
        <v>64</v>
      </c>
      <c r="N19" s="149" t="s">
        <v>64</v>
      </c>
      <c r="O19" s="149" t="s">
        <v>151</v>
      </c>
      <c r="P19" s="205" t="s">
        <v>461</v>
      </c>
      <c r="Q19" s="149" t="s">
        <v>64</v>
      </c>
      <c r="R19" s="149" t="s">
        <v>64</v>
      </c>
      <c r="S19" s="149" t="s">
        <v>64</v>
      </c>
      <c r="T19" s="149" t="s">
        <v>64</v>
      </c>
      <c r="U19" s="149" t="s">
        <v>152</v>
      </c>
      <c r="V19" s="149" t="s">
        <v>64</v>
      </c>
      <c r="W19" s="149" t="s">
        <v>64</v>
      </c>
      <c r="X19" s="197" t="s">
        <v>64</v>
      </c>
      <c r="Y19" s="206"/>
    </row>
    <row r="20" spans="1:25" ht="35.1" customHeight="1" x14ac:dyDescent="0.25">
      <c r="A20" s="192"/>
      <c r="B20" s="193"/>
      <c r="C20" s="194"/>
      <c r="D20" s="194"/>
      <c r="E20" s="195"/>
      <c r="F20" s="196"/>
      <c r="G20" s="195"/>
      <c r="H20" s="196"/>
      <c r="I20" s="149" t="s">
        <v>462</v>
      </c>
      <c r="J20" s="195"/>
      <c r="K20" s="195"/>
      <c r="L20" s="195"/>
      <c r="M20" s="195"/>
      <c r="N20" s="149" t="s">
        <v>63</v>
      </c>
      <c r="O20" s="149" t="s">
        <v>153</v>
      </c>
      <c r="P20" s="149" t="s">
        <v>463</v>
      </c>
      <c r="Q20" s="149" t="s">
        <v>64</v>
      </c>
      <c r="R20" s="149" t="s">
        <v>64</v>
      </c>
      <c r="S20" s="149" t="s">
        <v>64</v>
      </c>
      <c r="T20" s="149" t="s">
        <v>64</v>
      </c>
      <c r="U20" s="149" t="s">
        <v>154</v>
      </c>
      <c r="V20" s="149" t="s">
        <v>64</v>
      </c>
      <c r="W20" s="149" t="s">
        <v>64</v>
      </c>
      <c r="X20" s="197" t="s">
        <v>64</v>
      </c>
      <c r="Y20" s="206"/>
    </row>
    <row r="21" spans="1:25" ht="35.1" customHeight="1" x14ac:dyDescent="0.25">
      <c r="A21" s="192"/>
      <c r="B21" s="193"/>
      <c r="C21" s="194"/>
      <c r="D21" s="194"/>
      <c r="E21" s="195"/>
      <c r="F21" s="196"/>
      <c r="G21" s="195"/>
      <c r="H21" s="196"/>
      <c r="I21" s="149" t="s">
        <v>464</v>
      </c>
      <c r="J21" s="195"/>
      <c r="K21" s="195"/>
      <c r="L21" s="195"/>
      <c r="M21" s="195"/>
      <c r="N21" s="149" t="s">
        <v>63</v>
      </c>
      <c r="O21" s="149" t="s">
        <v>155</v>
      </c>
      <c r="P21" s="205" t="s">
        <v>465</v>
      </c>
      <c r="Q21" s="149" t="s">
        <v>64</v>
      </c>
      <c r="R21" s="149" t="s">
        <v>64</v>
      </c>
      <c r="S21" s="149" t="s">
        <v>64</v>
      </c>
      <c r="T21" s="149" t="s">
        <v>64</v>
      </c>
      <c r="U21" s="149" t="s">
        <v>156</v>
      </c>
      <c r="V21" s="149" t="s">
        <v>64</v>
      </c>
      <c r="W21" s="149" t="s">
        <v>64</v>
      </c>
      <c r="X21" s="197" t="s">
        <v>64</v>
      </c>
      <c r="Y21" s="206"/>
    </row>
    <row r="22" spans="1:25" ht="24.95" customHeight="1" x14ac:dyDescent="0.25">
      <c r="A22" s="192" t="s">
        <v>157</v>
      </c>
      <c r="B22" s="193" t="s">
        <v>158</v>
      </c>
      <c r="C22" s="194" t="s">
        <v>159</v>
      </c>
      <c r="D22" s="194">
        <v>2014</v>
      </c>
      <c r="E22" s="195" t="s">
        <v>160</v>
      </c>
      <c r="F22" s="196" t="s">
        <v>161</v>
      </c>
      <c r="G22" s="196" t="s">
        <v>162</v>
      </c>
      <c r="H22" s="196" t="s">
        <v>163</v>
      </c>
      <c r="I22" s="196" t="s">
        <v>466</v>
      </c>
      <c r="J22" s="196" t="s">
        <v>64</v>
      </c>
      <c r="K22" s="195" t="s">
        <v>164</v>
      </c>
      <c r="L22" s="195" t="s">
        <v>165</v>
      </c>
      <c r="M22" s="196" t="s">
        <v>64</v>
      </c>
      <c r="N22" s="149" t="s">
        <v>63</v>
      </c>
      <c r="O22" s="148" t="s">
        <v>166</v>
      </c>
      <c r="P22" s="149" t="s">
        <v>64</v>
      </c>
      <c r="Q22" s="149" t="s">
        <v>64</v>
      </c>
      <c r="R22" s="149" t="s">
        <v>64</v>
      </c>
      <c r="S22" s="149" t="s">
        <v>167</v>
      </c>
      <c r="T22" s="149" t="s">
        <v>64</v>
      </c>
      <c r="U22" s="200">
        <v>0.86</v>
      </c>
      <c r="V22" s="149" t="s">
        <v>64</v>
      </c>
      <c r="W22" s="149" t="s">
        <v>64</v>
      </c>
      <c r="X22" s="197" t="s">
        <v>64</v>
      </c>
      <c r="Y22" s="206"/>
    </row>
    <row r="23" spans="1:25" ht="24.95" customHeight="1" x14ac:dyDescent="0.25">
      <c r="A23" s="192"/>
      <c r="B23" s="193"/>
      <c r="C23" s="194"/>
      <c r="D23" s="194"/>
      <c r="E23" s="195"/>
      <c r="F23" s="196"/>
      <c r="G23" s="196"/>
      <c r="H23" s="196"/>
      <c r="I23" s="196"/>
      <c r="J23" s="196"/>
      <c r="K23" s="195"/>
      <c r="L23" s="195"/>
      <c r="M23" s="196"/>
      <c r="N23" s="149" t="s">
        <v>63</v>
      </c>
      <c r="O23" s="148" t="s">
        <v>168</v>
      </c>
      <c r="P23" s="149" t="s">
        <v>64</v>
      </c>
      <c r="Q23" s="149" t="s">
        <v>64</v>
      </c>
      <c r="R23" s="149" t="s">
        <v>64</v>
      </c>
      <c r="S23" s="149" t="s">
        <v>167</v>
      </c>
      <c r="T23" s="149" t="s">
        <v>64</v>
      </c>
      <c r="U23" s="200">
        <v>0.94</v>
      </c>
      <c r="V23" s="149" t="s">
        <v>64</v>
      </c>
      <c r="W23" s="149" t="s">
        <v>64</v>
      </c>
      <c r="X23" s="197" t="s">
        <v>64</v>
      </c>
      <c r="Y23" s="206"/>
    </row>
    <row r="24" spans="1:25" ht="24.95" customHeight="1" x14ac:dyDescent="0.25">
      <c r="A24" s="192"/>
      <c r="B24" s="193"/>
      <c r="C24" s="194"/>
      <c r="D24" s="194"/>
      <c r="E24" s="195"/>
      <c r="F24" s="196"/>
      <c r="G24" s="196"/>
      <c r="H24" s="196"/>
      <c r="I24" s="196"/>
      <c r="J24" s="196"/>
      <c r="K24" s="195"/>
      <c r="L24" s="195"/>
      <c r="M24" s="196"/>
      <c r="N24" s="149" t="s">
        <v>63</v>
      </c>
      <c r="O24" s="148" t="s">
        <v>169</v>
      </c>
      <c r="P24" s="149" t="s">
        <v>64</v>
      </c>
      <c r="Q24" s="149" t="s">
        <v>64</v>
      </c>
      <c r="R24" s="149" t="s">
        <v>64</v>
      </c>
      <c r="S24" s="149" t="s">
        <v>167</v>
      </c>
      <c r="T24" s="149" t="s">
        <v>64</v>
      </c>
      <c r="U24" s="200">
        <v>0.92</v>
      </c>
      <c r="V24" s="149" t="s">
        <v>64</v>
      </c>
      <c r="W24" s="149" t="s">
        <v>64</v>
      </c>
      <c r="X24" s="197" t="s">
        <v>64</v>
      </c>
      <c r="Y24" s="206"/>
    </row>
    <row r="25" spans="1:25" ht="24.95" customHeight="1" x14ac:dyDescent="0.25">
      <c r="A25" s="192"/>
      <c r="B25" s="193"/>
      <c r="C25" s="194"/>
      <c r="D25" s="194"/>
      <c r="E25" s="195"/>
      <c r="F25" s="196"/>
      <c r="G25" s="196"/>
      <c r="H25" s="196"/>
      <c r="I25" s="196"/>
      <c r="J25" s="196"/>
      <c r="K25" s="195"/>
      <c r="L25" s="195"/>
      <c r="M25" s="196"/>
      <c r="N25" s="149" t="s">
        <v>63</v>
      </c>
      <c r="O25" s="148" t="s">
        <v>170</v>
      </c>
      <c r="P25" s="149" t="s">
        <v>64</v>
      </c>
      <c r="Q25" s="149" t="s">
        <v>64</v>
      </c>
      <c r="R25" s="149" t="s">
        <v>64</v>
      </c>
      <c r="S25" s="149" t="s">
        <v>167</v>
      </c>
      <c r="T25" s="149" t="s">
        <v>64</v>
      </c>
      <c r="U25" s="200">
        <v>0.82</v>
      </c>
      <c r="V25" s="149" t="s">
        <v>64</v>
      </c>
      <c r="W25" s="149" t="s">
        <v>64</v>
      </c>
      <c r="X25" s="197" t="s">
        <v>64</v>
      </c>
      <c r="Y25" s="206"/>
    </row>
    <row r="26" spans="1:25" ht="24.95" customHeight="1" x14ac:dyDescent="0.25">
      <c r="A26" s="192"/>
      <c r="B26" s="193"/>
      <c r="C26" s="194"/>
      <c r="D26" s="194"/>
      <c r="E26" s="195"/>
      <c r="F26" s="196"/>
      <c r="G26" s="196"/>
      <c r="H26" s="196"/>
      <c r="I26" s="196"/>
      <c r="J26" s="196"/>
      <c r="K26" s="195"/>
      <c r="L26" s="195"/>
      <c r="M26" s="196"/>
      <c r="N26" s="149" t="s">
        <v>63</v>
      </c>
      <c r="O26" s="148" t="s">
        <v>171</v>
      </c>
      <c r="P26" s="149" t="s">
        <v>64</v>
      </c>
      <c r="Q26" s="149" t="s">
        <v>64</v>
      </c>
      <c r="R26" s="149" t="s">
        <v>64</v>
      </c>
      <c r="S26" s="149" t="s">
        <v>167</v>
      </c>
      <c r="T26" s="149" t="s">
        <v>64</v>
      </c>
      <c r="U26" s="200">
        <v>0.87</v>
      </c>
      <c r="V26" s="149" t="s">
        <v>64</v>
      </c>
      <c r="W26" s="149" t="s">
        <v>64</v>
      </c>
      <c r="X26" s="197" t="s">
        <v>64</v>
      </c>
      <c r="Y26" s="206"/>
    </row>
    <row r="27" spans="1:25" ht="24.95" customHeight="1" x14ac:dyDescent="0.25">
      <c r="A27" s="192"/>
      <c r="B27" s="193"/>
      <c r="C27" s="194"/>
      <c r="D27" s="194"/>
      <c r="E27" s="195"/>
      <c r="F27" s="196"/>
      <c r="G27" s="196"/>
      <c r="H27" s="196"/>
      <c r="I27" s="196"/>
      <c r="J27" s="196"/>
      <c r="K27" s="195"/>
      <c r="L27" s="195"/>
      <c r="M27" s="196"/>
      <c r="N27" s="149" t="s">
        <v>63</v>
      </c>
      <c r="O27" s="148" t="s">
        <v>172</v>
      </c>
      <c r="P27" s="149" t="s">
        <v>64</v>
      </c>
      <c r="Q27" s="149" t="s">
        <v>64</v>
      </c>
      <c r="R27" s="149" t="s">
        <v>64</v>
      </c>
      <c r="S27" s="149" t="s">
        <v>167</v>
      </c>
      <c r="T27" s="149" t="s">
        <v>64</v>
      </c>
      <c r="U27" s="200">
        <v>0.9</v>
      </c>
      <c r="V27" s="149" t="s">
        <v>64</v>
      </c>
      <c r="W27" s="149" t="s">
        <v>64</v>
      </c>
      <c r="X27" s="197" t="s">
        <v>64</v>
      </c>
      <c r="Y27" s="206"/>
    </row>
    <row r="28" spans="1:25" ht="38.25" x14ac:dyDescent="0.25">
      <c r="A28" s="207" t="s">
        <v>173</v>
      </c>
      <c r="B28" s="208" t="s">
        <v>63</v>
      </c>
      <c r="C28" s="208" t="s">
        <v>174</v>
      </c>
      <c r="D28" s="208">
        <v>2014</v>
      </c>
      <c r="E28" s="148" t="s">
        <v>175</v>
      </c>
      <c r="F28" s="149" t="s">
        <v>176</v>
      </c>
      <c r="G28" s="149" t="s">
        <v>177</v>
      </c>
      <c r="H28" s="149" t="s">
        <v>63</v>
      </c>
      <c r="I28" s="149" t="s">
        <v>63</v>
      </c>
      <c r="J28" s="149" t="s">
        <v>64</v>
      </c>
      <c r="K28" s="148" t="s">
        <v>178</v>
      </c>
      <c r="L28" s="148" t="s">
        <v>179</v>
      </c>
      <c r="M28" s="209" t="s">
        <v>180</v>
      </c>
      <c r="N28" s="148" t="s">
        <v>181</v>
      </c>
      <c r="O28" s="149" t="s">
        <v>182</v>
      </c>
      <c r="P28" s="149" t="s">
        <v>64</v>
      </c>
      <c r="Q28" s="149" t="s">
        <v>64</v>
      </c>
      <c r="R28" s="149" t="s">
        <v>64</v>
      </c>
      <c r="S28" s="149" t="s">
        <v>64</v>
      </c>
      <c r="T28" s="149" t="s">
        <v>64</v>
      </c>
      <c r="U28" s="148" t="s">
        <v>183</v>
      </c>
      <c r="V28" s="149" t="s">
        <v>64</v>
      </c>
      <c r="W28" s="149" t="s">
        <v>64</v>
      </c>
      <c r="X28" s="210" t="s">
        <v>184</v>
      </c>
      <c r="Y28" s="198"/>
    </row>
    <row r="29" spans="1:25" ht="90" thickBot="1" x14ac:dyDescent="0.3">
      <c r="A29" s="207" t="s">
        <v>185</v>
      </c>
      <c r="B29" s="211" t="s">
        <v>186</v>
      </c>
      <c r="C29" s="208" t="s">
        <v>187</v>
      </c>
      <c r="D29" s="208">
        <v>2015</v>
      </c>
      <c r="E29" s="148" t="s">
        <v>188</v>
      </c>
      <c r="F29" s="148" t="s">
        <v>189</v>
      </c>
      <c r="G29" s="149" t="s">
        <v>190</v>
      </c>
      <c r="H29" s="149" t="s">
        <v>63</v>
      </c>
      <c r="I29" s="149" t="s">
        <v>63</v>
      </c>
      <c r="J29" s="148" t="s">
        <v>191</v>
      </c>
      <c r="K29" s="148" t="s">
        <v>192</v>
      </c>
      <c r="L29" s="148" t="s">
        <v>64</v>
      </c>
      <c r="M29" s="149" t="s">
        <v>64</v>
      </c>
      <c r="N29" s="148" t="s">
        <v>193</v>
      </c>
      <c r="O29" s="148" t="s">
        <v>151</v>
      </c>
      <c r="P29" s="149" t="s">
        <v>194</v>
      </c>
      <c r="Q29" s="148" t="s">
        <v>467</v>
      </c>
      <c r="R29" s="149" t="s">
        <v>468</v>
      </c>
      <c r="S29" s="149" t="s">
        <v>71</v>
      </c>
      <c r="T29" s="149" t="s">
        <v>195</v>
      </c>
      <c r="U29" s="149" t="s">
        <v>64</v>
      </c>
      <c r="V29" s="149" t="s">
        <v>64</v>
      </c>
      <c r="W29" s="149" t="s">
        <v>64</v>
      </c>
      <c r="X29" s="197" t="s">
        <v>469</v>
      </c>
      <c r="Y29" s="212"/>
    </row>
    <row r="30" spans="1:25" ht="51" x14ac:dyDescent="0.25">
      <c r="A30" s="207" t="s">
        <v>196</v>
      </c>
      <c r="B30" s="213" t="s">
        <v>197</v>
      </c>
      <c r="C30" s="208" t="s">
        <v>198</v>
      </c>
      <c r="D30" s="208">
        <v>2016</v>
      </c>
      <c r="E30" s="148" t="s">
        <v>199</v>
      </c>
      <c r="F30" s="148" t="s">
        <v>200</v>
      </c>
      <c r="G30" s="149" t="s">
        <v>201</v>
      </c>
      <c r="H30" s="149" t="s">
        <v>202</v>
      </c>
      <c r="I30" s="149" t="s">
        <v>203</v>
      </c>
      <c r="J30" s="148" t="s">
        <v>204</v>
      </c>
      <c r="K30" s="149" t="s">
        <v>71</v>
      </c>
      <c r="L30" s="148" t="s">
        <v>205</v>
      </c>
      <c r="M30" s="149" t="s">
        <v>63</v>
      </c>
      <c r="N30" s="149" t="s">
        <v>71</v>
      </c>
      <c r="O30" s="149" t="s">
        <v>206</v>
      </c>
      <c r="P30" s="149" t="s">
        <v>64</v>
      </c>
      <c r="Q30" s="149" t="s">
        <v>64</v>
      </c>
      <c r="R30" s="149" t="s">
        <v>64</v>
      </c>
      <c r="S30" s="149" t="s">
        <v>64</v>
      </c>
      <c r="T30" s="149" t="s">
        <v>64</v>
      </c>
      <c r="U30" s="200">
        <v>0.68</v>
      </c>
      <c r="V30" s="149" t="s">
        <v>71</v>
      </c>
      <c r="W30" s="149" t="s">
        <v>64</v>
      </c>
      <c r="X30" s="197" t="s">
        <v>64</v>
      </c>
      <c r="Y30" s="214"/>
    </row>
    <row r="31" spans="1:25" ht="80.099999999999994" customHeight="1" x14ac:dyDescent="0.25">
      <c r="A31" s="192" t="s">
        <v>207</v>
      </c>
      <c r="B31" s="193" t="s">
        <v>208</v>
      </c>
      <c r="C31" s="194" t="s">
        <v>209</v>
      </c>
      <c r="D31" s="194">
        <v>2006</v>
      </c>
      <c r="E31" s="195" t="s">
        <v>210</v>
      </c>
      <c r="F31" s="196" t="s">
        <v>211</v>
      </c>
      <c r="G31" s="196" t="s">
        <v>162</v>
      </c>
      <c r="H31" s="196" t="s">
        <v>212</v>
      </c>
      <c r="I31" s="149" t="s">
        <v>470</v>
      </c>
      <c r="J31" s="196" t="s">
        <v>71</v>
      </c>
      <c r="K31" s="195" t="s">
        <v>213</v>
      </c>
      <c r="L31" s="195" t="s">
        <v>214</v>
      </c>
      <c r="M31" s="196" t="s">
        <v>215</v>
      </c>
      <c r="N31" s="148" t="s">
        <v>216</v>
      </c>
      <c r="O31" s="196" t="s">
        <v>63</v>
      </c>
      <c r="P31" s="149" t="s">
        <v>64</v>
      </c>
      <c r="Q31" s="149" t="s">
        <v>445</v>
      </c>
      <c r="R31" s="148" t="s">
        <v>471</v>
      </c>
      <c r="S31" s="196" t="s">
        <v>217</v>
      </c>
      <c r="T31" s="196" t="s">
        <v>64</v>
      </c>
      <c r="U31" s="215" t="s">
        <v>218</v>
      </c>
      <c r="V31" s="195" t="s">
        <v>64</v>
      </c>
      <c r="W31" s="195" t="s">
        <v>472</v>
      </c>
      <c r="X31" s="216" t="s">
        <v>473</v>
      </c>
      <c r="Y31" s="198"/>
    </row>
    <row r="32" spans="1:25" ht="80.099999999999994" customHeight="1" x14ac:dyDescent="0.25">
      <c r="A32" s="192"/>
      <c r="B32" s="193"/>
      <c r="C32" s="194"/>
      <c r="D32" s="194"/>
      <c r="E32" s="195"/>
      <c r="F32" s="196"/>
      <c r="G32" s="196"/>
      <c r="H32" s="196"/>
      <c r="I32" s="149" t="s">
        <v>474</v>
      </c>
      <c r="J32" s="196"/>
      <c r="K32" s="195"/>
      <c r="L32" s="195"/>
      <c r="M32" s="196"/>
      <c r="N32" s="149" t="s">
        <v>219</v>
      </c>
      <c r="O32" s="196"/>
      <c r="P32" s="149" t="s">
        <v>64</v>
      </c>
      <c r="Q32" s="149" t="s">
        <v>64</v>
      </c>
      <c r="R32" s="148" t="s">
        <v>475</v>
      </c>
      <c r="S32" s="196"/>
      <c r="T32" s="196"/>
      <c r="U32" s="196"/>
      <c r="V32" s="195"/>
      <c r="W32" s="195"/>
      <c r="X32" s="216" t="s">
        <v>476</v>
      </c>
      <c r="Y32" s="198"/>
    </row>
    <row r="33" spans="1:27" ht="89.25" x14ac:dyDescent="0.25">
      <c r="A33" s="207" t="s">
        <v>220</v>
      </c>
      <c r="B33" s="211" t="s">
        <v>221</v>
      </c>
      <c r="C33" s="208" t="s">
        <v>222</v>
      </c>
      <c r="D33" s="208">
        <v>2019</v>
      </c>
      <c r="E33" s="148" t="s">
        <v>223</v>
      </c>
      <c r="F33" s="149" t="s">
        <v>224</v>
      </c>
      <c r="G33" s="149" t="s">
        <v>225</v>
      </c>
      <c r="H33" s="149" t="s">
        <v>116</v>
      </c>
      <c r="I33" s="149" t="s">
        <v>226</v>
      </c>
      <c r="J33" s="148" t="s">
        <v>227</v>
      </c>
      <c r="K33" s="149" t="s">
        <v>71</v>
      </c>
      <c r="L33" s="148" t="s">
        <v>228</v>
      </c>
      <c r="M33" s="149" t="s">
        <v>63</v>
      </c>
      <c r="N33" s="148" t="s">
        <v>229</v>
      </c>
      <c r="O33" s="149" t="s">
        <v>63</v>
      </c>
      <c r="P33" s="149" t="s">
        <v>64</v>
      </c>
      <c r="Q33" s="149" t="s">
        <v>64</v>
      </c>
      <c r="R33" s="149" t="s">
        <v>64</v>
      </c>
      <c r="S33" s="148" t="s">
        <v>230</v>
      </c>
      <c r="T33" s="149" t="s">
        <v>64</v>
      </c>
      <c r="U33" s="148" t="s">
        <v>231</v>
      </c>
      <c r="V33" s="148" t="s">
        <v>477</v>
      </c>
      <c r="W33" s="149" t="s">
        <v>64</v>
      </c>
      <c r="X33" s="197" t="s">
        <v>71</v>
      </c>
      <c r="Y33" s="198"/>
    </row>
    <row r="34" spans="1:27" ht="63.75" x14ac:dyDescent="0.25">
      <c r="A34" s="207" t="s">
        <v>232</v>
      </c>
      <c r="B34" s="211" t="s">
        <v>233</v>
      </c>
      <c r="C34" s="208" t="s">
        <v>234</v>
      </c>
      <c r="D34" s="208">
        <v>2020</v>
      </c>
      <c r="E34" s="148" t="s">
        <v>235</v>
      </c>
      <c r="F34" s="149" t="s">
        <v>236</v>
      </c>
      <c r="G34" s="149" t="s">
        <v>237</v>
      </c>
      <c r="H34" s="149" t="s">
        <v>116</v>
      </c>
      <c r="I34" s="149" t="s">
        <v>64</v>
      </c>
      <c r="J34" s="149" t="s">
        <v>64</v>
      </c>
      <c r="K34" s="148" t="s">
        <v>238</v>
      </c>
      <c r="L34" s="148" t="s">
        <v>239</v>
      </c>
      <c r="M34" s="149" t="s">
        <v>63</v>
      </c>
      <c r="N34" s="148" t="s">
        <v>478</v>
      </c>
      <c r="O34" s="149" t="s">
        <v>63</v>
      </c>
      <c r="P34" s="148" t="s">
        <v>240</v>
      </c>
      <c r="Q34" s="149" t="s">
        <v>241</v>
      </c>
      <c r="R34" s="149" t="s">
        <v>64</v>
      </c>
      <c r="S34" s="149" t="s">
        <v>479</v>
      </c>
      <c r="T34" s="149" t="s">
        <v>64</v>
      </c>
      <c r="U34" s="200">
        <v>0.67</v>
      </c>
      <c r="V34" s="149" t="s">
        <v>71</v>
      </c>
      <c r="W34" s="149" t="s">
        <v>71</v>
      </c>
      <c r="X34" s="197" t="s">
        <v>242</v>
      </c>
      <c r="Y34" s="198"/>
    </row>
    <row r="35" spans="1:27" ht="64.5" thickBot="1" x14ac:dyDescent="0.3">
      <c r="A35" s="207" t="s">
        <v>243</v>
      </c>
      <c r="B35" s="211" t="s">
        <v>244</v>
      </c>
      <c r="C35" s="208" t="s">
        <v>159</v>
      </c>
      <c r="D35" s="208">
        <v>2015</v>
      </c>
      <c r="E35" s="148" t="s">
        <v>245</v>
      </c>
      <c r="F35" s="149" t="s">
        <v>161</v>
      </c>
      <c r="G35" s="149" t="s">
        <v>162</v>
      </c>
      <c r="H35" s="149" t="s">
        <v>163</v>
      </c>
      <c r="I35" s="149" t="s">
        <v>480</v>
      </c>
      <c r="J35" s="149" t="s">
        <v>64</v>
      </c>
      <c r="K35" s="148" t="s">
        <v>246</v>
      </c>
      <c r="L35" s="149" t="s">
        <v>247</v>
      </c>
      <c r="M35" s="149" t="s">
        <v>63</v>
      </c>
      <c r="N35" s="149" t="s">
        <v>248</v>
      </c>
      <c r="O35" s="149" t="s">
        <v>63</v>
      </c>
      <c r="P35" s="149" t="s">
        <v>249</v>
      </c>
      <c r="Q35" s="149" t="s">
        <v>250</v>
      </c>
      <c r="R35" s="148" t="s">
        <v>481</v>
      </c>
      <c r="S35" s="149" t="s">
        <v>64</v>
      </c>
      <c r="T35" s="149" t="s">
        <v>64</v>
      </c>
      <c r="U35" s="149" t="s">
        <v>64</v>
      </c>
      <c r="V35" s="148" t="s">
        <v>71</v>
      </c>
      <c r="W35" s="149" t="s">
        <v>71</v>
      </c>
      <c r="X35" s="204" t="s">
        <v>482</v>
      </c>
      <c r="Y35" s="198"/>
    </row>
    <row r="36" spans="1:27" ht="15.75" x14ac:dyDescent="0.25">
      <c r="A36" s="192" t="s">
        <v>251</v>
      </c>
      <c r="B36" s="193" t="s">
        <v>252</v>
      </c>
      <c r="C36" s="194" t="s">
        <v>253</v>
      </c>
      <c r="D36" s="202">
        <v>2018</v>
      </c>
      <c r="E36" s="196" t="s">
        <v>71</v>
      </c>
      <c r="F36" s="196" t="s">
        <v>254</v>
      </c>
      <c r="G36" s="195" t="s">
        <v>255</v>
      </c>
      <c r="H36" s="196" t="s">
        <v>63</v>
      </c>
      <c r="I36" s="196" t="s">
        <v>63</v>
      </c>
      <c r="J36" s="195" t="s">
        <v>256</v>
      </c>
      <c r="K36" s="195" t="s">
        <v>257</v>
      </c>
      <c r="L36" s="196" t="s">
        <v>258</v>
      </c>
      <c r="M36" s="196" t="s">
        <v>63</v>
      </c>
      <c r="N36" s="196" t="s">
        <v>259</v>
      </c>
      <c r="O36" s="196" t="s">
        <v>206</v>
      </c>
      <c r="P36" s="149" t="s">
        <v>483</v>
      </c>
      <c r="Q36" s="195" t="s">
        <v>64</v>
      </c>
      <c r="R36" s="195" t="s">
        <v>64</v>
      </c>
      <c r="S36" s="195" t="s">
        <v>260</v>
      </c>
      <c r="T36" s="195" t="s">
        <v>64</v>
      </c>
      <c r="U36" s="148" t="s">
        <v>64</v>
      </c>
      <c r="V36" s="196" t="s">
        <v>64</v>
      </c>
      <c r="W36" s="196" t="s">
        <v>64</v>
      </c>
      <c r="X36" s="204" t="s">
        <v>484</v>
      </c>
      <c r="Y36" s="191"/>
    </row>
    <row r="37" spans="1:27" ht="15.75" x14ac:dyDescent="0.25">
      <c r="A37" s="192"/>
      <c r="B37" s="193"/>
      <c r="C37" s="194"/>
      <c r="D37" s="202"/>
      <c r="E37" s="196"/>
      <c r="F37" s="196"/>
      <c r="G37" s="196"/>
      <c r="H37" s="196"/>
      <c r="I37" s="196"/>
      <c r="J37" s="195"/>
      <c r="K37" s="195"/>
      <c r="L37" s="196"/>
      <c r="M37" s="196"/>
      <c r="N37" s="196"/>
      <c r="O37" s="196"/>
      <c r="P37" s="149" t="s">
        <v>485</v>
      </c>
      <c r="Q37" s="195"/>
      <c r="R37" s="195"/>
      <c r="S37" s="195"/>
      <c r="T37" s="195"/>
      <c r="U37" s="148" t="s">
        <v>64</v>
      </c>
      <c r="V37" s="196"/>
      <c r="W37" s="196"/>
      <c r="X37" s="204" t="s">
        <v>486</v>
      </c>
      <c r="Y37" s="217"/>
    </row>
    <row r="38" spans="1:27" ht="15.75" x14ac:dyDescent="0.25">
      <c r="A38" s="192"/>
      <c r="B38" s="193"/>
      <c r="C38" s="194"/>
      <c r="D38" s="202"/>
      <c r="E38" s="196"/>
      <c r="F38" s="196"/>
      <c r="G38" s="196"/>
      <c r="H38" s="196"/>
      <c r="I38" s="196"/>
      <c r="J38" s="195"/>
      <c r="K38" s="195"/>
      <c r="L38" s="196"/>
      <c r="M38" s="196"/>
      <c r="N38" s="196"/>
      <c r="O38" s="196"/>
      <c r="P38" s="149" t="s">
        <v>487</v>
      </c>
      <c r="Q38" s="195"/>
      <c r="R38" s="195"/>
      <c r="S38" s="195"/>
      <c r="T38" s="195"/>
      <c r="U38" s="148" t="s">
        <v>64</v>
      </c>
      <c r="V38" s="196"/>
      <c r="W38" s="196"/>
      <c r="X38" s="204" t="s">
        <v>488</v>
      </c>
      <c r="Y38" s="218"/>
    </row>
    <row r="39" spans="1:27" s="222" customFormat="1" ht="45" customHeight="1" x14ac:dyDescent="0.25">
      <c r="A39" s="192" t="s">
        <v>261</v>
      </c>
      <c r="B39" s="193" t="s">
        <v>262</v>
      </c>
      <c r="C39" s="194" t="s">
        <v>263</v>
      </c>
      <c r="D39" s="194">
        <v>2014</v>
      </c>
      <c r="E39" s="195" t="s">
        <v>71</v>
      </c>
      <c r="F39" s="195" t="s">
        <v>71</v>
      </c>
      <c r="G39" s="195" t="s">
        <v>264</v>
      </c>
      <c r="H39" s="195" t="s">
        <v>63</v>
      </c>
      <c r="I39" s="195" t="s">
        <v>63</v>
      </c>
      <c r="J39" s="219" t="s">
        <v>265</v>
      </c>
      <c r="K39" s="195" t="s">
        <v>266</v>
      </c>
      <c r="L39" s="195" t="s">
        <v>247</v>
      </c>
      <c r="M39" s="195" t="s">
        <v>63</v>
      </c>
      <c r="N39" s="148" t="s">
        <v>267</v>
      </c>
      <c r="O39" s="195" t="s">
        <v>206</v>
      </c>
      <c r="P39" s="195" t="s">
        <v>489</v>
      </c>
      <c r="Q39" s="195" t="s">
        <v>64</v>
      </c>
      <c r="R39" s="195" t="s">
        <v>63</v>
      </c>
      <c r="S39" s="148" t="s">
        <v>268</v>
      </c>
      <c r="T39" s="195" t="s">
        <v>71</v>
      </c>
      <c r="U39" s="195" t="s">
        <v>63</v>
      </c>
      <c r="V39" s="195" t="s">
        <v>63</v>
      </c>
      <c r="W39" s="195" t="s">
        <v>63</v>
      </c>
      <c r="X39" s="220" t="s">
        <v>63</v>
      </c>
      <c r="Y39" s="221"/>
      <c r="AA39" s="153"/>
    </row>
    <row r="40" spans="1:27" s="222" customFormat="1" ht="45" customHeight="1" x14ac:dyDescent="0.25">
      <c r="A40" s="192"/>
      <c r="B40" s="193"/>
      <c r="C40" s="194"/>
      <c r="D40" s="194"/>
      <c r="E40" s="195"/>
      <c r="F40" s="195"/>
      <c r="G40" s="195"/>
      <c r="H40" s="195"/>
      <c r="I40" s="195"/>
      <c r="J40" s="219"/>
      <c r="K40" s="195"/>
      <c r="L40" s="195"/>
      <c r="M40" s="195"/>
      <c r="N40" s="148" t="s">
        <v>269</v>
      </c>
      <c r="O40" s="195"/>
      <c r="P40" s="195"/>
      <c r="Q40" s="195"/>
      <c r="R40" s="195"/>
      <c r="S40" s="148" t="s">
        <v>167</v>
      </c>
      <c r="T40" s="195"/>
      <c r="U40" s="195"/>
      <c r="V40" s="195"/>
      <c r="W40" s="195"/>
      <c r="X40" s="220"/>
      <c r="Y40" s="221"/>
    </row>
    <row r="41" spans="1:27" s="222" customFormat="1" ht="45" customHeight="1" thickBot="1" x14ac:dyDescent="0.3">
      <c r="A41" s="192"/>
      <c r="B41" s="193"/>
      <c r="C41" s="194"/>
      <c r="D41" s="194"/>
      <c r="E41" s="195"/>
      <c r="F41" s="195"/>
      <c r="G41" s="195"/>
      <c r="H41" s="195"/>
      <c r="I41" s="195"/>
      <c r="J41" s="219"/>
      <c r="K41" s="195"/>
      <c r="L41" s="195"/>
      <c r="M41" s="195"/>
      <c r="N41" s="148" t="s">
        <v>270</v>
      </c>
      <c r="O41" s="195"/>
      <c r="P41" s="195"/>
      <c r="Q41" s="195"/>
      <c r="R41" s="195"/>
      <c r="S41" s="148" t="s">
        <v>271</v>
      </c>
      <c r="T41" s="195"/>
      <c r="U41" s="195"/>
      <c r="V41" s="195"/>
      <c r="W41" s="195"/>
      <c r="X41" s="220"/>
      <c r="Y41" s="223"/>
    </row>
    <row r="42" spans="1:27" ht="20.100000000000001" customHeight="1" x14ac:dyDescent="0.25">
      <c r="A42" s="224" t="s">
        <v>490</v>
      </c>
      <c r="B42" s="193" t="s">
        <v>272</v>
      </c>
      <c r="C42" s="194" t="s">
        <v>273</v>
      </c>
      <c r="D42" s="202">
        <v>2015</v>
      </c>
      <c r="E42" s="196" t="s">
        <v>274</v>
      </c>
      <c r="F42" s="196" t="s">
        <v>275</v>
      </c>
      <c r="G42" s="196" t="s">
        <v>201</v>
      </c>
      <c r="H42" s="196" t="s">
        <v>276</v>
      </c>
      <c r="I42" s="196" t="s">
        <v>64</v>
      </c>
      <c r="J42" s="196" t="s">
        <v>64</v>
      </c>
      <c r="K42" s="195" t="s">
        <v>277</v>
      </c>
      <c r="L42" s="196" t="s">
        <v>64</v>
      </c>
      <c r="M42" s="196" t="s">
        <v>63</v>
      </c>
      <c r="N42" s="196" t="s">
        <v>278</v>
      </c>
      <c r="O42" s="196" t="s">
        <v>206</v>
      </c>
      <c r="P42" s="149" t="s">
        <v>279</v>
      </c>
      <c r="Q42" s="196" t="s">
        <v>71</v>
      </c>
      <c r="R42" s="196" t="s">
        <v>64</v>
      </c>
      <c r="S42" s="196" t="s">
        <v>491</v>
      </c>
      <c r="T42" s="196" t="s">
        <v>64</v>
      </c>
      <c r="U42" s="195" t="s">
        <v>64</v>
      </c>
      <c r="V42" s="149" t="s">
        <v>280</v>
      </c>
      <c r="W42" s="196" t="s">
        <v>71</v>
      </c>
      <c r="X42" s="199" t="s">
        <v>64</v>
      </c>
      <c r="Y42" s="225"/>
    </row>
    <row r="43" spans="1:27" ht="20.100000000000001" customHeight="1" x14ac:dyDescent="0.25">
      <c r="A43" s="224"/>
      <c r="B43" s="193"/>
      <c r="C43" s="194"/>
      <c r="D43" s="202"/>
      <c r="E43" s="196"/>
      <c r="F43" s="196"/>
      <c r="G43" s="196"/>
      <c r="H43" s="196"/>
      <c r="I43" s="196"/>
      <c r="J43" s="196"/>
      <c r="K43" s="195"/>
      <c r="L43" s="196"/>
      <c r="M43" s="196"/>
      <c r="N43" s="196"/>
      <c r="O43" s="196"/>
      <c r="P43" s="149" t="s">
        <v>281</v>
      </c>
      <c r="Q43" s="196"/>
      <c r="R43" s="196"/>
      <c r="S43" s="196"/>
      <c r="T43" s="196"/>
      <c r="U43" s="195"/>
      <c r="V43" s="149" t="s">
        <v>282</v>
      </c>
      <c r="W43" s="196"/>
      <c r="X43" s="199"/>
      <c r="Y43" s="226"/>
    </row>
    <row r="44" spans="1:27" ht="20.100000000000001" customHeight="1" x14ac:dyDescent="0.25">
      <c r="A44" s="224"/>
      <c r="B44" s="193"/>
      <c r="C44" s="194"/>
      <c r="D44" s="202"/>
      <c r="E44" s="196" t="s">
        <v>283</v>
      </c>
      <c r="F44" s="196"/>
      <c r="G44" s="196" t="s">
        <v>284</v>
      </c>
      <c r="H44" s="196" t="s">
        <v>285</v>
      </c>
      <c r="I44" s="196"/>
      <c r="J44" s="196"/>
      <c r="K44" s="195"/>
      <c r="L44" s="196"/>
      <c r="M44" s="196"/>
      <c r="N44" s="196"/>
      <c r="O44" s="196"/>
      <c r="P44" s="149" t="s">
        <v>286</v>
      </c>
      <c r="Q44" s="196"/>
      <c r="R44" s="196"/>
      <c r="S44" s="196"/>
      <c r="T44" s="196"/>
      <c r="U44" s="195"/>
      <c r="V44" s="149" t="s">
        <v>287</v>
      </c>
      <c r="W44" s="196"/>
      <c r="X44" s="199"/>
      <c r="Y44" s="226"/>
    </row>
    <row r="45" spans="1:27" ht="20.100000000000001" customHeight="1" x14ac:dyDescent="0.25">
      <c r="A45" s="224"/>
      <c r="B45" s="193"/>
      <c r="C45" s="194"/>
      <c r="D45" s="202"/>
      <c r="E45" s="196"/>
      <c r="F45" s="196"/>
      <c r="G45" s="196"/>
      <c r="H45" s="196"/>
      <c r="I45" s="196"/>
      <c r="J45" s="196"/>
      <c r="K45" s="195"/>
      <c r="L45" s="196"/>
      <c r="M45" s="196"/>
      <c r="N45" s="196"/>
      <c r="O45" s="196"/>
      <c r="P45" s="149" t="s">
        <v>288</v>
      </c>
      <c r="Q45" s="196"/>
      <c r="R45" s="196"/>
      <c r="S45" s="196"/>
      <c r="T45" s="196"/>
      <c r="U45" s="195"/>
      <c r="V45" s="149" t="s">
        <v>289</v>
      </c>
      <c r="W45" s="196"/>
      <c r="X45" s="199"/>
      <c r="Y45" s="227"/>
    </row>
    <row r="46" spans="1:27" ht="39.950000000000003" customHeight="1" x14ac:dyDescent="0.25">
      <c r="A46" s="224" t="s">
        <v>290</v>
      </c>
      <c r="B46" s="193" t="s">
        <v>291</v>
      </c>
      <c r="C46" s="194" t="s">
        <v>292</v>
      </c>
      <c r="D46" s="202">
        <v>2017</v>
      </c>
      <c r="E46" s="195" t="s">
        <v>293</v>
      </c>
      <c r="F46" s="196" t="s">
        <v>294</v>
      </c>
      <c r="G46" s="196" t="s">
        <v>162</v>
      </c>
      <c r="H46" s="196" t="s">
        <v>64</v>
      </c>
      <c r="I46" s="196" t="s">
        <v>295</v>
      </c>
      <c r="J46" s="196" t="s">
        <v>64</v>
      </c>
      <c r="K46" s="196" t="s">
        <v>296</v>
      </c>
      <c r="L46" s="195" t="s">
        <v>297</v>
      </c>
      <c r="M46" s="196" t="s">
        <v>298</v>
      </c>
      <c r="N46" s="149" t="s">
        <v>299</v>
      </c>
      <c r="O46" s="149" t="s">
        <v>63</v>
      </c>
      <c r="P46" s="149" t="s">
        <v>71</v>
      </c>
      <c r="Q46" s="149" t="s">
        <v>64</v>
      </c>
      <c r="R46" s="149" t="s">
        <v>64</v>
      </c>
      <c r="S46" s="149" t="s">
        <v>64</v>
      </c>
      <c r="T46" s="149" t="s">
        <v>64</v>
      </c>
      <c r="U46" s="196" t="s">
        <v>64</v>
      </c>
      <c r="V46" s="196" t="s">
        <v>64</v>
      </c>
      <c r="W46" s="196" t="s">
        <v>64</v>
      </c>
      <c r="X46" s="199" t="s">
        <v>64</v>
      </c>
      <c r="Y46" s="228"/>
    </row>
    <row r="47" spans="1:27" ht="39.950000000000003" customHeight="1" x14ac:dyDescent="0.25">
      <c r="A47" s="224"/>
      <c r="B47" s="193"/>
      <c r="C47" s="194"/>
      <c r="D47" s="202"/>
      <c r="E47" s="195"/>
      <c r="F47" s="196"/>
      <c r="G47" s="196"/>
      <c r="H47" s="196"/>
      <c r="I47" s="196"/>
      <c r="J47" s="196"/>
      <c r="K47" s="196"/>
      <c r="L47" s="195"/>
      <c r="M47" s="196"/>
      <c r="N47" s="149" t="s">
        <v>299</v>
      </c>
      <c r="O47" s="149" t="s">
        <v>206</v>
      </c>
      <c r="P47" s="149" t="s">
        <v>71</v>
      </c>
      <c r="Q47" s="149" t="s">
        <v>64</v>
      </c>
      <c r="R47" s="148" t="s">
        <v>492</v>
      </c>
      <c r="S47" s="149" t="s">
        <v>64</v>
      </c>
      <c r="T47" s="149" t="s">
        <v>64</v>
      </c>
      <c r="U47" s="196"/>
      <c r="V47" s="196"/>
      <c r="W47" s="196"/>
      <c r="X47" s="199"/>
      <c r="Y47" s="227"/>
    </row>
    <row r="48" spans="1:27" ht="51.75" thickBot="1" x14ac:dyDescent="0.3">
      <c r="A48" s="229" t="s">
        <v>300</v>
      </c>
      <c r="B48" s="230" t="s">
        <v>301</v>
      </c>
      <c r="C48" s="231" t="s">
        <v>302</v>
      </c>
      <c r="D48" s="232">
        <v>2008</v>
      </c>
      <c r="E48" s="233" t="s">
        <v>303</v>
      </c>
      <c r="F48" s="234" t="s">
        <v>304</v>
      </c>
      <c r="G48" s="234" t="s">
        <v>201</v>
      </c>
      <c r="H48" s="234" t="s">
        <v>305</v>
      </c>
      <c r="I48" s="233" t="s">
        <v>493</v>
      </c>
      <c r="J48" s="234" t="s">
        <v>71</v>
      </c>
      <c r="K48" s="233" t="s">
        <v>306</v>
      </c>
      <c r="L48" s="233" t="s">
        <v>307</v>
      </c>
      <c r="M48" s="234" t="s">
        <v>63</v>
      </c>
      <c r="N48" s="233" t="s">
        <v>308</v>
      </c>
      <c r="O48" s="234" t="s">
        <v>63</v>
      </c>
      <c r="P48" s="234" t="s">
        <v>71</v>
      </c>
      <c r="Q48" s="234" t="s">
        <v>64</v>
      </c>
      <c r="R48" s="234" t="s">
        <v>64</v>
      </c>
      <c r="S48" s="234" t="s">
        <v>64</v>
      </c>
      <c r="T48" s="234" t="s">
        <v>309</v>
      </c>
      <c r="U48" s="235">
        <v>0.64</v>
      </c>
      <c r="V48" s="234" t="s">
        <v>64</v>
      </c>
      <c r="W48" s="236" t="s">
        <v>494</v>
      </c>
      <c r="X48" s="237" t="s">
        <v>64</v>
      </c>
      <c r="Y48" s="212"/>
    </row>
    <row r="49" spans="1:2" x14ac:dyDescent="0.2">
      <c r="A49" s="222"/>
      <c r="B49" s="238"/>
    </row>
  </sheetData>
  <mergeCells count="230">
    <mergeCell ref="U46:U47"/>
    <mergeCell ref="V46:V47"/>
    <mergeCell ref="W46:W47"/>
    <mergeCell ref="X46:X47"/>
    <mergeCell ref="Y46:Y47"/>
    <mergeCell ref="L42:L45"/>
    <mergeCell ref="U42:U45"/>
    <mergeCell ref="W42:W45"/>
    <mergeCell ref="X42:X45"/>
    <mergeCell ref="Y42:Y45"/>
    <mergeCell ref="S42:S45"/>
    <mergeCell ref="N42:N45"/>
    <mergeCell ref="O42:O45"/>
    <mergeCell ref="Y39:Y41"/>
    <mergeCell ref="Y37:Y38"/>
    <mergeCell ref="T42:T45"/>
    <mergeCell ref="R42:R45"/>
    <mergeCell ref="A8:A9"/>
    <mergeCell ref="B8:B9"/>
    <mergeCell ref="C8:C9"/>
    <mergeCell ref="D8:D9"/>
    <mergeCell ref="E8:E9"/>
    <mergeCell ref="G8:G9"/>
    <mergeCell ref="L8:L9"/>
    <mergeCell ref="M8:M9"/>
    <mergeCell ref="K8:K9"/>
    <mergeCell ref="F8:F9"/>
    <mergeCell ref="V36:V38"/>
    <mergeCell ref="R39:R41"/>
    <mergeCell ref="M42:M45"/>
    <mergeCell ref="Q42:Q45"/>
    <mergeCell ref="J42:J45"/>
    <mergeCell ref="I42:I45"/>
    <mergeCell ref="W39:W41"/>
    <mergeCell ref="Q39:Q41"/>
    <mergeCell ref="C39:C41"/>
    <mergeCell ref="A39:A41"/>
    <mergeCell ref="X39:X41"/>
    <mergeCell ref="X14:X16"/>
    <mergeCell ref="O14:O16"/>
    <mergeCell ref="S14:S16"/>
    <mergeCell ref="T14:T16"/>
    <mergeCell ref="U14:U16"/>
    <mergeCell ref="V14:V16"/>
    <mergeCell ref="W14:W16"/>
    <mergeCell ref="S36:S38"/>
    <mergeCell ref="W36:W38"/>
    <mergeCell ref="O36:O38"/>
    <mergeCell ref="Q36:Q38"/>
    <mergeCell ref="R36:R38"/>
    <mergeCell ref="T36:T38"/>
    <mergeCell ref="T39:T41"/>
    <mergeCell ref="U39:U41"/>
    <mergeCell ref="V39:V41"/>
    <mergeCell ref="L22:L27"/>
    <mergeCell ref="L19:L21"/>
    <mergeCell ref="G31:G32"/>
    <mergeCell ref="G17:G18"/>
    <mergeCell ref="I17:I18"/>
    <mergeCell ref="M31:M32"/>
    <mergeCell ref="M6:M7"/>
    <mergeCell ref="V6:V7"/>
    <mergeCell ref="A6:A7"/>
    <mergeCell ref="L6:L7"/>
    <mergeCell ref="I6:I7"/>
    <mergeCell ref="B6:B7"/>
    <mergeCell ref="C6:C7"/>
    <mergeCell ref="A4:A5"/>
    <mergeCell ref="Y4:Y5"/>
    <mergeCell ref="U4:U5"/>
    <mergeCell ref="V4:V5"/>
    <mergeCell ref="W4:W5"/>
    <mergeCell ref="X4:X5"/>
    <mergeCell ref="E4:I4"/>
    <mergeCell ref="J4:K4"/>
    <mergeCell ref="L4:M4"/>
    <mergeCell ref="N4:T4"/>
    <mergeCell ref="B4:B5"/>
    <mergeCell ref="C4:C5"/>
    <mergeCell ref="D4:D5"/>
    <mergeCell ref="M46:M47"/>
    <mergeCell ref="B1:F1"/>
    <mergeCell ref="B2:F2"/>
    <mergeCell ref="F22:F27"/>
    <mergeCell ref="G22:G27"/>
    <mergeCell ref="H22:H27"/>
    <mergeCell ref="I22:I27"/>
    <mergeCell ref="J22:J27"/>
    <mergeCell ref="L10:L13"/>
    <mergeCell ref="B22:B27"/>
    <mergeCell ref="C22:C27"/>
    <mergeCell ref="D22:D27"/>
    <mergeCell ref="E22:E27"/>
    <mergeCell ref="B14:B16"/>
    <mergeCell ref="C14:C16"/>
    <mergeCell ref="D14:D16"/>
    <mergeCell ref="D6:D7"/>
    <mergeCell ref="K10:K13"/>
    <mergeCell ref="K22:K27"/>
    <mergeCell ref="G19:G21"/>
    <mergeCell ref="J19:J21"/>
    <mergeCell ref="K19:K21"/>
    <mergeCell ref="L17:L18"/>
    <mergeCell ref="E17:E18"/>
    <mergeCell ref="D46:D47"/>
    <mergeCell ref="J39:J41"/>
    <mergeCell ref="K39:K41"/>
    <mergeCell ref="L39:L41"/>
    <mergeCell ref="E14:E16"/>
    <mergeCell ref="F14:F16"/>
    <mergeCell ref="G14:G16"/>
    <mergeCell ref="H14:H16"/>
    <mergeCell ref="I14:I16"/>
    <mergeCell ref="J14:J16"/>
    <mergeCell ref="K14:K16"/>
    <mergeCell ref="L14:L16"/>
    <mergeCell ref="E39:E41"/>
    <mergeCell ref="F39:F41"/>
    <mergeCell ref="G39:G41"/>
    <mergeCell ref="H39:H41"/>
    <mergeCell ref="H31:H32"/>
    <mergeCell ref="L31:L32"/>
    <mergeCell ref="J46:J47"/>
    <mergeCell ref="K46:K47"/>
    <mergeCell ref="L46:L47"/>
    <mergeCell ref="F17:F18"/>
    <mergeCell ref="D31:D32"/>
    <mergeCell ref="E31:E32"/>
    <mergeCell ref="O6:O7"/>
    <mergeCell ref="N6:N7"/>
    <mergeCell ref="M39:M41"/>
    <mergeCell ref="O39:O41"/>
    <mergeCell ref="P39:P41"/>
    <mergeCell ref="S31:S32"/>
    <mergeCell ref="Y19:Y21"/>
    <mergeCell ref="Y22:Y27"/>
    <mergeCell ref="T31:T32"/>
    <mergeCell ref="W31:W32"/>
    <mergeCell ref="U31:U32"/>
    <mergeCell ref="V31:V32"/>
    <mergeCell ref="M22:M27"/>
    <mergeCell ref="M17:M18"/>
    <mergeCell ref="M36:M38"/>
    <mergeCell ref="N36:N38"/>
    <mergeCell ref="X8:X9"/>
    <mergeCell ref="W8:W9"/>
    <mergeCell ref="V8:V9"/>
    <mergeCell ref="T8:T9"/>
    <mergeCell ref="S8:S9"/>
    <mergeCell ref="U8:U9"/>
    <mergeCell ref="R8:R9"/>
    <mergeCell ref="M19:M21"/>
    <mergeCell ref="H46:H47"/>
    <mergeCell ref="I46:I47"/>
    <mergeCell ref="D39:D41"/>
    <mergeCell ref="G42:G43"/>
    <mergeCell ref="H42:H43"/>
    <mergeCell ref="G44:G45"/>
    <mergeCell ref="H44:H45"/>
    <mergeCell ref="F42:F45"/>
    <mergeCell ref="A31:A32"/>
    <mergeCell ref="B31:B32"/>
    <mergeCell ref="C31:C32"/>
    <mergeCell ref="A46:A47"/>
    <mergeCell ref="B46:B47"/>
    <mergeCell ref="C46:C47"/>
    <mergeCell ref="E46:E47"/>
    <mergeCell ref="F46:F47"/>
    <mergeCell ref="G46:G47"/>
    <mergeCell ref="A36:A38"/>
    <mergeCell ref="B36:B38"/>
    <mergeCell ref="C36:C38"/>
    <mergeCell ref="D36:D38"/>
    <mergeCell ref="E36:E38"/>
    <mergeCell ref="F36:F38"/>
    <mergeCell ref="G36:G38"/>
    <mergeCell ref="A17:A18"/>
    <mergeCell ref="B17:B18"/>
    <mergeCell ref="C17:C18"/>
    <mergeCell ref="D17:D18"/>
    <mergeCell ref="A22:A27"/>
    <mergeCell ref="K42:K45"/>
    <mergeCell ref="H17:H18"/>
    <mergeCell ref="J17:J18"/>
    <mergeCell ref="K17:K18"/>
    <mergeCell ref="J36:J38"/>
    <mergeCell ref="I39:I41"/>
    <mergeCell ref="K36:K38"/>
    <mergeCell ref="A19:A21"/>
    <mergeCell ref="B19:B21"/>
    <mergeCell ref="C19:C21"/>
    <mergeCell ref="D19:D21"/>
    <mergeCell ref="E19:E21"/>
    <mergeCell ref="F19:F21"/>
    <mergeCell ref="H19:H21"/>
    <mergeCell ref="H36:H38"/>
    <mergeCell ref="I36:I38"/>
    <mergeCell ref="J31:J32"/>
    <mergeCell ref="B39:B41"/>
    <mergeCell ref="F31:F32"/>
    <mergeCell ref="L36:L38"/>
    <mergeCell ref="O31:O32"/>
    <mergeCell ref="K31:K32"/>
    <mergeCell ref="E42:E43"/>
    <mergeCell ref="E44:E45"/>
    <mergeCell ref="A42:A45"/>
    <mergeCell ref="D42:D45"/>
    <mergeCell ref="C42:C45"/>
    <mergeCell ref="B42:B45"/>
    <mergeCell ref="I8:I9"/>
    <mergeCell ref="J8:J9"/>
    <mergeCell ref="M10:M13"/>
    <mergeCell ref="I10:I13"/>
    <mergeCell ref="J10:J13"/>
    <mergeCell ref="P14:P16"/>
    <mergeCell ref="Q14:Q16"/>
    <mergeCell ref="N8:N9"/>
    <mergeCell ref="O8:O9"/>
    <mergeCell ref="P8:P9"/>
    <mergeCell ref="Q8:Q9"/>
    <mergeCell ref="M14:M16"/>
    <mergeCell ref="A10:A13"/>
    <mergeCell ref="B10:B13"/>
    <mergeCell ref="C10:C13"/>
    <mergeCell ref="D10:D13"/>
    <mergeCell ref="E10:E13"/>
    <mergeCell ref="G10:G13"/>
    <mergeCell ref="A14:A16"/>
    <mergeCell ref="F10:F13"/>
    <mergeCell ref="H10:H13"/>
  </mergeCells>
  <phoneticPr fontId="6" type="noConversion"/>
  <hyperlinks>
    <hyperlink ref="B36" r:id="rId1" xr:uid="{9ABBB918-BA5E-4219-934C-ACDEF7C5BC25}"/>
    <hyperlink ref="B39" r:id="rId2" xr:uid="{515DDAC8-7850-462C-AC04-53F98F49D8D3}"/>
    <hyperlink ref="B14" r:id="rId3" xr:uid="{1193F280-D609-4F28-8724-F2541ECAEF7E}"/>
    <hyperlink ref="B33" r:id="rId4" xr:uid="{03AFA7A8-00AA-42B3-BBDC-F45E9AEB0AFD}"/>
    <hyperlink ref="B22" r:id="rId5" xr:uid="{8686515C-CB1C-42CD-9D08-F7885392CA97}"/>
    <hyperlink ref="B42" r:id="rId6" xr:uid="{964B25F3-205D-4336-A745-CB802D1B14AC}"/>
    <hyperlink ref="B46" r:id="rId7" xr:uid="{F730D93B-8620-455D-A29B-5518587A6398}"/>
    <hyperlink ref="B30" r:id="rId8" xr:uid="{A310EBE0-BE91-42B3-BB8F-FAF382AAF065}"/>
    <hyperlink ref="B31" r:id="rId9" xr:uid="{962146C2-6D98-439B-9625-C12D766FCCC6}"/>
    <hyperlink ref="B48" r:id="rId10" xr:uid="{62F43AEF-5580-4B65-916A-891793C023F1}"/>
    <hyperlink ref="B6:B7" r:id="rId11" display="https://bibliotecavirtual.uis.edu.co:2236/10.1016/j.biortech.2005.11.023" xr:uid="{F8207994-31EA-4F1F-AD4D-4E2B09FC9791}"/>
    <hyperlink ref="B29" r:id="rId12" xr:uid="{39F71E84-680D-4D48-A1CF-1BF62F304688}"/>
    <hyperlink ref="B35" r:id="rId13" xr:uid="{001E3608-905F-4B44-9F2C-24E437B3BD9D}"/>
    <hyperlink ref="B34" r:id="rId14" xr:uid="{DE4DBA24-EC63-43F3-B3D9-FAC18415A70D}"/>
    <hyperlink ref="B19" r:id="rId15" xr:uid="{DC616C38-7E8C-45D4-B213-378489BF8F14}"/>
    <hyperlink ref="B17" r:id="rId16" xr:uid="{6D6291A6-EC3C-45A6-BE3C-02875BEC048D}"/>
    <hyperlink ref="B10" r:id="rId17" xr:uid="{C01F079B-1C52-4EC0-8582-D0ED969E6EE7}"/>
    <hyperlink ref="B8" r:id="rId18" xr:uid="{38F272B6-9DC3-4C05-A078-14AB3DC91CBA}"/>
  </hyperlinks>
  <pageMargins left="0.25" right="0.25" top="0.75" bottom="0.75" header="0.3" footer="0.3"/>
  <pageSetup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1C2F-69F2-472E-BFB8-6F8B2BB3522B}">
  <dimension ref="A1:G45"/>
  <sheetViews>
    <sheetView zoomScale="80" zoomScaleNormal="80" workbookViewId="0">
      <selection activeCell="E6" sqref="E6"/>
    </sheetView>
  </sheetViews>
  <sheetFormatPr baseColWidth="10" defaultColWidth="11.42578125" defaultRowHeight="12.75" x14ac:dyDescent="0.25"/>
  <cols>
    <col min="1" max="1" width="30.7109375" style="241" customWidth="1"/>
    <col min="2" max="2" width="18.7109375" style="312" customWidth="1"/>
    <col min="3" max="4" width="15.7109375" style="312" customWidth="1"/>
    <col min="5" max="5" width="15.7109375" style="241" customWidth="1"/>
    <col min="6" max="7" width="15.7109375" style="312" customWidth="1"/>
    <col min="8" max="16384" width="11.42578125" style="241"/>
  </cols>
  <sheetData>
    <row r="1" spans="1:7" s="153" customFormat="1" x14ac:dyDescent="0.25">
      <c r="A1" s="119" t="s">
        <v>310</v>
      </c>
      <c r="B1" s="120" t="s">
        <v>311</v>
      </c>
      <c r="C1" s="120"/>
      <c r="D1" s="120"/>
      <c r="E1" s="120"/>
      <c r="F1" s="120"/>
      <c r="G1" s="120"/>
    </row>
    <row r="2" spans="1:7" s="153" customFormat="1" x14ac:dyDescent="0.25">
      <c r="A2" s="119" t="s">
        <v>495</v>
      </c>
      <c r="B2" s="120" t="s">
        <v>312</v>
      </c>
      <c r="C2" s="120"/>
      <c r="D2" s="120"/>
      <c r="E2" s="120"/>
      <c r="F2" s="120"/>
      <c r="G2" s="120"/>
    </row>
    <row r="3" spans="1:7" ht="13.5" thickBot="1" x14ac:dyDescent="0.3">
      <c r="A3" s="239"/>
      <c r="B3" s="240"/>
      <c r="C3" s="240"/>
      <c r="D3" s="240"/>
      <c r="E3" s="239"/>
      <c r="F3" s="240"/>
      <c r="G3" s="240"/>
    </row>
    <row r="4" spans="1:7" s="245" customFormat="1" ht="47.25" customHeight="1" x14ac:dyDescent="0.25">
      <c r="A4" s="242" t="s">
        <v>35</v>
      </c>
      <c r="B4" s="243" t="s">
        <v>57</v>
      </c>
      <c r="C4" s="243" t="s">
        <v>313</v>
      </c>
      <c r="D4" s="243" t="s">
        <v>314</v>
      </c>
      <c r="E4" s="243" t="s">
        <v>315</v>
      </c>
      <c r="F4" s="243" t="s">
        <v>316</v>
      </c>
      <c r="G4" s="244" t="s">
        <v>317</v>
      </c>
    </row>
    <row r="5" spans="1:7" s="245" customFormat="1" ht="25.5" x14ac:dyDescent="0.25">
      <c r="A5" s="207" t="s">
        <v>65</v>
      </c>
      <c r="B5" s="246" t="s">
        <v>74</v>
      </c>
      <c r="C5" s="247">
        <v>0</v>
      </c>
      <c r="D5" s="246">
        <v>0</v>
      </c>
      <c r="E5" s="247">
        <v>0</v>
      </c>
      <c r="F5" s="246">
        <v>0</v>
      </c>
      <c r="G5" s="248">
        <v>0</v>
      </c>
    </row>
    <row r="6" spans="1:7" ht="57.75" customHeight="1" x14ac:dyDescent="0.25">
      <c r="A6" s="207" t="s">
        <v>79</v>
      </c>
      <c r="B6" s="249" t="s">
        <v>318</v>
      </c>
      <c r="C6" s="247" t="s">
        <v>63</v>
      </c>
      <c r="D6" s="247" t="s">
        <v>63</v>
      </c>
      <c r="E6" s="247" t="s">
        <v>319</v>
      </c>
      <c r="F6" s="247" t="s">
        <v>319</v>
      </c>
      <c r="G6" s="250" t="s">
        <v>320</v>
      </c>
    </row>
    <row r="7" spans="1:7" ht="35.1" customHeight="1" x14ac:dyDescent="0.25">
      <c r="A7" s="313" t="s">
        <v>93</v>
      </c>
      <c r="B7" s="251" t="s">
        <v>321</v>
      </c>
      <c r="C7" s="252" t="s">
        <v>322</v>
      </c>
      <c r="D7" s="252" t="s">
        <v>323</v>
      </c>
      <c r="E7" s="252" t="s">
        <v>324</v>
      </c>
      <c r="F7" s="252" t="s">
        <v>325</v>
      </c>
      <c r="G7" s="253">
        <v>60</v>
      </c>
    </row>
    <row r="8" spans="1:7" ht="35.1" customHeight="1" x14ac:dyDescent="0.25">
      <c r="A8" s="314"/>
      <c r="B8" s="254" t="s">
        <v>326</v>
      </c>
      <c r="C8" s="153" t="s">
        <v>327</v>
      </c>
      <c r="D8" s="153" t="s">
        <v>328</v>
      </c>
      <c r="E8" s="153" t="s">
        <v>329</v>
      </c>
      <c r="F8" s="153" t="s">
        <v>330</v>
      </c>
      <c r="G8" s="255">
        <v>40</v>
      </c>
    </row>
    <row r="9" spans="1:7" ht="35.1" customHeight="1" x14ac:dyDescent="0.25">
      <c r="A9" s="314"/>
      <c r="B9" s="254" t="s">
        <v>331</v>
      </c>
      <c r="C9" s="153" t="s">
        <v>332</v>
      </c>
      <c r="D9" s="153" t="s">
        <v>333</v>
      </c>
      <c r="E9" s="153" t="s">
        <v>334</v>
      </c>
      <c r="F9" s="153" t="s">
        <v>335</v>
      </c>
      <c r="G9" s="255">
        <v>48</v>
      </c>
    </row>
    <row r="10" spans="1:7" ht="35.1" customHeight="1" x14ac:dyDescent="0.25">
      <c r="A10" s="315"/>
      <c r="B10" s="256" t="s">
        <v>336</v>
      </c>
      <c r="C10" s="257" t="s">
        <v>337</v>
      </c>
      <c r="D10" s="257" t="s">
        <v>338</v>
      </c>
      <c r="E10" s="257" t="s">
        <v>339</v>
      </c>
      <c r="F10" s="257" t="s">
        <v>340</v>
      </c>
      <c r="G10" s="258">
        <v>33</v>
      </c>
    </row>
    <row r="11" spans="1:7" ht="35.1" customHeight="1" x14ac:dyDescent="0.25">
      <c r="A11" s="313" t="s">
        <v>110</v>
      </c>
      <c r="B11" s="251" t="s">
        <v>341</v>
      </c>
      <c r="C11" s="259" t="s">
        <v>342</v>
      </c>
      <c r="D11" s="260" t="s">
        <v>64</v>
      </c>
      <c r="E11" s="260" t="s">
        <v>343</v>
      </c>
      <c r="F11" s="261" t="s">
        <v>319</v>
      </c>
      <c r="G11" s="262">
        <f>AVERAGE(80,95)</f>
        <v>87.5</v>
      </c>
    </row>
    <row r="12" spans="1:7" ht="35.1" customHeight="1" x14ac:dyDescent="0.25">
      <c r="A12" s="314"/>
      <c r="B12" s="254" t="s">
        <v>344</v>
      </c>
      <c r="C12" s="263"/>
      <c r="D12" s="264"/>
      <c r="E12" s="264"/>
      <c r="F12" s="265"/>
      <c r="G12" s="266">
        <f>AVERAGE(60,88)</f>
        <v>74</v>
      </c>
    </row>
    <row r="13" spans="1:7" ht="35.1" customHeight="1" x14ac:dyDescent="0.25">
      <c r="A13" s="315"/>
      <c r="B13" s="256" t="s">
        <v>123</v>
      </c>
      <c r="C13" s="267"/>
      <c r="D13" s="268"/>
      <c r="E13" s="268"/>
      <c r="F13" s="269"/>
      <c r="G13" s="270">
        <f>AVERAGE(60,95)</f>
        <v>77.5</v>
      </c>
    </row>
    <row r="14" spans="1:7" ht="45" customHeight="1" x14ac:dyDescent="0.25">
      <c r="A14" s="313" t="s">
        <v>125</v>
      </c>
      <c r="B14" s="271" t="s">
        <v>345</v>
      </c>
      <c r="C14" s="271" t="s">
        <v>496</v>
      </c>
      <c r="D14" s="252" t="s">
        <v>497</v>
      </c>
      <c r="E14" s="252" t="s">
        <v>346</v>
      </c>
      <c r="F14" s="272" t="s">
        <v>347</v>
      </c>
      <c r="G14" s="273">
        <f>100-(10.33/11.71*100)</f>
        <v>11.784799316823239</v>
      </c>
    </row>
    <row r="15" spans="1:7" ht="45" customHeight="1" x14ac:dyDescent="0.25">
      <c r="A15" s="315"/>
      <c r="B15" s="274" t="s">
        <v>348</v>
      </c>
      <c r="C15" s="274" t="s">
        <v>496</v>
      </c>
      <c r="D15" s="257" t="s">
        <v>498</v>
      </c>
      <c r="E15" s="257" t="s">
        <v>346</v>
      </c>
      <c r="F15" s="275" t="s">
        <v>349</v>
      </c>
      <c r="G15" s="276">
        <f>100-(1.68/11.71*100)</f>
        <v>85.653287788215209</v>
      </c>
    </row>
    <row r="16" spans="1:7" ht="30" customHeight="1" x14ac:dyDescent="0.25">
      <c r="A16" s="313" t="s">
        <v>143</v>
      </c>
      <c r="B16" s="271" t="s">
        <v>151</v>
      </c>
      <c r="C16" s="261" t="s">
        <v>350</v>
      </c>
      <c r="D16" s="252" t="s">
        <v>351</v>
      </c>
      <c r="E16" s="277">
        <v>2156</v>
      </c>
      <c r="F16" s="272" t="s">
        <v>352</v>
      </c>
      <c r="G16" s="253">
        <v>64</v>
      </c>
    </row>
    <row r="17" spans="1:7" ht="30" customHeight="1" x14ac:dyDescent="0.25">
      <c r="A17" s="314"/>
      <c r="B17" s="278" t="s">
        <v>153</v>
      </c>
      <c r="C17" s="265"/>
      <c r="D17" s="153" t="s">
        <v>353</v>
      </c>
      <c r="E17" s="264"/>
      <c r="F17" s="153" t="s">
        <v>354</v>
      </c>
      <c r="G17" s="255">
        <v>80</v>
      </c>
    </row>
    <row r="18" spans="1:7" ht="30" customHeight="1" x14ac:dyDescent="0.25">
      <c r="A18" s="315"/>
      <c r="B18" s="274" t="s">
        <v>355</v>
      </c>
      <c r="C18" s="269"/>
      <c r="D18" s="257" t="s">
        <v>356</v>
      </c>
      <c r="E18" s="268"/>
      <c r="F18" s="257" t="s">
        <v>357</v>
      </c>
      <c r="G18" s="258">
        <v>72</v>
      </c>
    </row>
    <row r="19" spans="1:7" ht="24.95" customHeight="1" x14ac:dyDescent="0.25">
      <c r="A19" s="313" t="s">
        <v>157</v>
      </c>
      <c r="B19" s="271" t="s">
        <v>358</v>
      </c>
      <c r="C19" s="279" t="s">
        <v>499</v>
      </c>
      <c r="D19" s="252" t="s">
        <v>500</v>
      </c>
      <c r="E19" s="280" t="s">
        <v>359</v>
      </c>
      <c r="F19" s="252" t="s">
        <v>360</v>
      </c>
      <c r="G19" s="281">
        <v>86</v>
      </c>
    </row>
    <row r="20" spans="1:7" ht="24.95" customHeight="1" x14ac:dyDescent="0.25">
      <c r="A20" s="314"/>
      <c r="B20" s="278" t="s">
        <v>361</v>
      </c>
      <c r="C20" s="222" t="s">
        <v>501</v>
      </c>
      <c r="D20" s="153" t="s">
        <v>502</v>
      </c>
      <c r="E20" s="239" t="s">
        <v>362</v>
      </c>
      <c r="F20" s="153" t="s">
        <v>363</v>
      </c>
      <c r="G20" s="282">
        <v>94</v>
      </c>
    </row>
    <row r="21" spans="1:7" ht="24.95" customHeight="1" x14ac:dyDescent="0.25">
      <c r="A21" s="314"/>
      <c r="B21" s="278" t="s">
        <v>364</v>
      </c>
      <c r="C21" s="222" t="s">
        <v>501</v>
      </c>
      <c r="D21" s="153" t="s">
        <v>503</v>
      </c>
      <c r="E21" s="239" t="s">
        <v>362</v>
      </c>
      <c r="F21" s="153" t="s">
        <v>365</v>
      </c>
      <c r="G21" s="282">
        <v>92</v>
      </c>
    </row>
    <row r="22" spans="1:7" ht="24.95" customHeight="1" x14ac:dyDescent="0.25">
      <c r="A22" s="314"/>
      <c r="B22" s="278" t="s">
        <v>366</v>
      </c>
      <c r="C22" s="222" t="s">
        <v>504</v>
      </c>
      <c r="D22" s="153" t="s">
        <v>505</v>
      </c>
      <c r="E22" s="239">
        <v>0</v>
      </c>
      <c r="F22" s="153" t="s">
        <v>106</v>
      </c>
      <c r="G22" s="282">
        <v>82</v>
      </c>
    </row>
    <row r="23" spans="1:7" ht="24.95" customHeight="1" x14ac:dyDescent="0.25">
      <c r="A23" s="314"/>
      <c r="B23" s="278" t="s">
        <v>367</v>
      </c>
      <c r="C23" s="222" t="s">
        <v>504</v>
      </c>
      <c r="D23" s="153" t="s">
        <v>506</v>
      </c>
      <c r="E23" s="239">
        <v>0</v>
      </c>
      <c r="F23" s="153" t="s">
        <v>368</v>
      </c>
      <c r="G23" s="282">
        <v>87</v>
      </c>
    </row>
    <row r="24" spans="1:7" ht="24.95" customHeight="1" x14ac:dyDescent="0.25">
      <c r="A24" s="315"/>
      <c r="B24" s="274" t="s">
        <v>369</v>
      </c>
      <c r="C24" s="283" t="s">
        <v>501</v>
      </c>
      <c r="D24" s="257" t="s">
        <v>507</v>
      </c>
      <c r="E24" s="284" t="s">
        <v>362</v>
      </c>
      <c r="F24" s="257" t="s">
        <v>370</v>
      </c>
      <c r="G24" s="285">
        <v>90</v>
      </c>
    </row>
    <row r="25" spans="1:7" ht="25.5" x14ac:dyDescent="0.25">
      <c r="A25" s="207" t="s">
        <v>173</v>
      </c>
      <c r="B25" s="246" t="s">
        <v>371</v>
      </c>
      <c r="C25" s="247" t="s">
        <v>64</v>
      </c>
      <c r="D25" s="247" t="s">
        <v>64</v>
      </c>
      <c r="E25" s="247" t="s">
        <v>319</v>
      </c>
      <c r="F25" s="247" t="s">
        <v>319</v>
      </c>
      <c r="G25" s="250" t="s">
        <v>372</v>
      </c>
    </row>
    <row r="26" spans="1:7" ht="58.5" customHeight="1" x14ac:dyDescent="0.25">
      <c r="A26" s="207" t="s">
        <v>185</v>
      </c>
      <c r="B26" s="286" t="s">
        <v>151</v>
      </c>
      <c r="C26" s="247" t="s">
        <v>64</v>
      </c>
      <c r="D26" s="247" t="s">
        <v>64</v>
      </c>
      <c r="E26" s="247" t="s">
        <v>319</v>
      </c>
      <c r="F26" s="247" t="s">
        <v>319</v>
      </c>
      <c r="G26" s="250" t="s">
        <v>319</v>
      </c>
    </row>
    <row r="27" spans="1:7" ht="25.5" x14ac:dyDescent="0.25">
      <c r="A27" s="207" t="s">
        <v>196</v>
      </c>
      <c r="B27" s="246" t="s">
        <v>206</v>
      </c>
      <c r="C27" s="246" t="s">
        <v>508</v>
      </c>
      <c r="D27" s="246" t="s">
        <v>509</v>
      </c>
      <c r="E27" s="287">
        <v>5013</v>
      </c>
      <c r="F27" s="287">
        <v>1557</v>
      </c>
      <c r="G27" s="250">
        <v>68</v>
      </c>
    </row>
    <row r="28" spans="1:7" ht="21.95" customHeight="1" x14ac:dyDescent="0.25">
      <c r="A28" s="313" t="s">
        <v>207</v>
      </c>
      <c r="B28" s="251" t="s">
        <v>373</v>
      </c>
      <c r="C28" s="251" t="s">
        <v>64</v>
      </c>
      <c r="D28" s="252" t="s">
        <v>510</v>
      </c>
      <c r="E28" s="280" t="s">
        <v>64</v>
      </c>
      <c r="F28" s="252" t="s">
        <v>374</v>
      </c>
      <c r="G28" s="288">
        <v>80</v>
      </c>
    </row>
    <row r="29" spans="1:7" ht="21.95" customHeight="1" x14ac:dyDescent="0.25">
      <c r="A29" s="315"/>
      <c r="B29" s="256" t="s">
        <v>219</v>
      </c>
      <c r="C29" s="256" t="s">
        <v>64</v>
      </c>
      <c r="D29" s="257" t="s">
        <v>511</v>
      </c>
      <c r="E29" s="284" t="s">
        <v>64</v>
      </c>
      <c r="F29" s="257" t="s">
        <v>375</v>
      </c>
      <c r="G29" s="289">
        <v>80</v>
      </c>
    </row>
    <row r="30" spans="1:7" ht="38.25" x14ac:dyDescent="0.25">
      <c r="A30" s="313" t="s">
        <v>220</v>
      </c>
      <c r="B30" s="271" t="s">
        <v>376</v>
      </c>
      <c r="C30" s="279">
        <v>0</v>
      </c>
      <c r="D30" s="279" t="s">
        <v>377</v>
      </c>
      <c r="E30" s="279">
        <v>0</v>
      </c>
      <c r="F30" s="279" t="s">
        <v>378</v>
      </c>
      <c r="G30" s="290" t="s">
        <v>379</v>
      </c>
    </row>
    <row r="31" spans="1:7" ht="38.25" x14ac:dyDescent="0.25">
      <c r="A31" s="315"/>
      <c r="B31" s="274" t="s">
        <v>380</v>
      </c>
      <c r="C31" s="283">
        <v>0</v>
      </c>
      <c r="D31" s="283" t="s">
        <v>381</v>
      </c>
      <c r="E31" s="283">
        <v>0</v>
      </c>
      <c r="F31" s="283" t="s">
        <v>382</v>
      </c>
      <c r="G31" s="291"/>
    </row>
    <row r="32" spans="1:7" ht="51" x14ac:dyDescent="0.25">
      <c r="A32" s="313" t="s">
        <v>232</v>
      </c>
      <c r="B32" s="134" t="s">
        <v>512</v>
      </c>
      <c r="C32" s="279" t="s">
        <v>64</v>
      </c>
      <c r="D32" s="279" t="s">
        <v>383</v>
      </c>
      <c r="E32" s="252" t="s">
        <v>319</v>
      </c>
      <c r="F32" s="279" t="s">
        <v>384</v>
      </c>
      <c r="G32" s="292" t="s">
        <v>385</v>
      </c>
    </row>
    <row r="33" spans="1:7" ht="51" x14ac:dyDescent="0.25">
      <c r="A33" s="315"/>
      <c r="B33" s="293"/>
      <c r="C33" s="283" t="s">
        <v>64</v>
      </c>
      <c r="D33" s="283" t="s">
        <v>386</v>
      </c>
      <c r="E33" s="257" t="s">
        <v>319</v>
      </c>
      <c r="F33" s="283" t="s">
        <v>387</v>
      </c>
      <c r="G33" s="294"/>
    </row>
    <row r="34" spans="1:7" ht="25.5" x14ac:dyDescent="0.25">
      <c r="A34" s="207" t="s">
        <v>243</v>
      </c>
      <c r="B34" s="246" t="s">
        <v>248</v>
      </c>
      <c r="C34" s="246" t="s">
        <v>388</v>
      </c>
      <c r="D34" s="246" t="s">
        <v>389</v>
      </c>
      <c r="E34" s="247" t="s">
        <v>390</v>
      </c>
      <c r="F34" s="246" t="s">
        <v>391</v>
      </c>
      <c r="G34" s="295">
        <v>92</v>
      </c>
    </row>
    <row r="35" spans="1:7" ht="38.25" x14ac:dyDescent="0.25">
      <c r="A35" s="207" t="s">
        <v>251</v>
      </c>
      <c r="B35" s="246" t="s">
        <v>392</v>
      </c>
      <c r="C35" s="246" t="s">
        <v>64</v>
      </c>
      <c r="D35" s="296" t="s">
        <v>393</v>
      </c>
      <c r="E35" s="247" t="s">
        <v>319</v>
      </c>
      <c r="F35" s="297">
        <v>247156</v>
      </c>
      <c r="G35" s="248" t="s">
        <v>64</v>
      </c>
    </row>
    <row r="36" spans="1:7" x14ac:dyDescent="0.25">
      <c r="A36" s="313" t="s">
        <v>261</v>
      </c>
      <c r="B36" s="251" t="s">
        <v>394</v>
      </c>
      <c r="C36" s="260" t="s">
        <v>63</v>
      </c>
      <c r="D36" s="260" t="s">
        <v>63</v>
      </c>
      <c r="E36" s="260" t="s">
        <v>319</v>
      </c>
      <c r="F36" s="260" t="s">
        <v>319</v>
      </c>
      <c r="G36" s="298" t="s">
        <v>319</v>
      </c>
    </row>
    <row r="37" spans="1:7" x14ac:dyDescent="0.25">
      <c r="A37" s="314"/>
      <c r="B37" s="254" t="s">
        <v>395</v>
      </c>
      <c r="C37" s="264"/>
      <c r="D37" s="264"/>
      <c r="E37" s="264"/>
      <c r="F37" s="264"/>
      <c r="G37" s="226"/>
    </row>
    <row r="38" spans="1:7" x14ac:dyDescent="0.25">
      <c r="A38" s="315"/>
      <c r="B38" s="256" t="s">
        <v>396</v>
      </c>
      <c r="C38" s="268"/>
      <c r="D38" s="268"/>
      <c r="E38" s="268"/>
      <c r="F38" s="268"/>
      <c r="G38" s="299"/>
    </row>
    <row r="39" spans="1:7" ht="41.25" x14ac:dyDescent="0.25">
      <c r="A39" s="316" t="s">
        <v>490</v>
      </c>
      <c r="B39" s="286" t="s">
        <v>397</v>
      </c>
      <c r="C39" s="247" t="s">
        <v>64</v>
      </c>
      <c r="D39" s="247" t="s">
        <v>64</v>
      </c>
      <c r="E39" s="247" t="s">
        <v>319</v>
      </c>
      <c r="F39" s="247" t="s">
        <v>319</v>
      </c>
      <c r="G39" s="300" t="s">
        <v>319</v>
      </c>
    </row>
    <row r="40" spans="1:7" ht="63.75" x14ac:dyDescent="0.25">
      <c r="A40" s="317" t="s">
        <v>290</v>
      </c>
      <c r="B40" s="271" t="s">
        <v>299</v>
      </c>
      <c r="C40" s="271" t="s">
        <v>64</v>
      </c>
      <c r="D40" s="301" t="s">
        <v>513</v>
      </c>
      <c r="E40" s="252" t="s">
        <v>319</v>
      </c>
      <c r="F40" s="302">
        <v>6202</v>
      </c>
      <c r="G40" s="253" t="s">
        <v>64</v>
      </c>
    </row>
    <row r="41" spans="1:7" ht="63.75" x14ac:dyDescent="0.25">
      <c r="A41" s="318"/>
      <c r="B41" s="274" t="s">
        <v>398</v>
      </c>
      <c r="C41" s="274" t="s">
        <v>64</v>
      </c>
      <c r="D41" s="303" t="s">
        <v>514</v>
      </c>
      <c r="E41" s="257" t="s">
        <v>319</v>
      </c>
      <c r="F41" s="304">
        <v>4280</v>
      </c>
      <c r="G41" s="258" t="s">
        <v>64</v>
      </c>
    </row>
    <row r="42" spans="1:7" ht="27" customHeight="1" x14ac:dyDescent="0.25">
      <c r="A42" s="317" t="s">
        <v>300</v>
      </c>
      <c r="B42" s="271" t="s">
        <v>399</v>
      </c>
      <c r="C42" s="280" t="s">
        <v>64</v>
      </c>
      <c r="D42" s="280" t="s">
        <v>64</v>
      </c>
      <c r="E42" s="280" t="s">
        <v>319</v>
      </c>
      <c r="F42" s="280" t="s">
        <v>319</v>
      </c>
      <c r="G42" s="253" t="s">
        <v>319</v>
      </c>
    </row>
    <row r="43" spans="1:7" ht="27" customHeight="1" x14ac:dyDescent="0.25">
      <c r="A43" s="319"/>
      <c r="B43" s="278" t="s">
        <v>400</v>
      </c>
      <c r="C43" s="278" t="s">
        <v>64</v>
      </c>
      <c r="D43" s="153" t="s">
        <v>515</v>
      </c>
      <c r="E43" s="239" t="s">
        <v>319</v>
      </c>
      <c r="F43" s="305">
        <v>6773</v>
      </c>
      <c r="G43" s="255" t="s">
        <v>64</v>
      </c>
    </row>
    <row r="44" spans="1:7" ht="27" customHeight="1" thickBot="1" x14ac:dyDescent="0.3">
      <c r="A44" s="320"/>
      <c r="B44" s="306" t="s">
        <v>401</v>
      </c>
      <c r="C44" s="307" t="s">
        <v>64</v>
      </c>
      <c r="D44" s="308" t="s">
        <v>516</v>
      </c>
      <c r="E44" s="309" t="s">
        <v>319</v>
      </c>
      <c r="F44" s="310">
        <v>1067</v>
      </c>
      <c r="G44" s="311" t="s">
        <v>64</v>
      </c>
    </row>
    <row r="45" spans="1:7" ht="12" customHeight="1" x14ac:dyDescent="0.25"/>
  </sheetData>
  <mergeCells count="27">
    <mergeCell ref="E16:E18"/>
    <mergeCell ref="A32:A33"/>
    <mergeCell ref="B32:B33"/>
    <mergeCell ref="A14:A15"/>
    <mergeCell ref="A7:A10"/>
    <mergeCell ref="A11:A13"/>
    <mergeCell ref="D11:D13"/>
    <mergeCell ref="E11:E13"/>
    <mergeCell ref="C11:C13"/>
    <mergeCell ref="F11:F13"/>
    <mergeCell ref="B1:G1"/>
    <mergeCell ref="B2:G2"/>
    <mergeCell ref="A42:A44"/>
    <mergeCell ref="A28:A29"/>
    <mergeCell ref="C16:C18"/>
    <mergeCell ref="A16:A18"/>
    <mergeCell ref="G30:G31"/>
    <mergeCell ref="A40:A41"/>
    <mergeCell ref="E36:E38"/>
    <mergeCell ref="D36:D38"/>
    <mergeCell ref="G32:G33"/>
    <mergeCell ref="F36:F38"/>
    <mergeCell ref="G36:G38"/>
    <mergeCell ref="A19:A24"/>
    <mergeCell ref="A36:A38"/>
    <mergeCell ref="A30:A31"/>
    <mergeCell ref="C36:C38"/>
  </mergeCells>
  <phoneticPr fontId="6" type="noConversion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5A15-F82B-4F0D-9DA1-C87D6C127824}">
  <dimension ref="B2:K49"/>
  <sheetViews>
    <sheetView topLeftCell="A14" zoomScale="70" zoomScaleNormal="70" workbookViewId="0">
      <selection activeCell="B8" sqref="B8"/>
    </sheetView>
  </sheetViews>
  <sheetFormatPr baseColWidth="10" defaultColWidth="9.140625" defaultRowHeight="17.25" x14ac:dyDescent="0.3"/>
  <cols>
    <col min="1" max="1" width="9.140625" style="1"/>
    <col min="2" max="2" width="21.85546875" style="1" customWidth="1"/>
    <col min="3" max="4" width="20.7109375" style="1" customWidth="1"/>
    <col min="5" max="5" width="23.140625" style="1" customWidth="1"/>
    <col min="6" max="7" width="20.7109375" style="1" customWidth="1"/>
    <col min="8" max="8" width="22.5703125" style="1" bestFit="1" customWidth="1"/>
    <col min="9" max="12" width="20.7109375" style="1" customWidth="1"/>
    <col min="13" max="16384" width="9.140625" style="1"/>
  </cols>
  <sheetData>
    <row r="2" spans="2:9" ht="39.950000000000003" customHeight="1" x14ac:dyDescent="0.3">
      <c r="B2" s="2" t="s">
        <v>0</v>
      </c>
      <c r="C2" s="104" t="s">
        <v>402</v>
      </c>
      <c r="D2" s="104"/>
      <c r="E2" s="104"/>
      <c r="F2" s="104"/>
    </row>
    <row r="3" spans="2:9" ht="39.950000000000003" customHeight="1" x14ac:dyDescent="0.3">
      <c r="B3" s="2" t="s">
        <v>403</v>
      </c>
      <c r="C3" s="104" t="s">
        <v>404</v>
      </c>
      <c r="D3" s="104"/>
      <c r="E3" s="104"/>
      <c r="F3" s="104"/>
    </row>
    <row r="4" spans="2:9" ht="20.100000000000001" customHeight="1" x14ac:dyDescent="0.3">
      <c r="B4" s="2"/>
      <c r="C4" s="20"/>
      <c r="D4" s="20"/>
      <c r="E4" s="20"/>
      <c r="F4" s="20"/>
    </row>
    <row r="5" spans="2:9" ht="19.5" customHeight="1" x14ac:dyDescent="0.3">
      <c r="B5" s="112" t="s">
        <v>405</v>
      </c>
      <c r="C5" s="112"/>
      <c r="D5" s="112"/>
      <c r="E5" s="112"/>
      <c r="F5" s="20"/>
    </row>
    <row r="6" spans="2:9" ht="20.100000000000001" customHeight="1" thickBot="1" x14ac:dyDescent="0.35">
      <c r="B6" s="2"/>
      <c r="C6" s="20"/>
      <c r="D6" s="20"/>
      <c r="E6" s="20"/>
      <c r="F6" s="20"/>
    </row>
    <row r="7" spans="2:9" ht="39.950000000000003" customHeight="1" thickBot="1" x14ac:dyDescent="0.35">
      <c r="B7" s="2"/>
      <c r="C7" s="4" t="s">
        <v>406</v>
      </c>
      <c r="D7" s="5" t="s">
        <v>407</v>
      </c>
      <c r="E7" s="6" t="s">
        <v>408</v>
      </c>
      <c r="F7" s="20"/>
      <c r="G7" s="59" t="s">
        <v>409</v>
      </c>
      <c r="H7" s="59" t="s">
        <v>410</v>
      </c>
      <c r="I7" s="95">
        <v>3</v>
      </c>
    </row>
    <row r="8" spans="2:9" ht="39.950000000000003" customHeight="1" x14ac:dyDescent="0.3">
      <c r="B8" s="17" t="s">
        <v>411</v>
      </c>
      <c r="C8" s="9">
        <v>36</v>
      </c>
      <c r="D8" s="10" t="s">
        <v>412</v>
      </c>
      <c r="E8" s="11">
        <v>12</v>
      </c>
      <c r="F8" s="20"/>
      <c r="G8" s="31">
        <f t="array" ref="G8:G10">MMULT(C15:E17,I15:I17)</f>
        <v>0.25106124434231936</v>
      </c>
      <c r="H8" s="94" t="s">
        <v>413</v>
      </c>
      <c r="I8" s="61">
        <f>(G11-I7)/(I7-1)</f>
        <v>5.5731850580674758E-2</v>
      </c>
    </row>
    <row r="9" spans="2:9" ht="39.950000000000003" customHeight="1" x14ac:dyDescent="0.3">
      <c r="B9" s="7" t="s">
        <v>414</v>
      </c>
      <c r="C9" s="12" t="s">
        <v>415</v>
      </c>
      <c r="D9" s="3" t="s">
        <v>412</v>
      </c>
      <c r="E9" s="13">
        <v>145</v>
      </c>
      <c r="F9" s="20"/>
      <c r="G9" s="31">
        <v>2.2725915368692524</v>
      </c>
      <c r="H9" s="94" t="s">
        <v>416</v>
      </c>
      <c r="I9" s="61">
        <f>1.98*(I7-2)/I7</f>
        <v>0.66</v>
      </c>
    </row>
    <row r="10" spans="2:9" ht="39.950000000000003" customHeight="1" x14ac:dyDescent="0.3">
      <c r="B10" s="7" t="s">
        <v>417</v>
      </c>
      <c r="C10" s="12" t="s">
        <v>415</v>
      </c>
      <c r="D10" s="3" t="s">
        <v>418</v>
      </c>
      <c r="E10" s="13">
        <v>271</v>
      </c>
      <c r="F10" s="20"/>
      <c r="G10" s="31">
        <v>0.58781091994977774</v>
      </c>
      <c r="H10" s="94" t="s">
        <v>419</v>
      </c>
      <c r="I10" s="62">
        <f>I8/I9</f>
        <v>8.4442197849507211E-2</v>
      </c>
    </row>
    <row r="11" spans="2:9" ht="39.950000000000003" customHeight="1" thickBot="1" x14ac:dyDescent="0.35">
      <c r="B11" s="8" t="s">
        <v>420</v>
      </c>
      <c r="C11" s="14" t="s">
        <v>415</v>
      </c>
      <c r="D11" s="15" t="s">
        <v>418</v>
      </c>
      <c r="E11" s="16">
        <v>174</v>
      </c>
      <c r="F11" s="20"/>
      <c r="G11" s="60">
        <f>SUM(_xlfn.ANCHORARRAY(G8))</f>
        <v>3.1114637011613495</v>
      </c>
    </row>
    <row r="12" spans="2:9" ht="39.950000000000003" customHeight="1" x14ac:dyDescent="0.3">
      <c r="B12" s="2"/>
      <c r="C12" s="20"/>
      <c r="D12" s="20"/>
      <c r="E12" s="20"/>
      <c r="F12" s="20"/>
    </row>
    <row r="13" spans="2:9" ht="39.950000000000003" customHeight="1" thickBot="1" x14ac:dyDescent="0.35">
      <c r="B13" s="116" t="s">
        <v>421</v>
      </c>
      <c r="C13" s="117"/>
      <c r="D13" s="117"/>
      <c r="E13" s="117"/>
      <c r="F13" s="117"/>
      <c r="G13" s="117"/>
      <c r="H13" s="117"/>
      <c r="I13" s="118"/>
    </row>
    <row r="14" spans="2:9" ht="30.75" thickBot="1" x14ac:dyDescent="0.35">
      <c r="B14" s="21" t="s">
        <v>422</v>
      </c>
      <c r="C14" s="4" t="s">
        <v>406</v>
      </c>
      <c r="D14" s="5" t="s">
        <v>407</v>
      </c>
      <c r="E14" s="6" t="s">
        <v>423</v>
      </c>
      <c r="F14" s="113" t="s">
        <v>424</v>
      </c>
      <c r="G14" s="114"/>
      <c r="H14" s="115"/>
      <c r="I14" s="42" t="s">
        <v>425</v>
      </c>
    </row>
    <row r="15" spans="2:9" ht="30" customHeight="1" x14ac:dyDescent="0.3">
      <c r="B15" s="17" t="s">
        <v>406</v>
      </c>
      <c r="C15" s="22">
        <v>1</v>
      </c>
      <c r="D15" s="26">
        <f>1/C16</f>
        <v>0.14285714285714285</v>
      </c>
      <c r="E15" s="29">
        <f>1/C17</f>
        <v>0.33333333333333331</v>
      </c>
      <c r="F15" s="32">
        <f>C15/$C$18</f>
        <v>9.0909090909090912E-2</v>
      </c>
      <c r="G15" s="33">
        <f>D15/$D$18</f>
        <v>0.10638297872340426</v>
      </c>
      <c r="H15" s="37">
        <f>E15/$E$18</f>
        <v>5.2631578947368418E-2</v>
      </c>
      <c r="I15" s="43">
        <f>AVERAGE(F15:H15)</f>
        <v>8.3307882859954538E-2</v>
      </c>
    </row>
    <row r="16" spans="2:9" ht="30" customHeight="1" x14ac:dyDescent="0.3">
      <c r="B16" s="18" t="s">
        <v>407</v>
      </c>
      <c r="C16" s="25">
        <v>7</v>
      </c>
      <c r="D16" s="23">
        <v>1</v>
      </c>
      <c r="E16" s="28">
        <v>5</v>
      </c>
      <c r="F16" s="34">
        <f t="shared" ref="F16:F17" si="0">C16/$C$18</f>
        <v>0.63636363636363635</v>
      </c>
      <c r="G16" s="31">
        <f t="shared" ref="G16:G17" si="1">D16/$D$18</f>
        <v>0.74468085106382986</v>
      </c>
      <c r="H16" s="38">
        <f t="shared" ref="H16:H17" si="2">E16/$E$18</f>
        <v>0.78947368421052633</v>
      </c>
      <c r="I16" s="44">
        <f>AVERAGE(F16:H16)</f>
        <v>0.72350605721266403</v>
      </c>
    </row>
    <row r="17" spans="2:11" ht="30" customHeight="1" thickBot="1" x14ac:dyDescent="0.35">
      <c r="B17" s="19" t="s">
        <v>423</v>
      </c>
      <c r="C17" s="27">
        <v>3</v>
      </c>
      <c r="D17" s="30">
        <f>1/E16</f>
        <v>0.2</v>
      </c>
      <c r="E17" s="24">
        <v>1</v>
      </c>
      <c r="F17" s="35">
        <f t="shared" si="0"/>
        <v>0.27272727272727271</v>
      </c>
      <c r="G17" s="36">
        <f t="shared" si="1"/>
        <v>0.14893617021276598</v>
      </c>
      <c r="H17" s="39">
        <f t="shared" si="2"/>
        <v>0.15789473684210528</v>
      </c>
      <c r="I17" s="45">
        <f>AVERAGE(F17:H17)</f>
        <v>0.19318605992738133</v>
      </c>
    </row>
    <row r="18" spans="2:11" ht="30" customHeight="1" x14ac:dyDescent="0.3">
      <c r="B18" s="41" t="s">
        <v>426</v>
      </c>
      <c r="C18" s="40">
        <f>SUM(C15:C17)</f>
        <v>11</v>
      </c>
      <c r="D18" s="40">
        <f t="shared" ref="D18:E18" si="3">SUM(D15:D17)</f>
        <v>1.3428571428571427</v>
      </c>
      <c r="E18" s="40">
        <f t="shared" si="3"/>
        <v>6.333333333333333</v>
      </c>
    </row>
    <row r="20" spans="2:11" ht="30" customHeight="1" thickBot="1" x14ac:dyDescent="0.35">
      <c r="B20" s="109" t="s">
        <v>427</v>
      </c>
      <c r="C20" s="110"/>
      <c r="D20" s="110"/>
      <c r="E20" s="110"/>
      <c r="F20" s="110"/>
      <c r="G20" s="110"/>
      <c r="H20" s="110"/>
      <c r="I20" s="110"/>
      <c r="J20" s="110"/>
      <c r="K20" s="111"/>
    </row>
    <row r="21" spans="2:11" ht="30" customHeight="1" thickBot="1" x14ac:dyDescent="0.35">
      <c r="B21" s="46" t="s">
        <v>405</v>
      </c>
      <c r="C21" s="47" t="s">
        <v>428</v>
      </c>
      <c r="D21" s="48" t="s">
        <v>414</v>
      </c>
      <c r="E21" s="5" t="s">
        <v>417</v>
      </c>
      <c r="F21" s="63" t="s">
        <v>420</v>
      </c>
      <c r="G21" s="106" t="s">
        <v>424</v>
      </c>
      <c r="H21" s="107"/>
      <c r="I21" s="107"/>
      <c r="J21" s="108"/>
      <c r="K21" s="42" t="s">
        <v>425</v>
      </c>
    </row>
    <row r="22" spans="2:11" ht="30" customHeight="1" x14ac:dyDescent="0.3">
      <c r="B22" s="51" t="s">
        <v>428</v>
      </c>
      <c r="C22" s="52">
        <v>1</v>
      </c>
      <c r="D22" s="64">
        <v>2</v>
      </c>
      <c r="E22" s="64">
        <v>2</v>
      </c>
      <c r="F22" s="65">
        <v>2</v>
      </c>
      <c r="G22" s="32">
        <f>C22/$C$26</f>
        <v>0.4</v>
      </c>
      <c r="H22" s="33">
        <f>D22/$D$26</f>
        <v>0.5</v>
      </c>
      <c r="I22" s="37">
        <f>E22/$E$26</f>
        <v>0.36363636363636365</v>
      </c>
      <c r="J22" s="37">
        <f>F22/$F$26</f>
        <v>0.2857142857142857</v>
      </c>
      <c r="K22" s="69">
        <f>AVERAGE(G22:I22)</f>
        <v>0.4212121212121212</v>
      </c>
    </row>
    <row r="23" spans="2:11" ht="30" customHeight="1" x14ac:dyDescent="0.3">
      <c r="B23" s="53" t="s">
        <v>414</v>
      </c>
      <c r="C23" s="50">
        <f>1/D22</f>
        <v>0.5</v>
      </c>
      <c r="D23" s="23">
        <v>1</v>
      </c>
      <c r="E23" s="66">
        <v>2</v>
      </c>
      <c r="F23" s="67">
        <v>2</v>
      </c>
      <c r="G23" s="34">
        <f>C23/$C$26</f>
        <v>0.2</v>
      </c>
      <c r="H23" s="31">
        <f>D23/$D$26</f>
        <v>0.25</v>
      </c>
      <c r="I23" s="38">
        <f>E23/$E$26</f>
        <v>0.36363636363636365</v>
      </c>
      <c r="J23" s="38">
        <f>F23/$F$26</f>
        <v>0.2857142857142857</v>
      </c>
      <c r="K23" s="70">
        <f>AVERAGE(G23:I23)</f>
        <v>0.27121212121212124</v>
      </c>
    </row>
    <row r="24" spans="2:11" ht="30" customHeight="1" x14ac:dyDescent="0.3">
      <c r="B24" s="53" t="s">
        <v>417</v>
      </c>
      <c r="C24" s="50">
        <f>1/E22</f>
        <v>0.5</v>
      </c>
      <c r="D24" s="50">
        <f>1/E23</f>
        <v>0.5</v>
      </c>
      <c r="E24" s="23">
        <v>1</v>
      </c>
      <c r="F24" s="67">
        <v>2</v>
      </c>
      <c r="G24" s="34">
        <f>C24/$C$26</f>
        <v>0.2</v>
      </c>
      <c r="H24" s="31">
        <f>D24/$D$26</f>
        <v>0.125</v>
      </c>
      <c r="I24" s="38">
        <f>E24/$E$26</f>
        <v>0.18181818181818182</v>
      </c>
      <c r="J24" s="38">
        <f>F24/$F$26</f>
        <v>0.2857142857142857</v>
      </c>
      <c r="K24" s="70">
        <f>AVERAGE(G24:I24)</f>
        <v>0.16893939393939394</v>
      </c>
    </row>
    <row r="25" spans="2:11" ht="30" customHeight="1" thickBot="1" x14ac:dyDescent="0.35">
      <c r="B25" s="54" t="s">
        <v>420</v>
      </c>
      <c r="C25" s="30">
        <f>1/F22</f>
        <v>0.5</v>
      </c>
      <c r="D25" s="30">
        <f>1/F23</f>
        <v>0.5</v>
      </c>
      <c r="E25" s="30">
        <f>1/F24</f>
        <v>0.5</v>
      </c>
      <c r="F25" s="57">
        <v>1</v>
      </c>
      <c r="G25" s="35">
        <f>C25/$C$26</f>
        <v>0.2</v>
      </c>
      <c r="H25" s="36">
        <f>D25/$D$26</f>
        <v>0.125</v>
      </c>
      <c r="I25" s="39">
        <f>E25/$E$26</f>
        <v>9.0909090909090912E-2</v>
      </c>
      <c r="J25" s="39">
        <f>F25/$F$26</f>
        <v>0.14285714285714285</v>
      </c>
      <c r="K25" s="71">
        <f>AVERAGE(G25:I25)</f>
        <v>0.13863636363636364</v>
      </c>
    </row>
    <row r="26" spans="2:11" ht="30" customHeight="1" x14ac:dyDescent="0.3">
      <c r="B26" s="55" t="s">
        <v>426</v>
      </c>
      <c r="C26" s="33">
        <f>SUM(C22:C25)</f>
        <v>2.5</v>
      </c>
      <c r="D26" s="33">
        <f>SUM(D22:D25)</f>
        <v>4</v>
      </c>
      <c r="E26" s="33">
        <f>SUM(E22:E25)</f>
        <v>5.5</v>
      </c>
      <c r="F26" s="58">
        <f>SUM(F22:F25)</f>
        <v>7</v>
      </c>
    </row>
    <row r="28" spans="2:11" ht="30" customHeight="1" thickBot="1" x14ac:dyDescent="0.35">
      <c r="B28" s="109" t="s">
        <v>429</v>
      </c>
      <c r="C28" s="110"/>
      <c r="D28" s="110"/>
      <c r="E28" s="110"/>
      <c r="F28" s="110"/>
      <c r="G28" s="110"/>
      <c r="H28" s="110"/>
      <c r="I28" s="110"/>
      <c r="J28" s="110"/>
      <c r="K28" s="110"/>
    </row>
    <row r="29" spans="2:11" ht="30" customHeight="1" thickBot="1" x14ac:dyDescent="0.35">
      <c r="B29" s="46" t="s">
        <v>405</v>
      </c>
      <c r="C29" s="47" t="s">
        <v>428</v>
      </c>
      <c r="D29" s="48" t="s">
        <v>414</v>
      </c>
      <c r="E29" s="5" t="s">
        <v>417</v>
      </c>
      <c r="F29" s="63" t="s">
        <v>420</v>
      </c>
      <c r="G29" s="106" t="s">
        <v>424</v>
      </c>
      <c r="H29" s="107"/>
      <c r="I29" s="107"/>
      <c r="J29" s="108"/>
      <c r="K29" s="42" t="s">
        <v>425</v>
      </c>
    </row>
    <row r="30" spans="2:11" ht="30" customHeight="1" x14ac:dyDescent="0.3">
      <c r="B30" s="51" t="s">
        <v>428</v>
      </c>
      <c r="C30" s="52">
        <v>1</v>
      </c>
      <c r="D30" s="64">
        <v>3</v>
      </c>
      <c r="E30" s="26">
        <f>1/C32</f>
        <v>0.33333333333333331</v>
      </c>
      <c r="F30" s="65">
        <f>5</f>
        <v>5</v>
      </c>
      <c r="G30" s="32">
        <f>C30/$C$34</f>
        <v>0.22058823529411764</v>
      </c>
      <c r="H30" s="33">
        <f>D30/$D$34</f>
        <v>0.70522388059701491</v>
      </c>
      <c r="I30" s="37">
        <f>E30/$E$34</f>
        <v>3.8461538461538464E-2</v>
      </c>
      <c r="J30" s="37">
        <f>F30/$F$34</f>
        <v>0.27777777777777779</v>
      </c>
      <c r="K30" s="69">
        <f>AVERAGE(G30:I30)</f>
        <v>0.32142455145089033</v>
      </c>
    </row>
    <row r="31" spans="2:11" ht="30" customHeight="1" x14ac:dyDescent="0.3">
      <c r="B31" s="53" t="s">
        <v>414</v>
      </c>
      <c r="C31" s="50">
        <f>1/D30</f>
        <v>0.33333333333333331</v>
      </c>
      <c r="D31" s="23">
        <v>1</v>
      </c>
      <c r="E31" s="66">
        <v>7</v>
      </c>
      <c r="F31" s="67">
        <v>9</v>
      </c>
      <c r="G31" s="34">
        <f>C31/$C$34</f>
        <v>7.3529411764705885E-2</v>
      </c>
      <c r="H31" s="31">
        <f>D31/$D$34</f>
        <v>0.23507462686567165</v>
      </c>
      <c r="I31" s="38">
        <f>E31/$E$34</f>
        <v>0.80769230769230771</v>
      </c>
      <c r="J31" s="38">
        <f>F31/$E$34</f>
        <v>1.0384615384615385</v>
      </c>
      <c r="K31" s="70">
        <f>AVERAGE(G31:I31)</f>
        <v>0.37209878210756181</v>
      </c>
    </row>
    <row r="32" spans="2:11" ht="30" customHeight="1" x14ac:dyDescent="0.3">
      <c r="B32" s="53" t="s">
        <v>417</v>
      </c>
      <c r="C32" s="66">
        <v>3</v>
      </c>
      <c r="D32" s="50">
        <f>1/E31</f>
        <v>0.14285714285714285</v>
      </c>
      <c r="E32" s="23">
        <v>1</v>
      </c>
      <c r="F32" s="67">
        <v>3</v>
      </c>
      <c r="G32" s="34">
        <f>C32/$C$34</f>
        <v>0.66176470588235292</v>
      </c>
      <c r="H32" s="31">
        <f>D32/$D$34</f>
        <v>3.3582089552238806E-2</v>
      </c>
      <c r="I32" s="38">
        <f>E32/$E$34</f>
        <v>0.11538461538461539</v>
      </c>
      <c r="J32" s="38">
        <f>F32/$E$34</f>
        <v>0.3461538461538462</v>
      </c>
      <c r="K32" s="70">
        <f>AVERAGE(G32:I32)</f>
        <v>0.27024380360640238</v>
      </c>
    </row>
    <row r="33" spans="2:11" ht="30" customHeight="1" thickBot="1" x14ac:dyDescent="0.35">
      <c r="B33" s="54" t="s">
        <v>420</v>
      </c>
      <c r="C33" s="30">
        <f>1/F30</f>
        <v>0.2</v>
      </c>
      <c r="D33" s="30">
        <f>1/F31</f>
        <v>0.1111111111111111</v>
      </c>
      <c r="E33" s="30">
        <f>1/F32</f>
        <v>0.33333333333333331</v>
      </c>
      <c r="F33" s="68">
        <v>1</v>
      </c>
      <c r="G33" s="35">
        <f>C33/$C$34</f>
        <v>4.4117647058823532E-2</v>
      </c>
      <c r="H33" s="36">
        <f>D33/$D$34</f>
        <v>2.6119402985074626E-2</v>
      </c>
      <c r="I33" s="39">
        <f>E33/$E$34</f>
        <v>3.8461538461538464E-2</v>
      </c>
      <c r="J33" s="39">
        <f>F33/$E$34</f>
        <v>0.11538461538461539</v>
      </c>
      <c r="K33" s="71">
        <f>AVERAGE(G33:I33)</f>
        <v>3.6232862835145541E-2</v>
      </c>
    </row>
    <row r="34" spans="2:11" ht="30" customHeight="1" x14ac:dyDescent="0.3">
      <c r="B34" s="55" t="s">
        <v>426</v>
      </c>
      <c r="C34" s="33">
        <f>SUM(C30:C33)</f>
        <v>4.5333333333333332</v>
      </c>
      <c r="D34" s="33">
        <f>SUM(D30:D33)</f>
        <v>4.253968253968254</v>
      </c>
      <c r="E34" s="33">
        <f>SUM(E30:E33)</f>
        <v>8.6666666666666661</v>
      </c>
      <c r="F34" s="58">
        <f>SUM(F30:F33)</f>
        <v>18</v>
      </c>
    </row>
    <row r="36" spans="2:11" ht="30" customHeight="1" thickBot="1" x14ac:dyDescent="0.35">
      <c r="B36" s="109" t="s">
        <v>430</v>
      </c>
      <c r="C36" s="110"/>
      <c r="D36" s="110"/>
      <c r="E36" s="110"/>
      <c r="F36" s="110"/>
      <c r="G36" s="110"/>
      <c r="H36" s="110"/>
      <c r="I36" s="110"/>
      <c r="J36" s="110"/>
      <c r="K36" s="110"/>
    </row>
    <row r="37" spans="2:11" ht="30" customHeight="1" thickBot="1" x14ac:dyDescent="0.35">
      <c r="B37" s="46" t="s">
        <v>405</v>
      </c>
      <c r="C37" s="47" t="s">
        <v>428</v>
      </c>
      <c r="D37" s="48" t="s">
        <v>414</v>
      </c>
      <c r="E37" s="49" t="s">
        <v>417</v>
      </c>
      <c r="F37" s="49" t="s">
        <v>420</v>
      </c>
      <c r="G37" s="106" t="s">
        <v>424</v>
      </c>
      <c r="H37" s="107"/>
      <c r="I37" s="107"/>
      <c r="J37" s="108"/>
      <c r="K37" s="42" t="s">
        <v>425</v>
      </c>
    </row>
    <row r="38" spans="2:11" ht="30" customHeight="1" x14ac:dyDescent="0.3">
      <c r="B38" s="51" t="s">
        <v>428</v>
      </c>
      <c r="C38" s="52">
        <v>1</v>
      </c>
      <c r="D38" s="64">
        <v>5</v>
      </c>
      <c r="E38" s="64">
        <v>9</v>
      </c>
      <c r="F38" s="65">
        <v>7</v>
      </c>
      <c r="G38" s="32">
        <f>C38/$C$42</f>
        <v>0.68777292576419213</v>
      </c>
      <c r="H38" s="33">
        <f>D38/$D$42</f>
        <v>0.76530612244897955</v>
      </c>
      <c r="I38" s="37">
        <f>E38/$E$42</f>
        <v>0.45</v>
      </c>
      <c r="J38" s="37">
        <f>F38/$F$42</f>
        <v>0.625</v>
      </c>
      <c r="K38" s="69">
        <f>AVERAGE(G38:I38)</f>
        <v>0.63435968273772392</v>
      </c>
    </row>
    <row r="39" spans="2:11" ht="30" customHeight="1" x14ac:dyDescent="0.3">
      <c r="B39" s="53" t="s">
        <v>414</v>
      </c>
      <c r="C39" s="50">
        <f>1/D38</f>
        <v>0.2</v>
      </c>
      <c r="D39" s="23">
        <v>1</v>
      </c>
      <c r="E39" s="66">
        <v>5</v>
      </c>
      <c r="F39" s="67">
        <v>3</v>
      </c>
      <c r="G39" s="34">
        <f>C39/$C$42</f>
        <v>0.13755458515283844</v>
      </c>
      <c r="H39" s="31">
        <f>D39/$D$42</f>
        <v>0.15306122448979592</v>
      </c>
      <c r="I39" s="38">
        <f>E39/$E$42</f>
        <v>0.25</v>
      </c>
      <c r="J39" s="38">
        <f>F39/$E$42</f>
        <v>0.15</v>
      </c>
      <c r="K39" s="70">
        <f>AVERAGE(G39:I39)</f>
        <v>0.18020526988087812</v>
      </c>
    </row>
    <row r="40" spans="2:11" ht="30" customHeight="1" x14ac:dyDescent="0.3">
      <c r="B40" s="53" t="s">
        <v>417</v>
      </c>
      <c r="C40" s="50">
        <f>1/E38</f>
        <v>0.1111111111111111</v>
      </c>
      <c r="D40" s="50">
        <f>1/E39</f>
        <v>0.2</v>
      </c>
      <c r="E40" s="23">
        <v>1</v>
      </c>
      <c r="F40" s="56">
        <f>1/E41</f>
        <v>0.2</v>
      </c>
      <c r="G40" s="34">
        <f>C40/$C$42</f>
        <v>7.6419213973799124E-2</v>
      </c>
      <c r="H40" s="31">
        <f>D40/$D$42</f>
        <v>3.0612244897959186E-2</v>
      </c>
      <c r="I40" s="38">
        <f>E40/$E$42</f>
        <v>0.05</v>
      </c>
      <c r="J40" s="38">
        <f>F40/$E$42</f>
        <v>0.01</v>
      </c>
      <c r="K40" s="70">
        <f>AVERAGE(G40:I40)</f>
        <v>5.2343819623919437E-2</v>
      </c>
    </row>
    <row r="41" spans="2:11" ht="30" customHeight="1" thickBot="1" x14ac:dyDescent="0.35">
      <c r="B41" s="54" t="s">
        <v>420</v>
      </c>
      <c r="C41" s="30">
        <f>1/F38</f>
        <v>0.14285714285714285</v>
      </c>
      <c r="D41" s="30">
        <f>1/F39</f>
        <v>0.33333333333333331</v>
      </c>
      <c r="E41" s="72">
        <v>5</v>
      </c>
      <c r="F41" s="68">
        <v>1</v>
      </c>
      <c r="G41" s="35">
        <f>C41/$C$42</f>
        <v>9.8253275109170299E-2</v>
      </c>
      <c r="H41" s="36">
        <f>D41/$D$42</f>
        <v>5.1020408163265307E-2</v>
      </c>
      <c r="I41" s="39">
        <f>E41/$E$42</f>
        <v>0.25</v>
      </c>
      <c r="J41" s="39">
        <f>F41/$E$42</f>
        <v>0.05</v>
      </c>
      <c r="K41" s="71">
        <f>AVERAGE(G41:I41)</f>
        <v>0.13309122775747853</v>
      </c>
    </row>
    <row r="42" spans="2:11" ht="30" customHeight="1" x14ac:dyDescent="0.3">
      <c r="B42" s="55" t="s">
        <v>426</v>
      </c>
      <c r="C42" s="33">
        <f>SUM(C38:C41)</f>
        <v>1.4539682539682539</v>
      </c>
      <c r="D42" s="33">
        <f>SUM(D38:D41)</f>
        <v>6.5333333333333332</v>
      </c>
      <c r="E42" s="33">
        <f>SUM(E38:E41)</f>
        <v>20</v>
      </c>
      <c r="F42" s="58">
        <f>SUM(F38:F41)</f>
        <v>11.2</v>
      </c>
    </row>
    <row r="44" spans="2:11" ht="30" customHeight="1" thickBot="1" x14ac:dyDescent="0.35">
      <c r="B44" s="92" t="s">
        <v>431</v>
      </c>
      <c r="C44" s="93" t="s">
        <v>406</v>
      </c>
      <c r="D44" s="93" t="s">
        <v>407</v>
      </c>
      <c r="E44" s="93" t="s">
        <v>423</v>
      </c>
      <c r="F44" s="93" t="s">
        <v>432</v>
      </c>
      <c r="G44" s="105"/>
      <c r="H44" s="105"/>
      <c r="I44" s="105"/>
      <c r="J44" s="105"/>
      <c r="K44" s="2"/>
    </row>
    <row r="45" spans="2:11" ht="30" customHeight="1" x14ac:dyDescent="0.3">
      <c r="B45" s="76" t="s">
        <v>428</v>
      </c>
      <c r="C45" s="80">
        <f>K22</f>
        <v>0.4212121212121212</v>
      </c>
      <c r="D45" s="81">
        <f>K38</f>
        <v>0.63435968273772392</v>
      </c>
      <c r="E45" s="85">
        <f>AVERAGE(A45:C45)</f>
        <v>0.4212121212121212</v>
      </c>
      <c r="F45" s="89">
        <f>SUMPRODUCT(C45:E45,$C$49:$E$49)</f>
        <v>0.57542567305600367</v>
      </c>
      <c r="G45" s="73"/>
      <c r="H45" s="73"/>
      <c r="I45" s="73"/>
      <c r="J45" s="73"/>
      <c r="K45" s="74"/>
    </row>
    <row r="46" spans="2:11" ht="30" customHeight="1" x14ac:dyDescent="0.3">
      <c r="B46" s="77" t="s">
        <v>414</v>
      </c>
      <c r="C46" s="82">
        <f t="shared" ref="C46:C48" si="4">K23</f>
        <v>0.27121212121212124</v>
      </c>
      <c r="D46" s="79">
        <f t="shared" ref="D46:D48" si="5">K39</f>
        <v>0.18020526988087812</v>
      </c>
      <c r="E46" s="86">
        <f>AVERAGE(A46:C46)</f>
        <v>0.27121212121212124</v>
      </c>
      <c r="F46" s="90">
        <f>SUMPRODUCT(C46:E46,$C$49:$E$49)</f>
        <v>0.20536811302611441</v>
      </c>
      <c r="G46" s="73"/>
      <c r="H46" s="73"/>
      <c r="I46" s="73"/>
      <c r="J46" s="73"/>
      <c r="K46" s="74"/>
    </row>
    <row r="47" spans="2:11" ht="30" customHeight="1" x14ac:dyDescent="0.3">
      <c r="B47" s="77" t="s">
        <v>417</v>
      </c>
      <c r="C47" s="82">
        <f t="shared" si="4"/>
        <v>0.16893939393939394</v>
      </c>
      <c r="D47" s="79">
        <f t="shared" si="5"/>
        <v>5.2343819623919437E-2</v>
      </c>
      <c r="E47" s="86">
        <f>AVERAGE(A47:C47)</f>
        <v>0.16893939393939394</v>
      </c>
      <c r="F47" s="90">
        <f>SUMPRODUCT(C47:E47,$C$49:$E$49)</f>
        <v>8.4581789677958819E-2</v>
      </c>
      <c r="G47" s="73"/>
      <c r="H47" s="73"/>
      <c r="I47" s="73"/>
      <c r="J47" s="73"/>
      <c r="K47" s="74"/>
    </row>
    <row r="48" spans="2:11" ht="30" customHeight="1" thickBot="1" x14ac:dyDescent="0.35">
      <c r="B48" s="78" t="s">
        <v>420</v>
      </c>
      <c r="C48" s="83">
        <f t="shared" si="4"/>
        <v>0.13863636363636364</v>
      </c>
      <c r="D48" s="84">
        <f t="shared" si="5"/>
        <v>0.13309122775747853</v>
      </c>
      <c r="E48" s="87">
        <f>AVERAGE(A48:C48)</f>
        <v>0.13863636363636364</v>
      </c>
      <c r="F48" s="91">
        <f>SUMPRODUCT(C48:E48,$C$49:$E$49)</f>
        <v>0.13462442423992299</v>
      </c>
      <c r="G48" s="73"/>
      <c r="H48" s="73"/>
      <c r="I48" s="74"/>
      <c r="J48" s="74"/>
      <c r="K48" s="75"/>
    </row>
    <row r="49" spans="2:6" ht="30" customHeight="1" x14ac:dyDescent="0.3">
      <c r="B49" s="55" t="s">
        <v>425</v>
      </c>
      <c r="C49" s="40">
        <f>I15</f>
        <v>8.3307882859954538E-2</v>
      </c>
      <c r="D49" s="40">
        <f>I16</f>
        <v>0.72350605721266403</v>
      </c>
      <c r="E49" s="40">
        <f>I17</f>
        <v>0.19318605992738133</v>
      </c>
      <c r="F49" s="88">
        <f>SUM(F45:F48)</f>
        <v>1</v>
      </c>
    </row>
  </sheetData>
  <mergeCells count="12">
    <mergeCell ref="G44:J44"/>
    <mergeCell ref="G21:J21"/>
    <mergeCell ref="B20:K20"/>
    <mergeCell ref="B28:K28"/>
    <mergeCell ref="C2:F2"/>
    <mergeCell ref="C3:F3"/>
    <mergeCell ref="B5:E5"/>
    <mergeCell ref="F14:H14"/>
    <mergeCell ref="B13:I13"/>
    <mergeCell ref="G29:J29"/>
    <mergeCell ref="B36:K36"/>
    <mergeCell ref="G37:J37"/>
  </mergeCells>
  <conditionalFormatting sqref="F45:F48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{A18671EE-447F-472A-B037-0255DCC1E51D}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8671EE-447F-472A-B037-0255DCC1E51D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F45:F48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326D-7CF4-4639-A311-6A573339101A}">
  <dimension ref="B2:K56"/>
  <sheetViews>
    <sheetView topLeftCell="D19" zoomScale="70" zoomScaleNormal="70" workbookViewId="0">
      <selection activeCell="D19" sqref="D19"/>
    </sheetView>
  </sheetViews>
  <sheetFormatPr baseColWidth="10" defaultColWidth="9.140625" defaultRowHeight="17.25" x14ac:dyDescent="0.3"/>
  <cols>
    <col min="1" max="1" width="9.140625" style="1"/>
    <col min="2" max="4" width="20.7109375" style="1" customWidth="1"/>
    <col min="5" max="5" width="23.140625" style="1" customWidth="1"/>
    <col min="6" max="12" width="20.7109375" style="1" customWidth="1"/>
    <col min="13" max="16384" width="9.140625" style="1"/>
  </cols>
  <sheetData>
    <row r="2" spans="2:9" ht="39.950000000000003" customHeight="1" x14ac:dyDescent="0.3">
      <c r="B2" s="2" t="s">
        <v>0</v>
      </c>
      <c r="C2" s="104" t="s">
        <v>402</v>
      </c>
      <c r="D2" s="104"/>
      <c r="E2" s="104"/>
      <c r="F2" s="104"/>
    </row>
    <row r="3" spans="2:9" ht="39.950000000000003" customHeight="1" x14ac:dyDescent="0.3">
      <c r="B3" s="2" t="s">
        <v>403</v>
      </c>
      <c r="C3" s="104" t="s">
        <v>404</v>
      </c>
      <c r="D3" s="104"/>
      <c r="E3" s="104"/>
      <c r="F3" s="104"/>
    </row>
    <row r="4" spans="2:9" ht="20.100000000000001" customHeight="1" x14ac:dyDescent="0.3">
      <c r="B4" s="2"/>
      <c r="C4" s="20"/>
      <c r="D4" s="20"/>
      <c r="E4" s="20"/>
      <c r="F4" s="20"/>
    </row>
    <row r="5" spans="2:9" ht="19.5" customHeight="1" x14ac:dyDescent="0.3">
      <c r="B5" s="112" t="s">
        <v>405</v>
      </c>
      <c r="C5" s="112"/>
      <c r="D5" s="112"/>
      <c r="E5" s="112"/>
      <c r="F5" s="20"/>
    </row>
    <row r="6" spans="2:9" ht="20.100000000000001" customHeight="1" thickBot="1" x14ac:dyDescent="0.35">
      <c r="B6" s="2"/>
      <c r="C6" s="20"/>
      <c r="D6" s="20"/>
      <c r="E6" s="20"/>
      <c r="F6" s="20"/>
    </row>
    <row r="7" spans="2:9" ht="39.950000000000003" customHeight="1" thickBot="1" x14ac:dyDescent="0.35">
      <c r="B7" s="2"/>
      <c r="C7" s="4" t="s">
        <v>406</v>
      </c>
      <c r="D7" s="5" t="s">
        <v>407</v>
      </c>
      <c r="E7" s="6" t="s">
        <v>408</v>
      </c>
      <c r="F7" s="20"/>
      <c r="G7" s="59" t="s">
        <v>409</v>
      </c>
      <c r="H7" s="59" t="s">
        <v>410</v>
      </c>
      <c r="I7" s="95">
        <v>3</v>
      </c>
    </row>
    <row r="8" spans="2:9" ht="39.950000000000003" customHeight="1" x14ac:dyDescent="0.3">
      <c r="B8" s="17" t="s">
        <v>433</v>
      </c>
      <c r="C8" s="9">
        <v>36</v>
      </c>
      <c r="D8" s="10" t="s">
        <v>412</v>
      </c>
      <c r="E8" s="11">
        <v>12</v>
      </c>
      <c r="F8" s="20"/>
      <c r="G8" s="31">
        <f t="array" ref="G8:G10">MMULT(C22:E24,I22:I24)</f>
        <v>0.25106124434231936</v>
      </c>
      <c r="H8" s="94" t="s">
        <v>413</v>
      </c>
      <c r="I8" s="61">
        <f>(G11-I7)/(I7-1)</f>
        <v>5.5731850580674758E-2</v>
      </c>
    </row>
    <row r="9" spans="2:9" ht="39.950000000000003" customHeight="1" x14ac:dyDescent="0.3">
      <c r="B9" s="7" t="s">
        <v>414</v>
      </c>
      <c r="C9" s="12" t="s">
        <v>415</v>
      </c>
      <c r="D9" s="3" t="s">
        <v>412</v>
      </c>
      <c r="E9" s="13">
        <v>145</v>
      </c>
      <c r="F9" s="20"/>
      <c r="G9" s="31">
        <v>2.2725915368692524</v>
      </c>
      <c r="H9" s="94" t="s">
        <v>416</v>
      </c>
      <c r="I9" s="61">
        <f>1.98*(I7-2)/I7</f>
        <v>0.66</v>
      </c>
    </row>
    <row r="10" spans="2:9" ht="39.950000000000003" customHeight="1" x14ac:dyDescent="0.3">
      <c r="B10" s="7" t="s">
        <v>417</v>
      </c>
      <c r="C10" s="12" t="s">
        <v>415</v>
      </c>
      <c r="D10" s="3" t="s">
        <v>418</v>
      </c>
      <c r="E10" s="13">
        <v>271</v>
      </c>
      <c r="F10" s="20"/>
      <c r="G10" s="31">
        <v>0.58781091994977774</v>
      </c>
      <c r="H10" s="94" t="s">
        <v>419</v>
      </c>
      <c r="I10" s="62">
        <f>I8/I9</f>
        <v>8.4442197849507211E-2</v>
      </c>
    </row>
    <row r="11" spans="2:9" ht="39.950000000000003" customHeight="1" x14ac:dyDescent="0.3">
      <c r="B11" s="7" t="s">
        <v>420</v>
      </c>
      <c r="C11" s="12" t="s">
        <v>415</v>
      </c>
      <c r="D11" s="3" t="s">
        <v>418</v>
      </c>
      <c r="E11" s="13">
        <v>174</v>
      </c>
      <c r="F11" s="20"/>
      <c r="G11" s="60">
        <f>SUM(_xlfn.ANCHORARRAY(G8))</f>
        <v>3.1114637011613495</v>
      </c>
    </row>
    <row r="12" spans="2:9" ht="39.950000000000003" customHeight="1" x14ac:dyDescent="0.3">
      <c r="B12" s="18" t="s">
        <v>434</v>
      </c>
      <c r="C12" s="12">
        <v>35</v>
      </c>
      <c r="D12" s="3" t="s">
        <v>412</v>
      </c>
      <c r="E12" s="13"/>
      <c r="F12" s="20"/>
      <c r="G12" s="73"/>
    </row>
    <row r="13" spans="2:9" ht="39.950000000000003" customHeight="1" x14ac:dyDescent="0.3">
      <c r="B13" s="18" t="s">
        <v>435</v>
      </c>
      <c r="C13" s="12">
        <v>35</v>
      </c>
      <c r="D13" s="3" t="s">
        <v>412</v>
      </c>
      <c r="E13" s="13"/>
      <c r="F13" s="20"/>
      <c r="G13" s="73"/>
    </row>
    <row r="14" spans="2:9" ht="39.950000000000003" customHeight="1" x14ac:dyDescent="0.3">
      <c r="B14" s="18" t="s">
        <v>436</v>
      </c>
      <c r="C14" s="12">
        <v>35</v>
      </c>
      <c r="D14" s="3" t="s">
        <v>412</v>
      </c>
      <c r="E14" s="13"/>
      <c r="F14" s="20"/>
      <c r="G14" s="73"/>
    </row>
    <row r="15" spans="2:9" ht="39.950000000000003" customHeight="1" x14ac:dyDescent="0.3">
      <c r="B15" s="18" t="s">
        <v>437</v>
      </c>
      <c r="C15" s="12">
        <v>35</v>
      </c>
      <c r="D15" s="3" t="s">
        <v>412</v>
      </c>
      <c r="E15" s="13"/>
      <c r="F15" s="20"/>
      <c r="G15" s="73"/>
    </row>
    <row r="16" spans="2:9" ht="39.950000000000003" customHeight="1" x14ac:dyDescent="0.3">
      <c r="B16" s="18" t="s">
        <v>438</v>
      </c>
      <c r="C16" s="12">
        <v>35</v>
      </c>
      <c r="D16" s="3" t="s">
        <v>412</v>
      </c>
      <c r="E16" s="13"/>
      <c r="F16" s="20"/>
      <c r="G16" s="73"/>
    </row>
    <row r="17" spans="2:11" ht="39.950000000000003" customHeight="1" x14ac:dyDescent="0.3">
      <c r="B17" s="18" t="s">
        <v>439</v>
      </c>
      <c r="C17" s="12">
        <v>35</v>
      </c>
      <c r="D17" s="3" t="s">
        <v>412</v>
      </c>
      <c r="E17" s="13"/>
      <c r="F17" s="20"/>
      <c r="G17" s="73"/>
    </row>
    <row r="18" spans="2:11" ht="39.950000000000003" customHeight="1" thickBot="1" x14ac:dyDescent="0.35">
      <c r="B18" s="19" t="s">
        <v>440</v>
      </c>
      <c r="C18" s="14" t="s">
        <v>441</v>
      </c>
      <c r="D18" s="15" t="s">
        <v>442</v>
      </c>
      <c r="E18" s="16">
        <v>200</v>
      </c>
      <c r="F18" s="20"/>
      <c r="G18" s="73"/>
    </row>
    <row r="19" spans="2:11" ht="39.950000000000003" customHeight="1" x14ac:dyDescent="0.3">
      <c r="B19" s="2"/>
      <c r="C19" s="20"/>
      <c r="D19" s="20"/>
      <c r="E19" s="20"/>
      <c r="F19" s="20"/>
    </row>
    <row r="20" spans="2:11" ht="39.950000000000003" customHeight="1" thickBot="1" x14ac:dyDescent="0.35">
      <c r="B20" s="116" t="s">
        <v>421</v>
      </c>
      <c r="C20" s="117"/>
      <c r="D20" s="117"/>
      <c r="E20" s="117"/>
      <c r="F20" s="117"/>
      <c r="G20" s="117"/>
      <c r="H20" s="117"/>
      <c r="I20" s="118"/>
    </row>
    <row r="21" spans="2:11" ht="30.75" thickBot="1" x14ac:dyDescent="0.35">
      <c r="B21" s="21" t="s">
        <v>422</v>
      </c>
      <c r="C21" s="4" t="s">
        <v>406</v>
      </c>
      <c r="D21" s="5" t="s">
        <v>407</v>
      </c>
      <c r="E21" s="6" t="s">
        <v>423</v>
      </c>
      <c r="F21" s="113" t="s">
        <v>424</v>
      </c>
      <c r="G21" s="114"/>
      <c r="H21" s="115"/>
      <c r="I21" s="42" t="s">
        <v>425</v>
      </c>
    </row>
    <row r="22" spans="2:11" ht="30" customHeight="1" x14ac:dyDescent="0.3">
      <c r="B22" s="17" t="s">
        <v>406</v>
      </c>
      <c r="C22" s="22">
        <v>1</v>
      </c>
      <c r="D22" s="26">
        <f>1/C23</f>
        <v>0.14285714285714285</v>
      </c>
      <c r="E22" s="29">
        <f>1/C24</f>
        <v>0.33333333333333331</v>
      </c>
      <c r="F22" s="32">
        <f>C22/$C$25</f>
        <v>9.0909090909090912E-2</v>
      </c>
      <c r="G22" s="33">
        <f>D22/$D$25</f>
        <v>0.10638297872340426</v>
      </c>
      <c r="H22" s="37">
        <f>E22/$E$25</f>
        <v>5.2631578947368418E-2</v>
      </c>
      <c r="I22" s="43">
        <f>AVERAGE(F22:H22)</f>
        <v>8.3307882859954538E-2</v>
      </c>
    </row>
    <row r="23" spans="2:11" ht="30" customHeight="1" x14ac:dyDescent="0.3">
      <c r="B23" s="18" t="s">
        <v>407</v>
      </c>
      <c r="C23" s="25">
        <v>7</v>
      </c>
      <c r="D23" s="23">
        <v>1</v>
      </c>
      <c r="E23" s="28">
        <v>5</v>
      </c>
      <c r="F23" s="34">
        <f t="shared" ref="F23:F24" si="0">C23/$C$25</f>
        <v>0.63636363636363635</v>
      </c>
      <c r="G23" s="31">
        <f t="shared" ref="G23:G24" si="1">D23/$D$25</f>
        <v>0.74468085106382986</v>
      </c>
      <c r="H23" s="38">
        <f t="shared" ref="H23:H24" si="2">E23/$E$25</f>
        <v>0.78947368421052633</v>
      </c>
      <c r="I23" s="44">
        <f>AVERAGE(F23:H23)</f>
        <v>0.72350605721266403</v>
      </c>
    </row>
    <row r="24" spans="2:11" ht="30" customHeight="1" thickBot="1" x14ac:dyDescent="0.35">
      <c r="B24" s="19" t="s">
        <v>423</v>
      </c>
      <c r="C24" s="27">
        <v>3</v>
      </c>
      <c r="D24" s="30">
        <f>1/E23</f>
        <v>0.2</v>
      </c>
      <c r="E24" s="24">
        <v>1</v>
      </c>
      <c r="F24" s="35">
        <f t="shared" si="0"/>
        <v>0.27272727272727271</v>
      </c>
      <c r="G24" s="36">
        <f t="shared" si="1"/>
        <v>0.14893617021276598</v>
      </c>
      <c r="H24" s="39">
        <f t="shared" si="2"/>
        <v>0.15789473684210528</v>
      </c>
      <c r="I24" s="45">
        <f>AVERAGE(F24:H24)</f>
        <v>0.19318605992738133</v>
      </c>
    </row>
    <row r="25" spans="2:11" ht="30" customHeight="1" x14ac:dyDescent="0.3">
      <c r="B25" s="41" t="s">
        <v>426</v>
      </c>
      <c r="C25" s="40">
        <f>SUM(C22:C24)</f>
        <v>11</v>
      </c>
      <c r="D25" s="40">
        <f t="shared" ref="D25:E25" si="3">SUM(D22:D24)</f>
        <v>1.3428571428571427</v>
      </c>
      <c r="E25" s="40">
        <f t="shared" si="3"/>
        <v>6.333333333333333</v>
      </c>
    </row>
    <row r="27" spans="2:11" ht="30" customHeight="1" thickBot="1" x14ac:dyDescent="0.35">
      <c r="B27" s="109" t="s">
        <v>427</v>
      </c>
      <c r="C27" s="110"/>
      <c r="D27" s="110"/>
      <c r="E27" s="110"/>
      <c r="F27" s="110"/>
      <c r="G27" s="110"/>
      <c r="H27" s="110"/>
      <c r="I27" s="110"/>
      <c r="J27" s="110"/>
      <c r="K27" s="111"/>
    </row>
    <row r="28" spans="2:11" ht="30" customHeight="1" thickBot="1" x14ac:dyDescent="0.35">
      <c r="B28" s="46" t="s">
        <v>405</v>
      </c>
      <c r="C28" s="47" t="s">
        <v>428</v>
      </c>
      <c r="D28" s="48" t="s">
        <v>414</v>
      </c>
      <c r="E28" s="5" t="s">
        <v>417</v>
      </c>
      <c r="F28" s="63" t="s">
        <v>420</v>
      </c>
      <c r="G28" s="106" t="s">
        <v>424</v>
      </c>
      <c r="H28" s="107"/>
      <c r="I28" s="107"/>
      <c r="J28" s="108"/>
      <c r="K28" s="42" t="s">
        <v>425</v>
      </c>
    </row>
    <row r="29" spans="2:11" ht="30" customHeight="1" x14ac:dyDescent="0.3">
      <c r="B29" s="51" t="s">
        <v>428</v>
      </c>
      <c r="C29" s="52">
        <v>1</v>
      </c>
      <c r="D29" s="64">
        <v>2</v>
      </c>
      <c r="E29" s="64">
        <v>2</v>
      </c>
      <c r="F29" s="65">
        <v>2</v>
      </c>
      <c r="G29" s="32">
        <f>C29/$C$33</f>
        <v>0.4</v>
      </c>
      <c r="H29" s="33">
        <f>D29/$D$33</f>
        <v>0.5</v>
      </c>
      <c r="I29" s="37">
        <f>E29/$E$33</f>
        <v>0.36363636363636365</v>
      </c>
      <c r="J29" s="37">
        <f>F29/$F$33</f>
        <v>0.2857142857142857</v>
      </c>
      <c r="K29" s="69">
        <f>AVERAGE(G29:I29)</f>
        <v>0.4212121212121212</v>
      </c>
    </row>
    <row r="30" spans="2:11" ht="30" customHeight="1" x14ac:dyDescent="0.3">
      <c r="B30" s="53" t="s">
        <v>414</v>
      </c>
      <c r="C30" s="50">
        <f>1/D29</f>
        <v>0.5</v>
      </c>
      <c r="D30" s="23">
        <v>1</v>
      </c>
      <c r="E30" s="66">
        <v>2</v>
      </c>
      <c r="F30" s="67">
        <v>2</v>
      </c>
      <c r="G30" s="34">
        <f>C30/$C$33</f>
        <v>0.2</v>
      </c>
      <c r="H30" s="31">
        <f>D30/$D$33</f>
        <v>0.25</v>
      </c>
      <c r="I30" s="38">
        <f>E30/$E$33</f>
        <v>0.36363636363636365</v>
      </c>
      <c r="J30" s="38">
        <f>F30/$F$33</f>
        <v>0.2857142857142857</v>
      </c>
      <c r="K30" s="70">
        <f>AVERAGE(G30:I30)</f>
        <v>0.27121212121212124</v>
      </c>
    </row>
    <row r="31" spans="2:11" ht="30" customHeight="1" x14ac:dyDescent="0.3">
      <c r="B31" s="53" t="s">
        <v>417</v>
      </c>
      <c r="C31" s="50">
        <f>1/E29</f>
        <v>0.5</v>
      </c>
      <c r="D31" s="50">
        <f>1/E30</f>
        <v>0.5</v>
      </c>
      <c r="E31" s="23">
        <v>1</v>
      </c>
      <c r="F31" s="67">
        <v>2</v>
      </c>
      <c r="G31" s="34">
        <f>C31/$C$33</f>
        <v>0.2</v>
      </c>
      <c r="H31" s="31">
        <f>D31/$D$33</f>
        <v>0.125</v>
      </c>
      <c r="I31" s="38">
        <f>E31/$E$33</f>
        <v>0.18181818181818182</v>
      </c>
      <c r="J31" s="38">
        <f>F31/$F$33</f>
        <v>0.2857142857142857</v>
      </c>
      <c r="K31" s="70">
        <f>AVERAGE(G31:I31)</f>
        <v>0.16893939393939394</v>
      </c>
    </row>
    <row r="32" spans="2:11" ht="30" customHeight="1" thickBot="1" x14ac:dyDescent="0.35">
      <c r="B32" s="54" t="s">
        <v>420</v>
      </c>
      <c r="C32" s="30">
        <f>1/F29</f>
        <v>0.5</v>
      </c>
      <c r="D32" s="30">
        <f>1/F30</f>
        <v>0.5</v>
      </c>
      <c r="E32" s="30">
        <f>1/F31</f>
        <v>0.5</v>
      </c>
      <c r="F32" s="57">
        <v>1</v>
      </c>
      <c r="G32" s="35">
        <f>C32/$C$33</f>
        <v>0.2</v>
      </c>
      <c r="H32" s="36">
        <f>D32/$D$33</f>
        <v>0.125</v>
      </c>
      <c r="I32" s="39">
        <f>E32/$E$33</f>
        <v>9.0909090909090912E-2</v>
      </c>
      <c r="J32" s="39">
        <f>F32/$F$33</f>
        <v>0.14285714285714285</v>
      </c>
      <c r="K32" s="71">
        <f>AVERAGE(G32:I32)</f>
        <v>0.13863636363636364</v>
      </c>
    </row>
    <row r="33" spans="2:11" ht="30" customHeight="1" x14ac:dyDescent="0.3">
      <c r="B33" s="55" t="s">
        <v>426</v>
      </c>
      <c r="C33" s="33">
        <f>SUM(C29:C32)</f>
        <v>2.5</v>
      </c>
      <c r="D33" s="33">
        <f>SUM(D29:D32)</f>
        <v>4</v>
      </c>
      <c r="E33" s="33">
        <f>SUM(E29:E32)</f>
        <v>5.5</v>
      </c>
      <c r="F33" s="58">
        <f>SUM(F29:F32)</f>
        <v>7</v>
      </c>
    </row>
    <row r="35" spans="2:11" ht="30" customHeight="1" thickBot="1" x14ac:dyDescent="0.35">
      <c r="B35" s="109" t="s">
        <v>429</v>
      </c>
      <c r="C35" s="110"/>
      <c r="D35" s="110"/>
      <c r="E35" s="110"/>
      <c r="F35" s="110"/>
      <c r="G35" s="110"/>
      <c r="H35" s="110"/>
      <c r="I35" s="110"/>
      <c r="J35" s="110"/>
      <c r="K35" s="110"/>
    </row>
    <row r="36" spans="2:11" ht="30" customHeight="1" thickBot="1" x14ac:dyDescent="0.35">
      <c r="B36" s="46" t="s">
        <v>405</v>
      </c>
      <c r="C36" s="47" t="s">
        <v>428</v>
      </c>
      <c r="D36" s="48" t="s">
        <v>414</v>
      </c>
      <c r="E36" s="5" t="s">
        <v>417</v>
      </c>
      <c r="F36" s="63" t="s">
        <v>420</v>
      </c>
      <c r="G36" s="106" t="s">
        <v>424</v>
      </c>
      <c r="H36" s="107"/>
      <c r="I36" s="107"/>
      <c r="J36" s="108"/>
      <c r="K36" s="42" t="s">
        <v>425</v>
      </c>
    </row>
    <row r="37" spans="2:11" ht="30" customHeight="1" x14ac:dyDescent="0.3">
      <c r="B37" s="51" t="s">
        <v>428</v>
      </c>
      <c r="C37" s="52">
        <v>1</v>
      </c>
      <c r="D37" s="64">
        <v>3</v>
      </c>
      <c r="E37" s="26">
        <f>1/C39</f>
        <v>0.33333333333333331</v>
      </c>
      <c r="F37" s="65">
        <f>5</f>
        <v>5</v>
      </c>
      <c r="G37" s="32">
        <f>C37/$C$41</f>
        <v>0.22058823529411764</v>
      </c>
      <c r="H37" s="33">
        <f>D37/$D$41</f>
        <v>0.70522388059701491</v>
      </c>
      <c r="I37" s="37">
        <f>E37/$E$41</f>
        <v>3.8461538461538464E-2</v>
      </c>
      <c r="J37" s="37">
        <f>F37/$F$41</f>
        <v>0.27777777777777779</v>
      </c>
      <c r="K37" s="69">
        <f>AVERAGE(G37:I37)</f>
        <v>0.32142455145089033</v>
      </c>
    </row>
    <row r="38" spans="2:11" ht="30" customHeight="1" x14ac:dyDescent="0.3">
      <c r="B38" s="53" t="s">
        <v>414</v>
      </c>
      <c r="C38" s="50">
        <f>1/D37</f>
        <v>0.33333333333333331</v>
      </c>
      <c r="D38" s="23">
        <v>1</v>
      </c>
      <c r="E38" s="66">
        <v>7</v>
      </c>
      <c r="F38" s="67">
        <v>9</v>
      </c>
      <c r="G38" s="34">
        <f>C38/$C$41</f>
        <v>7.3529411764705885E-2</v>
      </c>
      <c r="H38" s="31">
        <f>D38/$D$41</f>
        <v>0.23507462686567165</v>
      </c>
      <c r="I38" s="38">
        <f>E38/$E$41</f>
        <v>0.80769230769230771</v>
      </c>
      <c r="J38" s="38">
        <f>F38/$E$41</f>
        <v>1.0384615384615385</v>
      </c>
      <c r="K38" s="70">
        <f>AVERAGE(G38:I38)</f>
        <v>0.37209878210756181</v>
      </c>
    </row>
    <row r="39" spans="2:11" ht="30" customHeight="1" x14ac:dyDescent="0.3">
      <c r="B39" s="53" t="s">
        <v>417</v>
      </c>
      <c r="C39" s="66">
        <v>3</v>
      </c>
      <c r="D39" s="50">
        <f>1/E38</f>
        <v>0.14285714285714285</v>
      </c>
      <c r="E39" s="23">
        <v>1</v>
      </c>
      <c r="F39" s="67">
        <v>3</v>
      </c>
      <c r="G39" s="34">
        <f>C39/$C$41</f>
        <v>0.66176470588235292</v>
      </c>
      <c r="H39" s="31">
        <f>D39/$D$41</f>
        <v>3.3582089552238806E-2</v>
      </c>
      <c r="I39" s="38">
        <f>E39/$E$41</f>
        <v>0.11538461538461539</v>
      </c>
      <c r="J39" s="38">
        <f>F39/$E$41</f>
        <v>0.3461538461538462</v>
      </c>
      <c r="K39" s="70">
        <f>AVERAGE(G39:I39)</f>
        <v>0.27024380360640238</v>
      </c>
    </row>
    <row r="40" spans="2:11" ht="30" customHeight="1" thickBot="1" x14ac:dyDescent="0.35">
      <c r="B40" s="54" t="s">
        <v>420</v>
      </c>
      <c r="C40" s="30">
        <f>1/F37</f>
        <v>0.2</v>
      </c>
      <c r="D40" s="30">
        <f>1/F38</f>
        <v>0.1111111111111111</v>
      </c>
      <c r="E40" s="30">
        <f>1/F39</f>
        <v>0.33333333333333331</v>
      </c>
      <c r="F40" s="68">
        <v>1</v>
      </c>
      <c r="G40" s="35">
        <f>C40/$C$41</f>
        <v>4.4117647058823532E-2</v>
      </c>
      <c r="H40" s="36">
        <f>D40/$D$41</f>
        <v>2.6119402985074626E-2</v>
      </c>
      <c r="I40" s="39">
        <f>E40/$E$41</f>
        <v>3.8461538461538464E-2</v>
      </c>
      <c r="J40" s="39">
        <f>F40/$E$41</f>
        <v>0.11538461538461539</v>
      </c>
      <c r="K40" s="71">
        <f>AVERAGE(G40:I40)</f>
        <v>3.6232862835145541E-2</v>
      </c>
    </row>
    <row r="41" spans="2:11" ht="30" customHeight="1" x14ac:dyDescent="0.3">
      <c r="B41" s="55" t="s">
        <v>426</v>
      </c>
      <c r="C41" s="33">
        <f>SUM(C37:C40)</f>
        <v>4.5333333333333332</v>
      </c>
      <c r="D41" s="33">
        <f>SUM(D37:D40)</f>
        <v>4.253968253968254</v>
      </c>
      <c r="E41" s="33">
        <f>SUM(E37:E40)</f>
        <v>8.6666666666666661</v>
      </c>
      <c r="F41" s="58">
        <f>SUM(F37:F40)</f>
        <v>18</v>
      </c>
    </row>
    <row r="43" spans="2:11" ht="30" customHeight="1" thickBot="1" x14ac:dyDescent="0.35">
      <c r="B43" s="109" t="s">
        <v>430</v>
      </c>
      <c r="C43" s="110"/>
      <c r="D43" s="110"/>
      <c r="E43" s="110"/>
      <c r="F43" s="110"/>
      <c r="G43" s="110"/>
      <c r="H43" s="110"/>
      <c r="I43" s="110"/>
      <c r="J43" s="110"/>
      <c r="K43" s="110"/>
    </row>
    <row r="44" spans="2:11" ht="30" customHeight="1" thickBot="1" x14ac:dyDescent="0.35">
      <c r="B44" s="46" t="s">
        <v>405</v>
      </c>
      <c r="C44" s="47" t="s">
        <v>428</v>
      </c>
      <c r="D44" s="48" t="s">
        <v>414</v>
      </c>
      <c r="E44" s="49" t="s">
        <v>417</v>
      </c>
      <c r="F44" s="49" t="s">
        <v>420</v>
      </c>
      <c r="G44" s="106" t="s">
        <v>424</v>
      </c>
      <c r="H44" s="107"/>
      <c r="I44" s="107"/>
      <c r="J44" s="108"/>
      <c r="K44" s="42" t="s">
        <v>425</v>
      </c>
    </row>
    <row r="45" spans="2:11" ht="30" customHeight="1" x14ac:dyDescent="0.3">
      <c r="B45" s="51" t="s">
        <v>428</v>
      </c>
      <c r="C45" s="52">
        <v>1</v>
      </c>
      <c r="D45" s="64">
        <v>5</v>
      </c>
      <c r="E45" s="64">
        <v>9</v>
      </c>
      <c r="F45" s="65">
        <v>7</v>
      </c>
      <c r="G45" s="32">
        <f>C45/$C$49</f>
        <v>0.68777292576419213</v>
      </c>
      <c r="H45" s="33">
        <f>D45/$D$49</f>
        <v>0.76530612244897955</v>
      </c>
      <c r="I45" s="37">
        <f>E45/$E$49</f>
        <v>0.45</v>
      </c>
      <c r="J45" s="37">
        <f>F45/$F$49</f>
        <v>0.625</v>
      </c>
      <c r="K45" s="69">
        <f>AVERAGE(G45:I45)</f>
        <v>0.63435968273772392</v>
      </c>
    </row>
    <row r="46" spans="2:11" ht="30" customHeight="1" x14ac:dyDescent="0.3">
      <c r="B46" s="53" t="s">
        <v>414</v>
      </c>
      <c r="C46" s="50">
        <f>1/D45</f>
        <v>0.2</v>
      </c>
      <c r="D46" s="23">
        <v>1</v>
      </c>
      <c r="E46" s="66">
        <v>5</v>
      </c>
      <c r="F46" s="67">
        <v>3</v>
      </c>
      <c r="G46" s="34">
        <f>C46/$C$49</f>
        <v>0.13755458515283844</v>
      </c>
      <c r="H46" s="31">
        <f>D46/$D$49</f>
        <v>0.15306122448979592</v>
      </c>
      <c r="I46" s="38">
        <f>E46/$E$49</f>
        <v>0.25</v>
      </c>
      <c r="J46" s="38">
        <f>F46/$E$49</f>
        <v>0.15</v>
      </c>
      <c r="K46" s="70">
        <f>AVERAGE(G46:I46)</f>
        <v>0.18020526988087812</v>
      </c>
    </row>
    <row r="47" spans="2:11" ht="30" customHeight="1" x14ac:dyDescent="0.3">
      <c r="B47" s="53" t="s">
        <v>417</v>
      </c>
      <c r="C47" s="50">
        <f>1/E45</f>
        <v>0.1111111111111111</v>
      </c>
      <c r="D47" s="50">
        <f>1/E46</f>
        <v>0.2</v>
      </c>
      <c r="E47" s="23">
        <v>1</v>
      </c>
      <c r="F47" s="56">
        <f>1/E48</f>
        <v>0.2</v>
      </c>
      <c r="G47" s="34">
        <f>C47/$C$49</f>
        <v>7.6419213973799124E-2</v>
      </c>
      <c r="H47" s="31">
        <f>D47/$D$49</f>
        <v>3.0612244897959186E-2</v>
      </c>
      <c r="I47" s="38">
        <f>E47/$E$49</f>
        <v>0.05</v>
      </c>
      <c r="J47" s="38">
        <f>F47/$E$49</f>
        <v>0.01</v>
      </c>
      <c r="K47" s="70">
        <f>AVERAGE(G47:I47)</f>
        <v>5.2343819623919437E-2</v>
      </c>
    </row>
    <row r="48" spans="2:11" ht="30" customHeight="1" thickBot="1" x14ac:dyDescent="0.35">
      <c r="B48" s="54" t="s">
        <v>420</v>
      </c>
      <c r="C48" s="30">
        <f>1/F45</f>
        <v>0.14285714285714285</v>
      </c>
      <c r="D48" s="30">
        <f>1/F46</f>
        <v>0.33333333333333331</v>
      </c>
      <c r="E48" s="72">
        <v>5</v>
      </c>
      <c r="F48" s="68">
        <v>1</v>
      </c>
      <c r="G48" s="35">
        <f>C48/$C$49</f>
        <v>9.8253275109170299E-2</v>
      </c>
      <c r="H48" s="36">
        <f>D48/$D$49</f>
        <v>5.1020408163265307E-2</v>
      </c>
      <c r="I48" s="39">
        <f>E48/$E$49</f>
        <v>0.25</v>
      </c>
      <c r="J48" s="39">
        <f>F48/$E$49</f>
        <v>0.05</v>
      </c>
      <c r="K48" s="71">
        <f>AVERAGE(G48:I48)</f>
        <v>0.13309122775747853</v>
      </c>
    </row>
    <row r="49" spans="2:11" ht="30" customHeight="1" x14ac:dyDescent="0.3">
      <c r="B49" s="55" t="s">
        <v>426</v>
      </c>
      <c r="C49" s="33">
        <f>SUM(C45:C48)</f>
        <v>1.4539682539682539</v>
      </c>
      <c r="D49" s="33">
        <f>SUM(D45:D48)</f>
        <v>6.5333333333333332</v>
      </c>
      <c r="E49" s="33">
        <f>SUM(E45:E48)</f>
        <v>20</v>
      </c>
      <c r="F49" s="58">
        <f>SUM(F45:F48)</f>
        <v>11.2</v>
      </c>
    </row>
    <row r="51" spans="2:11" ht="30" customHeight="1" thickBot="1" x14ac:dyDescent="0.35">
      <c r="B51" s="92" t="s">
        <v>431</v>
      </c>
      <c r="C51" s="93" t="s">
        <v>406</v>
      </c>
      <c r="D51" s="93" t="s">
        <v>407</v>
      </c>
      <c r="E51" s="93" t="s">
        <v>423</v>
      </c>
      <c r="F51" s="93" t="s">
        <v>432</v>
      </c>
      <c r="G51" s="105"/>
      <c r="H51" s="105"/>
      <c r="I51" s="105"/>
      <c r="J51" s="105"/>
      <c r="K51" s="2"/>
    </row>
    <row r="52" spans="2:11" ht="30" customHeight="1" x14ac:dyDescent="0.3">
      <c r="B52" s="76" t="s">
        <v>428</v>
      </c>
      <c r="C52" s="80">
        <f>K29</f>
        <v>0.4212121212121212</v>
      </c>
      <c r="D52" s="81">
        <f>K45</f>
        <v>0.63435968273772392</v>
      </c>
      <c r="E52" s="85">
        <f>AVERAGE(A52:C52)</f>
        <v>0.4212121212121212</v>
      </c>
      <c r="F52" s="89">
        <f>SUMPRODUCT(C52:E52,$C$56:$E$56)</f>
        <v>0.57542567305600367</v>
      </c>
      <c r="G52" s="73"/>
      <c r="H52" s="73"/>
      <c r="I52" s="73"/>
      <c r="J52" s="73"/>
      <c r="K52" s="74"/>
    </row>
    <row r="53" spans="2:11" ht="30" customHeight="1" x14ac:dyDescent="0.3">
      <c r="B53" s="77" t="s">
        <v>414</v>
      </c>
      <c r="C53" s="82">
        <f t="shared" ref="C53:C55" si="4">K30</f>
        <v>0.27121212121212124</v>
      </c>
      <c r="D53" s="79">
        <f t="shared" ref="D53:D55" si="5">K46</f>
        <v>0.18020526988087812</v>
      </c>
      <c r="E53" s="86">
        <f>AVERAGE(A53:C53)</f>
        <v>0.27121212121212124</v>
      </c>
      <c r="F53" s="90">
        <f>SUMPRODUCT(C53:E53,$C$56:$E$56)</f>
        <v>0.20536811302611441</v>
      </c>
      <c r="G53" s="73"/>
      <c r="H53" s="73"/>
      <c r="I53" s="73"/>
      <c r="J53" s="73"/>
      <c r="K53" s="74"/>
    </row>
    <row r="54" spans="2:11" ht="30" customHeight="1" x14ac:dyDescent="0.3">
      <c r="B54" s="77" t="s">
        <v>417</v>
      </c>
      <c r="C54" s="82">
        <f t="shared" si="4"/>
        <v>0.16893939393939394</v>
      </c>
      <c r="D54" s="79">
        <f t="shared" si="5"/>
        <v>5.2343819623919437E-2</v>
      </c>
      <c r="E54" s="86">
        <f>AVERAGE(A54:C54)</f>
        <v>0.16893939393939394</v>
      </c>
      <c r="F54" s="90">
        <f>SUMPRODUCT(C54:E54,$C$56:$E$56)</f>
        <v>8.4581789677958819E-2</v>
      </c>
      <c r="G54" s="73"/>
      <c r="H54" s="73"/>
      <c r="I54" s="73"/>
      <c r="J54" s="73"/>
      <c r="K54" s="74"/>
    </row>
    <row r="55" spans="2:11" ht="30" customHeight="1" thickBot="1" x14ac:dyDescent="0.35">
      <c r="B55" s="78" t="s">
        <v>420</v>
      </c>
      <c r="C55" s="83">
        <f t="shared" si="4"/>
        <v>0.13863636363636364</v>
      </c>
      <c r="D55" s="84">
        <f t="shared" si="5"/>
        <v>0.13309122775747853</v>
      </c>
      <c r="E55" s="87">
        <f>AVERAGE(A55:C55)</f>
        <v>0.13863636363636364</v>
      </c>
      <c r="F55" s="91">
        <f>SUMPRODUCT(C55:E55,$C$56:$E$56)</f>
        <v>0.13462442423992299</v>
      </c>
      <c r="G55" s="73"/>
      <c r="H55" s="73"/>
      <c r="I55" s="74"/>
      <c r="J55" s="74"/>
      <c r="K55" s="75"/>
    </row>
    <row r="56" spans="2:11" ht="30" customHeight="1" x14ac:dyDescent="0.3">
      <c r="B56" s="55" t="s">
        <v>425</v>
      </c>
      <c r="C56" s="40">
        <f>I22</f>
        <v>8.3307882859954538E-2</v>
      </c>
      <c r="D56" s="40">
        <f>I23</f>
        <v>0.72350605721266403</v>
      </c>
      <c r="E56" s="40">
        <f>I24</f>
        <v>0.19318605992738133</v>
      </c>
      <c r="F56" s="88">
        <f>SUM(F52:F55)</f>
        <v>1</v>
      </c>
    </row>
  </sheetData>
  <mergeCells count="12">
    <mergeCell ref="G51:J51"/>
    <mergeCell ref="C2:F2"/>
    <mergeCell ref="C3:F3"/>
    <mergeCell ref="B5:E5"/>
    <mergeCell ref="B20:I20"/>
    <mergeCell ref="F21:H21"/>
    <mergeCell ref="B27:K27"/>
    <mergeCell ref="G28:J28"/>
    <mergeCell ref="B35:K35"/>
    <mergeCell ref="G36:J36"/>
    <mergeCell ref="B43:K43"/>
    <mergeCell ref="G44:J44"/>
  </mergeCells>
  <conditionalFormatting sqref="F52:F55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{F511199C-E44F-4275-B08C-27D1335F068C}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511199C-E44F-4275-B08C-27D1335F068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F52:F55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402E9C5D9844CB9B43C178E3F0ED2" ma:contentTypeVersion="6" ma:contentTypeDescription="Create a new document." ma:contentTypeScope="" ma:versionID="88928dff7b156310a12b20a7193a3766">
  <xsd:schema xmlns:xsd="http://www.w3.org/2001/XMLSchema" xmlns:xs="http://www.w3.org/2001/XMLSchema" xmlns:p="http://schemas.microsoft.com/office/2006/metadata/properties" xmlns:ns2="6714e07e-9f5e-4f37-90bd-254b0a07421e" targetNamespace="http://schemas.microsoft.com/office/2006/metadata/properties" ma:root="true" ma:fieldsID="45da5ae72c7d7d82273f8cc37f3f2616" ns2:_="">
    <xsd:import namespace="6714e07e-9f5e-4f37-90bd-254b0a074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e07e-9f5e-4f37-90bd-254b0a074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80E04-AA55-4DC4-89F5-52D13E38B9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EC0F24-C253-4284-850A-186365D3EF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28E59-4600-40F3-8D4A-F24A9C8AF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4e07e-9f5e-4f37-90bd-254b0a074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ANEXO A</vt:lpstr>
      <vt:lpstr>26-06</vt:lpstr>
      <vt:lpstr>ANEXO B</vt:lpstr>
      <vt:lpstr>ANEXO C</vt:lpstr>
      <vt:lpstr>PONDERACIÓN</vt:lpstr>
      <vt:lpstr>PONDERACIÓN (2)</vt:lpstr>
      <vt:lpstr>'ANEXO A'!Área_de_impresión</vt:lpstr>
      <vt:lpstr>'ANEXO B'!Área_de_impresión</vt:lpstr>
      <vt:lpstr>'ANEXO C'!Área_de_impresión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Paula Garay Jácome</dc:creator>
  <cp:keywords/>
  <dc:description/>
  <cp:lastModifiedBy>MARIA GARAY</cp:lastModifiedBy>
  <cp:revision/>
  <dcterms:created xsi:type="dcterms:W3CDTF">2021-05-09T15:51:33Z</dcterms:created>
  <dcterms:modified xsi:type="dcterms:W3CDTF">2022-01-19T17:32:55Z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0x0101001DB402E9C5D9844CB9B43C178E3F0ED2</vt:lpwstr>
  </property>
</Properties>
</file>