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8685d40564f1c870/Escritorio/PROYECTO DE GRADO/FINALIZAR PROYECTO DE GRADO 2/INFORME FINAL/"/>
    </mc:Choice>
  </mc:AlternateContent>
  <xr:revisionPtr revIDLastSave="0" documentId="13_ncr:1_{DF5AE18D-4B39-4BA6-BD23-0C058909FFF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Hoja1" sheetId="1" r:id="rId1"/>
  </sheets>
  <definedNames>
    <definedName name="_xlnm.Print_Area" localSheetId="0">Hoja1!$A$1:$AU$59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5" i="1" l="1"/>
  <c r="S52" i="1" l="1"/>
  <c r="AN48" i="1"/>
  <c r="AR48" i="1"/>
  <c r="AG48" i="1"/>
  <c r="X47" i="1"/>
  <c r="AE47" i="1"/>
  <c r="U47" i="1"/>
  <c r="U29" i="1"/>
  <c r="V29" i="1"/>
  <c r="W29" i="1"/>
  <c r="Z29" i="1"/>
  <c r="AA29" i="1"/>
  <c r="AB29" i="1"/>
  <c r="AC29" i="1"/>
  <c r="X27" i="1"/>
  <c r="AD27" i="1"/>
  <c r="AE27" i="1"/>
  <c r="AG27" i="1"/>
  <c r="AH27" i="1"/>
  <c r="AI27" i="1"/>
  <c r="AJ27" i="1"/>
  <c r="AT27" i="1"/>
  <c r="W27" i="1"/>
  <c r="Y25" i="1"/>
  <c r="Z25" i="1"/>
  <c r="AA25" i="1"/>
  <c r="AB25" i="1"/>
  <c r="AC25" i="1"/>
  <c r="AD25" i="1"/>
  <c r="T23" i="1"/>
  <c r="W23" i="1"/>
  <c r="X23" i="1"/>
  <c r="Y23" i="1"/>
  <c r="AU56" i="1"/>
  <c r="M22" i="1"/>
  <c r="N22" i="1"/>
  <c r="O22" i="1"/>
  <c r="P22" i="1"/>
  <c r="Q22" i="1"/>
  <c r="V22" i="1"/>
  <c r="W22" i="1"/>
  <c r="H46" i="1"/>
  <c r="H42" i="1"/>
  <c r="H43" i="1"/>
  <c r="O43" i="1" s="1"/>
  <c r="H41" i="1"/>
  <c r="M41" i="1" s="1"/>
  <c r="H40" i="1"/>
  <c r="M40" i="1" s="1"/>
  <c r="H36" i="1"/>
  <c r="H37" i="1"/>
  <c r="H38" i="1"/>
  <c r="H39" i="1"/>
  <c r="Q39" i="1" s="1"/>
  <c r="H44" i="1"/>
  <c r="H45" i="1"/>
  <c r="H47" i="1"/>
  <c r="Y47" i="1" s="1"/>
  <c r="H48" i="1"/>
  <c r="AH48" i="1" s="1"/>
  <c r="H28" i="1"/>
  <c r="H29" i="1"/>
  <c r="P29" i="1" s="1"/>
  <c r="H30" i="1"/>
  <c r="H31" i="1"/>
  <c r="H32" i="1"/>
  <c r="H33" i="1"/>
  <c r="H35" i="1"/>
  <c r="T35" i="1" s="1"/>
  <c r="H49" i="1"/>
  <c r="O49" i="1" s="1"/>
  <c r="H50" i="1"/>
  <c r="V50" i="1" s="1"/>
  <c r="H51" i="1"/>
  <c r="T51" i="1" s="1"/>
  <c r="H52" i="1"/>
  <c r="T52" i="1" s="1"/>
  <c r="H53" i="1"/>
  <c r="V53" i="1" s="1"/>
  <c r="H54" i="1"/>
  <c r="H26" i="1"/>
  <c r="H27" i="1"/>
  <c r="Z27" i="1" s="1"/>
  <c r="H24" i="1"/>
  <c r="H25" i="1"/>
  <c r="AE25" i="1" s="1"/>
  <c r="H7" i="1"/>
  <c r="H8" i="1"/>
  <c r="H9" i="1"/>
  <c r="H10" i="1"/>
  <c r="H11" i="1"/>
  <c r="AE11" i="1" s="1"/>
  <c r="H12" i="1"/>
  <c r="H13" i="1"/>
  <c r="H14" i="1"/>
  <c r="H15" i="1"/>
  <c r="H16" i="1"/>
  <c r="H17" i="1"/>
  <c r="H18" i="1"/>
  <c r="H19" i="1"/>
  <c r="H20" i="1"/>
  <c r="H21" i="1"/>
  <c r="H22" i="1"/>
  <c r="R22" i="1" s="1"/>
  <c r="H23" i="1"/>
  <c r="M23" i="1" s="1"/>
  <c r="H6" i="1"/>
  <c r="U19" i="1" l="1"/>
  <c r="O19" i="1"/>
  <c r="V39" i="1"/>
  <c r="O39" i="1"/>
  <c r="T39" i="1"/>
  <c r="N39" i="1"/>
  <c r="P39" i="1"/>
  <c r="X11" i="1"/>
  <c r="S23" i="1"/>
  <c r="M39" i="1"/>
  <c r="U39" i="1"/>
  <c r="S35" i="1"/>
  <c r="U53" i="1"/>
  <c r="Y11" i="1"/>
  <c r="R23" i="1"/>
  <c r="L39" i="1"/>
  <c r="I39" i="1"/>
  <c r="V11" i="1"/>
  <c r="AL22" i="1"/>
  <c r="AT25" i="1"/>
  <c r="AT56" i="1" s="1"/>
  <c r="AT57" i="1" s="1"/>
  <c r="AC27" i="1"/>
  <c r="W47" i="1"/>
  <c r="K39" i="1"/>
  <c r="R52" i="1"/>
  <c r="R35" i="1"/>
  <c r="AG22" i="1"/>
  <c r="AI25" i="1"/>
  <c r="Y27" i="1"/>
  <c r="V47" i="1"/>
  <c r="J39" i="1"/>
  <c r="AR25" i="1"/>
  <c r="AA49" i="1"/>
  <c r="P11" i="1"/>
  <c r="U11" i="1"/>
  <c r="Q35" i="1"/>
  <c r="P35" i="1"/>
  <c r="H56" i="1"/>
  <c r="T11" i="1"/>
  <c r="O35" i="1"/>
  <c r="S11" i="1"/>
  <c r="N35" i="1"/>
  <c r="K35" i="1"/>
  <c r="Q11" i="1"/>
  <c r="AS25" i="1"/>
  <c r="X25" i="1"/>
  <c r="O29" i="1"/>
  <c r="J35" i="1"/>
  <c r="AC49" i="1"/>
  <c r="AK11" i="1"/>
  <c r="AF22" i="1"/>
  <c r="L22" i="1"/>
  <c r="N29" i="1"/>
  <c r="AB49" i="1"/>
  <c r="AJ11" i="1"/>
  <c r="AE22" i="1"/>
  <c r="L23" i="1"/>
  <c r="AQ25" i="1"/>
  <c r="AQ29" i="1"/>
  <c r="M29" i="1"/>
  <c r="AI11" i="1"/>
  <c r="AD22" i="1"/>
  <c r="AJ23" i="1"/>
  <c r="AP25" i="1"/>
  <c r="AS27" i="1"/>
  <c r="AP29" i="1"/>
  <c r="L29" i="1"/>
  <c r="AN47" i="1"/>
  <c r="Z49" i="1"/>
  <c r="AD11" i="1"/>
  <c r="AC22" i="1"/>
  <c r="AI23" i="1"/>
  <c r="AO25" i="1"/>
  <c r="AR27" i="1"/>
  <c r="AM29" i="1"/>
  <c r="K29" i="1"/>
  <c r="AM47" i="1"/>
  <c r="Y49" i="1"/>
  <c r="AC11" i="1"/>
  <c r="AB22" i="1"/>
  <c r="AH23" i="1"/>
  <c r="AN25" i="1"/>
  <c r="AQ27" i="1"/>
  <c r="AL29" i="1"/>
  <c r="J29" i="1"/>
  <c r="AL47" i="1"/>
  <c r="U49" i="1"/>
  <c r="AB11" i="1"/>
  <c r="AA22" i="1"/>
  <c r="AB23" i="1"/>
  <c r="AL25" i="1"/>
  <c r="AM27" i="1"/>
  <c r="AK29" i="1"/>
  <c r="AA35" i="1"/>
  <c r="AK47" i="1"/>
  <c r="U50" i="1"/>
  <c r="W39" i="1"/>
  <c r="AA11" i="1"/>
  <c r="Y22" i="1"/>
  <c r="AA23" i="1"/>
  <c r="AK25" i="1"/>
  <c r="AL27" i="1"/>
  <c r="AE29" i="1"/>
  <c r="Z35" i="1"/>
  <c r="AJ47" i="1"/>
  <c r="T50" i="1"/>
  <c r="L41" i="1"/>
  <c r="Z11" i="1"/>
  <c r="X22" i="1"/>
  <c r="Z23" i="1"/>
  <c r="AJ25" i="1"/>
  <c r="AK27" i="1"/>
  <c r="AD29" i="1"/>
  <c r="Y35" i="1"/>
  <c r="AF47" i="1"/>
  <c r="S51" i="1"/>
  <c r="K41" i="1"/>
  <c r="S53" i="1"/>
  <c r="J41" i="1"/>
  <c r="Q19" i="1"/>
  <c r="R53" i="1"/>
  <c r="Z51" i="1"/>
  <c r="S43" i="1"/>
  <c r="P19" i="1"/>
  <c r="Q53" i="1"/>
  <c r="Y51" i="1"/>
  <c r="O52" i="1"/>
  <c r="I41" i="1"/>
  <c r="R43" i="1"/>
  <c r="P53" i="1"/>
  <c r="AI47" i="1"/>
  <c r="AQ48" i="1"/>
  <c r="X49" i="1"/>
  <c r="X51" i="1"/>
  <c r="N52" i="1"/>
  <c r="W41" i="1"/>
  <c r="Q43" i="1"/>
  <c r="N19" i="1"/>
  <c r="AL23" i="1"/>
  <c r="V23" i="1"/>
  <c r="AO29" i="1"/>
  <c r="Y29" i="1"/>
  <c r="I35" i="1"/>
  <c r="M35" i="1"/>
  <c r="O53" i="1"/>
  <c r="AH47" i="1"/>
  <c r="AP48" i="1"/>
  <c r="W49" i="1"/>
  <c r="W51" i="1"/>
  <c r="M52" i="1"/>
  <c r="V41" i="1"/>
  <c r="P43" i="1"/>
  <c r="R11" i="1"/>
  <c r="W11" i="1"/>
  <c r="M19" i="1"/>
  <c r="Z22" i="1"/>
  <c r="AK23" i="1"/>
  <c r="U23" i="1"/>
  <c r="AM25" i="1"/>
  <c r="W25" i="1"/>
  <c r="AF27" i="1"/>
  <c r="AN29" i="1"/>
  <c r="X29" i="1"/>
  <c r="AB35" i="1"/>
  <c r="L35" i="1"/>
  <c r="N53" i="1"/>
  <c r="AG47" i="1"/>
  <c r="AO48" i="1"/>
  <c r="V49" i="1"/>
  <c r="V51" i="1"/>
  <c r="L52" i="1"/>
  <c r="U41" i="1"/>
  <c r="T19" i="1"/>
  <c r="S19" i="1"/>
  <c r="Q52" i="1"/>
  <c r="L19" i="1"/>
  <c r="I40" i="1"/>
  <c r="S41" i="1"/>
  <c r="R41" i="1"/>
  <c r="T29" i="1"/>
  <c r="AC47" i="1"/>
  <c r="P40" i="1"/>
  <c r="AK22" i="1"/>
  <c r="P23" i="1"/>
  <c r="S29" i="1"/>
  <c r="Y53" i="1"/>
  <c r="AB47" i="1"/>
  <c r="W52" i="1"/>
  <c r="O40" i="1"/>
  <c r="P41" i="1"/>
  <c r="P52" i="1"/>
  <c r="T41" i="1"/>
  <c r="R40" i="1"/>
  <c r="Q40" i="1"/>
  <c r="Q23" i="1"/>
  <c r="Q41" i="1"/>
  <c r="I19" i="1"/>
  <c r="AF23" i="1"/>
  <c r="AI29" i="1"/>
  <c r="W35" i="1"/>
  <c r="AR47" i="1"/>
  <c r="AJ48" i="1"/>
  <c r="Z52" i="1"/>
  <c r="AG11" i="1"/>
  <c r="W19" i="1"/>
  <c r="AJ22" i="1"/>
  <c r="T22" i="1"/>
  <c r="AE23" i="1"/>
  <c r="O23" i="1"/>
  <c r="AG25" i="1"/>
  <c r="AP27" i="1"/>
  <c r="AB27" i="1"/>
  <c r="AH29" i="1"/>
  <c r="R29" i="1"/>
  <c r="V35" i="1"/>
  <c r="X53" i="1"/>
  <c r="AQ47" i="1"/>
  <c r="AA47" i="1"/>
  <c r="AI48" i="1"/>
  <c r="S50" i="1"/>
  <c r="V52" i="1"/>
  <c r="S39" i="1"/>
  <c r="N40" i="1"/>
  <c r="O41" i="1"/>
  <c r="J52" i="1"/>
  <c r="T53" i="1"/>
  <c r="L40" i="1"/>
  <c r="R19" i="1"/>
  <c r="K40" i="1"/>
  <c r="J40" i="1"/>
  <c r="M53" i="1"/>
  <c r="U51" i="1"/>
  <c r="K52" i="1"/>
  <c r="L53" i="1"/>
  <c r="K19" i="1"/>
  <c r="AM48" i="1"/>
  <c r="T49" i="1"/>
  <c r="AC52" i="1"/>
  <c r="J19" i="1"/>
  <c r="AD47" i="1"/>
  <c r="AL48" i="1"/>
  <c r="S49" i="1"/>
  <c r="Y52" i="1"/>
  <c r="AB52" i="1"/>
  <c r="AG23" i="1"/>
  <c r="AJ29" i="1"/>
  <c r="X35" i="1"/>
  <c r="Z53" i="1"/>
  <c r="AK48" i="1"/>
  <c r="R49" i="1"/>
  <c r="X52" i="1"/>
  <c r="AA52" i="1"/>
  <c r="AH11" i="1"/>
  <c r="U22" i="1"/>
  <c r="AH25" i="1"/>
  <c r="Q49" i="1"/>
  <c r="AF11" i="1"/>
  <c r="V19" i="1"/>
  <c r="AI22" i="1"/>
  <c r="S22" i="1"/>
  <c r="AD23" i="1"/>
  <c r="N23" i="1"/>
  <c r="AF25" i="1"/>
  <c r="AO27" i="1"/>
  <c r="AA27" i="1"/>
  <c r="AG29" i="1"/>
  <c r="Q29" i="1"/>
  <c r="U35" i="1"/>
  <c r="W53" i="1"/>
  <c r="AP47" i="1"/>
  <c r="Z47" i="1"/>
  <c r="W50" i="1"/>
  <c r="U52" i="1"/>
  <c r="R39" i="1"/>
  <c r="N41" i="1"/>
  <c r="AD49" i="1"/>
  <c r="AH22" i="1"/>
  <c r="AC23" i="1"/>
  <c r="AN27" i="1"/>
  <c r="AF29" i="1"/>
  <c r="AO47" i="1"/>
  <c r="P49" i="1"/>
  <c r="AA56" i="1" l="1"/>
  <c r="AA57" i="1" s="1"/>
  <c r="AL56" i="1"/>
  <c r="AL57" i="1" s="1"/>
  <c r="AR56" i="1"/>
  <c r="AR57" i="1" s="1"/>
  <c r="AS56" i="1"/>
  <c r="AS57" i="1" s="1"/>
  <c r="I56" i="1"/>
  <c r="I57" i="1" s="1"/>
  <c r="AO56" i="1"/>
  <c r="AO57" i="1" s="1"/>
  <c r="AP56" i="1"/>
  <c r="AP57" i="1" s="1"/>
  <c r="AP58" i="1" s="1"/>
  <c r="AD56" i="1"/>
  <c r="AD57" i="1" s="1"/>
  <c r="AB56" i="1"/>
  <c r="AB57" i="1" s="1"/>
  <c r="AC56" i="1"/>
  <c r="AC57" i="1" s="1"/>
  <c r="V56" i="1"/>
  <c r="V57" i="1" s="1"/>
  <c r="AI56" i="1"/>
  <c r="AI57" i="1" s="1"/>
  <c r="U56" i="1"/>
  <c r="U57" i="1" s="1"/>
  <c r="AM56" i="1"/>
  <c r="AM57" i="1" s="1"/>
  <c r="AJ56" i="1"/>
  <c r="AJ57" i="1" s="1"/>
  <c r="AQ56" i="1"/>
  <c r="AQ57" i="1" s="1"/>
  <c r="X56" i="1"/>
  <c r="X57" i="1" s="1"/>
  <c r="AF56" i="1"/>
  <c r="AF57" i="1" s="1"/>
  <c r="AE56" i="1"/>
  <c r="AE57" i="1" s="1"/>
  <c r="Y56" i="1"/>
  <c r="Y57" i="1" s="1"/>
  <c r="T56" i="1"/>
  <c r="T57" i="1" s="1"/>
  <c r="AK56" i="1"/>
  <c r="AK57" i="1" s="1"/>
  <c r="J56" i="1"/>
  <c r="J57" i="1" s="1"/>
  <c r="S56" i="1"/>
  <c r="S57" i="1" s="1"/>
  <c r="AG56" i="1"/>
  <c r="AG57" i="1" s="1"/>
  <c r="M56" i="1"/>
  <c r="M57" i="1" s="1"/>
  <c r="W56" i="1"/>
  <c r="W57" i="1" s="1"/>
  <c r="O56" i="1"/>
  <c r="O57" i="1" s="1"/>
  <c r="L56" i="1"/>
  <c r="L57" i="1" s="1"/>
  <c r="AH56" i="1"/>
  <c r="AH57" i="1" s="1"/>
  <c r="Z56" i="1"/>
  <c r="Z57" i="1" s="1"/>
  <c r="K56" i="1"/>
  <c r="K57" i="1" s="1"/>
  <c r="P56" i="1"/>
  <c r="P57" i="1" s="1"/>
  <c r="N56" i="1"/>
  <c r="N57" i="1" s="1"/>
  <c r="R56" i="1"/>
  <c r="R57" i="1" s="1"/>
  <c r="AN56" i="1"/>
  <c r="AN57" i="1" s="1"/>
  <c r="Q56" i="1"/>
  <c r="Q57" i="1" s="1"/>
  <c r="I58" i="1" l="1"/>
  <c r="AB58" i="1"/>
  <c r="AI58" i="1"/>
  <c r="V58" i="1"/>
  <c r="O58" i="1"/>
  <c r="AU58" i="1" s="1"/>
</calcChain>
</file>

<file path=xl/sharedStrings.xml><?xml version="1.0" encoding="utf-8"?>
<sst xmlns="http://schemas.openxmlformats.org/spreadsheetml/2006/main" count="79" uniqueCount="75">
  <si>
    <t>PRELIMINARES</t>
  </si>
  <si>
    <t>MOVIMIENTOS DE TIERRA Y REEMPLAZOS</t>
  </si>
  <si>
    <t>CIMENTACION Y ESTRUCTURAS</t>
  </si>
  <si>
    <t>CUBIERTA Y CIELOS</t>
  </si>
  <si>
    <t>4.1</t>
  </si>
  <si>
    <t>CUBIERTAS</t>
  </si>
  <si>
    <t>4.1.1</t>
  </si>
  <si>
    <t>Suministro e Instalación de Cubierta Teja Blanca Upvc 2.5mm.</t>
  </si>
  <si>
    <t>MAMPOSTERIA</t>
  </si>
  <si>
    <t>IMPERMEABILIZACIONES</t>
  </si>
  <si>
    <t>RECUBRIMIENTOS</t>
  </si>
  <si>
    <t>ENCHAPES</t>
  </si>
  <si>
    <t>7.2</t>
  </si>
  <si>
    <t>7.2.1</t>
  </si>
  <si>
    <t>Suministro, trasnporte e instalacion de Enchape en Cerámica Egeo 30x60 o similar, estampillado sobre revoque incluye ,lechada,pegacor y todo lo necesario para su correcta instalacion y funcionamiento.</t>
  </si>
  <si>
    <t>PISOS Y ZOCALOS</t>
  </si>
  <si>
    <t>CARPINTERIA METALICA</t>
  </si>
  <si>
    <t>9.1</t>
  </si>
  <si>
    <t xml:space="preserve">VALOR </t>
  </si>
  <si>
    <t>CANTIDAD</t>
  </si>
  <si>
    <t>V. UNITARIO</t>
  </si>
  <si>
    <t xml:space="preserve">DESCRIPCION </t>
  </si>
  <si>
    <t>ITEM</t>
  </si>
  <si>
    <t>PUERTAS METALICAS</t>
  </si>
  <si>
    <t>APARATOS SANITARIOS - GRIFERIAS</t>
  </si>
  <si>
    <t xml:space="preserve">APARATOS SANITARIOS </t>
  </si>
  <si>
    <t>10.2.</t>
  </si>
  <si>
    <t>Suministro, transporte e instalacion Sanitario infantil institucional kiddy de corona o equivalente. Incluye Brida sanitaria y todo lo necesario para su funcionamiento.</t>
  </si>
  <si>
    <t>Suministro, transporte e instalacion Sanitario institucional Aquajet Blanco de corona o equivalente. Brida sanitaria y todo lo necesario para su correcto funcionamiento</t>
  </si>
  <si>
    <t>SEMANA 1 (OCTUBRE)</t>
  </si>
  <si>
    <t>SEMANA 2 (OCT- NOV)</t>
  </si>
  <si>
    <t>SEMANA  3 (NOV)</t>
  </si>
  <si>
    <t>SEMANA 4 (NOV)</t>
  </si>
  <si>
    <t>SEMANA 5 (NOV)</t>
  </si>
  <si>
    <t>SEMANA 6 (NOV)</t>
  </si>
  <si>
    <t>10.2.1</t>
  </si>
  <si>
    <t>10.2.2</t>
  </si>
  <si>
    <t>MESONES</t>
  </si>
  <si>
    <t>suministro e instalación de mesón 0.60x4.24 elaborado en granito blanco atlántico con frentero de 4cm y zócalo de 7cm y todos lo necesario para su correcto funcionamiento.</t>
  </si>
  <si>
    <t>11.2</t>
  </si>
  <si>
    <t>ACERO INOXIDABLE</t>
  </si>
  <si>
    <t>Suministro, transporte e instalacion Meson ALMACEN en "L" 1.95X1.48X0.45X0.90 alto, acero inoxidable  Cal 18, salpicadero 0.10, bordillo 0.05, estructura patas Ø 1 1/2" + entrepaño acero inoxidable  Cal 18.</t>
  </si>
  <si>
    <t>11.3</t>
  </si>
  <si>
    <t>INSTALACIONES HIDROSANITARIAS - RCI</t>
  </si>
  <si>
    <t xml:space="preserve">INSTALACIONES Y REDES ELECTRICAS </t>
  </si>
  <si>
    <t>TRÁMITES</t>
  </si>
  <si>
    <t>CERTIFICACIÓN RETIE</t>
  </si>
  <si>
    <t>Certificación plena de uso final según RETIE.</t>
  </si>
  <si>
    <t>15.1</t>
  </si>
  <si>
    <t>15.1.2</t>
  </si>
  <si>
    <t>Certificación plena según RETILAP.</t>
  </si>
  <si>
    <t>Suministro, transporte e instalación de Cerramiento en malla eslabonada con alambre galvanizado en caliente calibre 12 ojo 6 cms H=2.40, incluye fundacion en concreto 3.000 psi 0.30x0.30x0.50 c/3m</t>
  </si>
  <si>
    <t>CERRAMIENTOS</t>
  </si>
  <si>
    <t>16.1</t>
  </si>
  <si>
    <t>URBANISMO</t>
  </si>
  <si>
    <t>ACABADOS DE PISO</t>
  </si>
  <si>
    <t>Excavación  Manual de material heterogeneo 0-2 m. Incluye acarreo desde el sitio de excavación hasta el sitio de cargue. Botada en sitio oficial</t>
  </si>
  <si>
    <t>2.1</t>
  </si>
  <si>
    <t>Lleno en Sub-Base Granular; compactados mecánicamente, densidad del 98%. Incluye el suministro, transporte, colocación,  compactación y transporte interno. medida sera en sitio ya compactado.</t>
  </si>
  <si>
    <t>2.1.2</t>
  </si>
  <si>
    <t>Lleno con material de prestamo, para conformación de dique y nivelación para protección de cerramiento. material apisonado. transporte y conformación a maquina.</t>
  </si>
  <si>
    <t>2.2.1</t>
  </si>
  <si>
    <t>Suministro, transporte e instalación de Acero de Refuerzo Figurado FY= 420 Mpa-60000 PSI, corrugado. Incluye transporte con descarga, transporte interno, alambre de amarre, certificados y todos los elementos necesarios para su correcta instalación</t>
  </si>
  <si>
    <t>3.1</t>
  </si>
  <si>
    <t>Suministro, transporte e instalación de grama tipo macana. Incluye conformación, nivelación de la superficie y regado.</t>
  </si>
  <si>
    <t xml:space="preserve">Suministro e instalacion de tierra negra, para base de grama, incluye trasciego y nivelación, </t>
  </si>
  <si>
    <t>Construccion de cordon vaciado en sitio en concreto de 21 mpa de seccion 0.15x0.15. acabado superficial a la vista. Moldurado. y todo lo necesario para su correcta construcción y funcionamiento</t>
  </si>
  <si>
    <t>Suministro, transporte e instalacion de loceta en concreto de 0,20x0,20x0,06. color gris.</t>
  </si>
  <si>
    <t xml:space="preserve">Recuperación de andén con dilatación cada metro. Chaflaniado y escobado, e=0,10m </t>
  </si>
  <si>
    <t>Reconstrucción de bordillo en concreto de 3500 PSI de 0,20 x 0,40 m, incluye acero de refuerzo</t>
  </si>
  <si>
    <t>Lozas en concreto de 3500 PSI de 1,40x0, 50m, e=0,15</t>
  </si>
  <si>
    <t xml:space="preserve">Cuneta en concreto en V , ancho 50cm , espesor 10cm. 3000PSI, no incluye acero. </t>
  </si>
  <si>
    <t>TOTAL</t>
  </si>
  <si>
    <t>VALOR CONTRATO</t>
  </si>
  <si>
    <t>PLAN DE MANEJO DE COMPRAS - CDI BICENTENARIO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</si>
</sst>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left"/>
    </xf>
    <xf numFmtId="43" fontId="1" fillId="0" borderId="1" xfId="1" applyFont="1" applyBorder="1"/>
    <xf numFmtId="43" fontId="1" fillId="0" borderId="1" xfId="1" applyFont="1" applyBorder="1" applyAlignment="1">
      <alignment horizontal="left" wrapText="1"/>
    </xf>
    <xf numFmtId="43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43" fontId="2" fillId="0" borderId="1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horizontal="left"/>
    </xf>
    <xf numFmtId="43" fontId="1" fillId="0" borderId="1" xfId="1" applyFont="1" applyBorder="1" applyAlignment="1">
      <alignment horizontal="center" vertical="center" wrapText="1"/>
    </xf>
    <xf numFmtId="9" fontId="0" fillId="0" borderId="0" xfId="0" applyNumberFormat="1"/>
    <xf numFmtId="10" fontId="0" fillId="0" borderId="0" xfId="0" applyNumberFormat="1"/>
    <xf numFmtId="43" fontId="1" fillId="0" borderId="1" xfId="1" applyFont="1" applyBorder="1" applyAlignment="1">
      <alignment vertical="center"/>
    </xf>
    <xf numFmtId="43" fontId="2" fillId="0" borderId="1" xfId="1" applyFont="1" applyBorder="1" applyAlignment="1">
      <alignment horizontal="right"/>
    </xf>
    <xf numFmtId="43" fontId="1" fillId="0" borderId="1" xfId="1" applyFont="1" applyBorder="1" applyAlignment="1">
      <alignment horizontal="right" vertical="center" wrapText="1"/>
    </xf>
    <xf numFmtId="43" fontId="1" fillId="0" borderId="1" xfId="1" applyFont="1" applyBorder="1" applyAlignment="1">
      <alignment horizontal="right" wrapText="1"/>
    </xf>
    <xf numFmtId="43" fontId="1" fillId="0" borderId="1" xfId="1" applyFont="1" applyBorder="1" applyAlignment="1">
      <alignment horizontal="right" vertical="center"/>
    </xf>
    <xf numFmtId="43" fontId="1" fillId="0" borderId="1" xfId="1" applyFont="1" applyBorder="1" applyAlignment="1">
      <alignment horizontal="right"/>
    </xf>
    <xf numFmtId="43" fontId="3" fillId="0" borderId="6" xfId="1" applyFont="1" applyBorder="1" applyAlignment="1">
      <alignment horizontal="right" vertical="center" wrapText="1"/>
    </xf>
    <xf numFmtId="43" fontId="0" fillId="3" borderId="1" xfId="0" applyNumberFormat="1" applyFill="1" applyBorder="1"/>
    <xf numFmtId="43" fontId="0" fillId="8" borderId="1" xfId="0" applyNumberFormat="1" applyFill="1" applyBorder="1"/>
    <xf numFmtId="43" fontId="0" fillId="4" borderId="1" xfId="0" applyNumberFormat="1" applyFill="1" applyBorder="1"/>
    <xf numFmtId="43" fontId="0" fillId="9" borderId="1" xfId="0" applyNumberFormat="1" applyFill="1" applyBorder="1"/>
    <xf numFmtId="43" fontId="0" fillId="10" borderId="1" xfId="0" applyNumberFormat="1" applyFill="1" applyBorder="1"/>
    <xf numFmtId="43" fontId="0" fillId="10" borderId="1" xfId="0" applyNumberFormat="1" applyFill="1" applyBorder="1" applyAlignment="1">
      <alignment horizontal="center"/>
    </xf>
    <xf numFmtId="43" fontId="4" fillId="11" borderId="1" xfId="0" applyNumberFormat="1" applyFont="1" applyFill="1" applyBorder="1"/>
    <xf numFmtId="43" fontId="0" fillId="12" borderId="1" xfId="0" applyNumberFormat="1" applyFill="1" applyBorder="1"/>
    <xf numFmtId="10" fontId="1" fillId="0" borderId="1" xfId="2" applyNumberFormat="1" applyFont="1" applyBorder="1"/>
    <xf numFmtId="164" fontId="1" fillId="0" borderId="1" xfId="2" applyNumberFormat="1" applyFont="1" applyBorder="1"/>
    <xf numFmtId="10" fontId="0" fillId="4" borderId="1" xfId="0" applyNumberFormat="1" applyFill="1" applyBorder="1"/>
    <xf numFmtId="43" fontId="1" fillId="0" borderId="1" xfId="1" applyFont="1" applyFill="1" applyBorder="1" applyAlignment="1">
      <alignment horizontal="center" vertical="center"/>
    </xf>
    <xf numFmtId="43" fontId="0" fillId="13" borderId="1" xfId="0" applyNumberFormat="1" applyFill="1" applyBorder="1"/>
    <xf numFmtId="43" fontId="0" fillId="14" borderId="1" xfId="0" applyNumberFormat="1" applyFill="1" applyBorder="1"/>
    <xf numFmtId="9" fontId="0" fillId="0" borderId="1" xfId="0" applyNumberFormat="1" applyBorder="1"/>
    <xf numFmtId="44" fontId="0" fillId="0" borderId="0" xfId="3" applyFont="1"/>
    <xf numFmtId="44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0" fontId="0" fillId="4" borderId="2" xfId="0" applyNumberFormat="1" applyFill="1" applyBorder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0" fontId="0" fillId="4" borderId="4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0" fontId="1" fillId="5" borderId="1" xfId="2" applyNumberFormat="1" applyFon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0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0" fontId="0" fillId="13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V95"/>
  <sheetViews>
    <sheetView tabSelected="1" zoomScale="55" zoomScaleNormal="55" zoomScaleSheetLayoutView="40" workbookViewId="0">
      <selection activeCell="B35" sqref="B2:U35"/>
    </sheetView>
  </sheetViews>
  <sheetFormatPr defaultRowHeight="14.5" x14ac:dyDescent="0.35"/>
  <cols>
    <col min="1" max="1" width="5.90625" customWidth="1"/>
    <col min="2" max="2" width="10.90625" customWidth="1"/>
    <col min="3" max="3" width="17" customWidth="1"/>
    <col min="4" max="4" width="15" customWidth="1"/>
    <col min="5" max="5" width="16.36328125" customWidth="1"/>
    <col min="6" max="6" width="27.90625" customWidth="1"/>
    <col min="7" max="7" width="18.6328125" customWidth="1"/>
    <col min="8" max="8" width="25.08984375" customWidth="1"/>
    <col min="9" max="9" width="16.90625" customWidth="1"/>
    <col min="10" max="10" width="15.6328125" customWidth="1"/>
    <col min="11" max="11" width="14.90625" customWidth="1"/>
    <col min="12" max="12" width="17.08984375" customWidth="1"/>
    <col min="13" max="13" width="21.453125" customWidth="1"/>
    <col min="14" max="14" width="16.36328125" customWidth="1"/>
    <col min="15" max="15" width="16.08984375" customWidth="1"/>
    <col min="16" max="16" width="15" customWidth="1"/>
    <col min="17" max="17" width="14.36328125" customWidth="1"/>
    <col min="18" max="18" width="16.36328125" customWidth="1"/>
    <col min="19" max="19" width="17.453125" customWidth="1"/>
    <col min="20" max="20" width="18.08984375" customWidth="1"/>
    <col min="21" max="21" width="16.54296875" customWidth="1"/>
    <col min="22" max="22" width="14.36328125" customWidth="1"/>
    <col min="23" max="23" width="14.453125" customWidth="1"/>
    <col min="24" max="25" width="19.26953125" customWidth="1"/>
    <col min="26" max="26" width="16.08984375" customWidth="1"/>
    <col min="27" max="27" width="15" customWidth="1"/>
    <col min="28" max="28" width="14.36328125" customWidth="1"/>
    <col min="29" max="29" width="14" customWidth="1"/>
    <col min="30" max="30" width="19.26953125" customWidth="1"/>
    <col min="31" max="31" width="16.453125" customWidth="1"/>
    <col min="32" max="32" width="15.6328125" customWidth="1"/>
    <col min="33" max="33" width="14.08984375" customWidth="1"/>
    <col min="34" max="34" width="16.90625" customWidth="1"/>
    <col min="35" max="35" width="19" customWidth="1"/>
    <col min="36" max="36" width="17.90625" customWidth="1"/>
    <col min="37" max="37" width="15" customWidth="1"/>
    <col min="38" max="38" width="14.26953125" customWidth="1"/>
    <col min="39" max="39" width="15.6328125" customWidth="1"/>
    <col min="40" max="40" width="18.7265625" customWidth="1"/>
    <col min="41" max="41" width="15.90625" customWidth="1"/>
    <col min="42" max="42" width="15.36328125" customWidth="1"/>
    <col min="43" max="43" width="14.453125" customWidth="1"/>
    <col min="44" max="44" width="19" customWidth="1"/>
    <col min="45" max="45" width="14.90625" customWidth="1"/>
    <col min="46" max="46" width="15.1796875" customWidth="1"/>
    <col min="47" max="47" width="11.08984375" customWidth="1"/>
    <col min="48" max="256" width="10.90625" customWidth="1"/>
  </cols>
  <sheetData>
    <row r="2" spans="2:47" x14ac:dyDescent="0.35">
      <c r="B2" s="50" t="s">
        <v>74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2:47" x14ac:dyDescent="0.35">
      <c r="B3" s="3"/>
      <c r="C3" s="3"/>
      <c r="D3" s="3"/>
      <c r="E3" s="3"/>
      <c r="F3" s="3"/>
      <c r="G3" s="3"/>
      <c r="H3" s="3"/>
      <c r="I3" s="52" t="s">
        <v>29</v>
      </c>
      <c r="J3" s="53"/>
      <c r="K3" s="53"/>
      <c r="L3" s="53"/>
      <c r="M3" s="53"/>
      <c r="N3" s="54"/>
      <c r="O3" s="50" t="s">
        <v>30</v>
      </c>
      <c r="P3" s="50"/>
      <c r="Q3" s="50"/>
      <c r="R3" s="50"/>
      <c r="S3" s="50"/>
      <c r="T3" s="50"/>
      <c r="U3" s="50"/>
      <c r="V3" s="52" t="s">
        <v>31</v>
      </c>
      <c r="W3" s="53"/>
      <c r="X3" s="53"/>
      <c r="Y3" s="53"/>
      <c r="Z3" s="54"/>
      <c r="AA3" s="10"/>
      <c r="AB3" s="52" t="s">
        <v>32</v>
      </c>
      <c r="AC3" s="53"/>
      <c r="AD3" s="53"/>
      <c r="AE3" s="53"/>
      <c r="AF3" s="53"/>
      <c r="AG3" s="53"/>
      <c r="AH3" s="54"/>
      <c r="AI3" s="52" t="s">
        <v>33</v>
      </c>
      <c r="AJ3" s="53"/>
      <c r="AK3" s="53"/>
      <c r="AL3" s="53"/>
      <c r="AM3" s="53"/>
      <c r="AN3" s="53"/>
      <c r="AO3" s="54"/>
      <c r="AP3" s="52" t="s">
        <v>34</v>
      </c>
      <c r="AQ3" s="53"/>
      <c r="AR3" s="53"/>
      <c r="AS3" s="53"/>
      <c r="AT3" s="53"/>
      <c r="AU3" s="54"/>
    </row>
    <row r="4" spans="2:47" ht="41.5" customHeight="1" x14ac:dyDescent="0.35">
      <c r="B4" s="4" t="s">
        <v>22</v>
      </c>
      <c r="C4" s="59" t="s">
        <v>21</v>
      </c>
      <c r="D4" s="59"/>
      <c r="E4" s="59"/>
      <c r="F4" s="4" t="s">
        <v>19</v>
      </c>
      <c r="G4" s="4" t="s">
        <v>20</v>
      </c>
      <c r="H4" s="4" t="s">
        <v>18</v>
      </c>
      <c r="I4" s="18">
        <v>22</v>
      </c>
      <c r="J4" s="18">
        <v>23</v>
      </c>
      <c r="K4" s="18">
        <v>24</v>
      </c>
      <c r="L4" s="18">
        <v>25</v>
      </c>
      <c r="M4" s="18">
        <v>26</v>
      </c>
      <c r="N4" s="18">
        <v>27</v>
      </c>
      <c r="O4" s="15">
        <v>28</v>
      </c>
      <c r="P4" s="15">
        <v>29</v>
      </c>
      <c r="Q4" s="16">
        <v>30</v>
      </c>
      <c r="R4" s="16">
        <v>31</v>
      </c>
      <c r="S4" s="16">
        <v>1</v>
      </c>
      <c r="T4" s="16">
        <v>2</v>
      </c>
      <c r="U4" s="16">
        <v>3</v>
      </c>
      <c r="V4" s="14">
        <v>4</v>
      </c>
      <c r="W4" s="14">
        <v>6</v>
      </c>
      <c r="X4" s="14">
        <v>7</v>
      </c>
      <c r="Y4" s="14">
        <v>8</v>
      </c>
      <c r="Z4" s="14">
        <v>9</v>
      </c>
      <c r="AA4" s="14">
        <v>10</v>
      </c>
      <c r="AB4" s="19">
        <v>11</v>
      </c>
      <c r="AC4" s="19">
        <v>12</v>
      </c>
      <c r="AD4" s="19">
        <v>13</v>
      </c>
      <c r="AE4" s="19">
        <v>14</v>
      </c>
      <c r="AF4" s="19">
        <v>15</v>
      </c>
      <c r="AG4" s="19">
        <v>16</v>
      </c>
      <c r="AH4" s="19">
        <v>17</v>
      </c>
      <c r="AI4" s="20">
        <v>18</v>
      </c>
      <c r="AJ4" s="20">
        <v>19</v>
      </c>
      <c r="AK4" s="20">
        <v>20</v>
      </c>
      <c r="AL4" s="20">
        <v>21</v>
      </c>
      <c r="AM4" s="20">
        <v>22</v>
      </c>
      <c r="AN4" s="20">
        <v>23</v>
      </c>
      <c r="AO4" s="20">
        <v>24</v>
      </c>
      <c r="AP4" s="17">
        <v>25</v>
      </c>
      <c r="AQ4" s="17">
        <v>26</v>
      </c>
      <c r="AR4" s="17">
        <v>27</v>
      </c>
      <c r="AS4" s="17">
        <v>28</v>
      </c>
      <c r="AT4" s="17">
        <v>29</v>
      </c>
      <c r="AU4" s="17">
        <v>30</v>
      </c>
    </row>
    <row r="5" spans="2:47" ht="25.9" customHeight="1" x14ac:dyDescent="0.35">
      <c r="B5" s="4"/>
      <c r="C5" s="55"/>
      <c r="D5" s="56"/>
      <c r="E5" s="57"/>
      <c r="F5" s="4"/>
      <c r="G5" s="4"/>
      <c r="H5" s="4"/>
      <c r="I5" s="9"/>
      <c r="J5" s="9"/>
      <c r="K5" s="9"/>
      <c r="L5" s="9"/>
      <c r="M5" s="9"/>
      <c r="N5" s="9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2:47" x14ac:dyDescent="0.35">
      <c r="B6" s="3">
        <v>1</v>
      </c>
      <c r="C6" s="51" t="s">
        <v>0</v>
      </c>
      <c r="D6" s="51"/>
      <c r="E6" s="51"/>
      <c r="F6" s="5"/>
      <c r="G6" s="5"/>
      <c r="H6" s="6">
        <f>F6*G6</f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2:47" x14ac:dyDescent="0.35">
      <c r="B7" s="3">
        <v>2</v>
      </c>
      <c r="C7" s="51" t="s">
        <v>1</v>
      </c>
      <c r="D7" s="51"/>
      <c r="E7" s="51"/>
      <c r="F7" s="27"/>
      <c r="G7" s="5"/>
      <c r="H7" s="6">
        <f t="shared" ref="H7:H54" si="0">F7*G7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2:47" x14ac:dyDescent="0.35">
      <c r="B8" s="3">
        <v>3</v>
      </c>
      <c r="C8" s="51" t="s">
        <v>2</v>
      </c>
      <c r="D8" s="51"/>
      <c r="E8" s="51"/>
      <c r="F8" s="27"/>
      <c r="G8" s="5"/>
      <c r="H8" s="6">
        <f t="shared" si="0"/>
        <v>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2:47" x14ac:dyDescent="0.35">
      <c r="B9" s="3">
        <v>4</v>
      </c>
      <c r="C9" s="51" t="s">
        <v>3</v>
      </c>
      <c r="D9" s="51"/>
      <c r="E9" s="51"/>
      <c r="F9" s="27"/>
      <c r="G9" s="5"/>
      <c r="H9" s="6">
        <f t="shared" si="0"/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2:47" x14ac:dyDescent="0.35">
      <c r="B10" s="3" t="s">
        <v>4</v>
      </c>
      <c r="C10" s="51" t="s">
        <v>5</v>
      </c>
      <c r="D10" s="51"/>
      <c r="E10" s="51"/>
      <c r="F10" s="27"/>
      <c r="G10" s="5"/>
      <c r="H10" s="6">
        <f t="shared" si="0"/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2:47" ht="30.65" customHeight="1" x14ac:dyDescent="0.35">
      <c r="B11" s="4" t="s">
        <v>6</v>
      </c>
      <c r="C11" s="58" t="s">
        <v>7</v>
      </c>
      <c r="D11" s="58"/>
      <c r="E11" s="58"/>
      <c r="F11" s="28">
        <v>161</v>
      </c>
      <c r="G11" s="23">
        <v>126570</v>
      </c>
      <c r="H11" s="21">
        <f t="shared" si="0"/>
        <v>20377770</v>
      </c>
      <c r="I11" s="8"/>
      <c r="J11" s="1"/>
      <c r="K11" s="1"/>
      <c r="L11" s="1"/>
      <c r="M11" s="1"/>
      <c r="N11" s="1"/>
      <c r="O11" s="1"/>
      <c r="P11" s="35">
        <f>$H$11/22</f>
        <v>926262.27272727271</v>
      </c>
      <c r="Q11" s="35">
        <f t="shared" ref="Q11:AK11" si="1">$H$11/22</f>
        <v>926262.27272727271</v>
      </c>
      <c r="R11" s="35">
        <f t="shared" si="1"/>
        <v>926262.27272727271</v>
      </c>
      <c r="S11" s="35">
        <f t="shared" si="1"/>
        <v>926262.27272727271</v>
      </c>
      <c r="T11" s="35">
        <f t="shared" si="1"/>
        <v>926262.27272727271</v>
      </c>
      <c r="U11" s="35">
        <f t="shared" si="1"/>
        <v>926262.27272727271</v>
      </c>
      <c r="V11" s="35">
        <f t="shared" si="1"/>
        <v>926262.27272727271</v>
      </c>
      <c r="W11" s="35">
        <f t="shared" si="1"/>
        <v>926262.27272727271</v>
      </c>
      <c r="X11" s="35">
        <f t="shared" si="1"/>
        <v>926262.27272727271</v>
      </c>
      <c r="Y11" s="35">
        <f t="shared" si="1"/>
        <v>926262.27272727271</v>
      </c>
      <c r="Z11" s="35">
        <f t="shared" si="1"/>
        <v>926262.27272727271</v>
      </c>
      <c r="AA11" s="35">
        <f t="shared" si="1"/>
        <v>926262.27272727271</v>
      </c>
      <c r="AB11" s="35">
        <f t="shared" si="1"/>
        <v>926262.27272727271</v>
      </c>
      <c r="AC11" s="35">
        <f t="shared" si="1"/>
        <v>926262.27272727271</v>
      </c>
      <c r="AD11" s="35">
        <f t="shared" si="1"/>
        <v>926262.27272727271</v>
      </c>
      <c r="AE11" s="35">
        <f t="shared" si="1"/>
        <v>926262.27272727271</v>
      </c>
      <c r="AF11" s="35">
        <f t="shared" si="1"/>
        <v>926262.27272727271</v>
      </c>
      <c r="AG11" s="35">
        <f t="shared" si="1"/>
        <v>926262.27272727271</v>
      </c>
      <c r="AH11" s="35">
        <f t="shared" si="1"/>
        <v>926262.27272727271</v>
      </c>
      <c r="AI11" s="35">
        <f t="shared" si="1"/>
        <v>926262.27272727271</v>
      </c>
      <c r="AJ11" s="35">
        <f t="shared" si="1"/>
        <v>926262.27272727271</v>
      </c>
      <c r="AK11" s="35">
        <f t="shared" si="1"/>
        <v>926262.27272727271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2:47" x14ac:dyDescent="0.35">
      <c r="B12" s="3">
        <v>5</v>
      </c>
      <c r="C12" s="51" t="s">
        <v>8</v>
      </c>
      <c r="D12" s="51"/>
      <c r="E12" s="51"/>
      <c r="F12" s="27"/>
      <c r="G12" s="5"/>
      <c r="H12" s="6">
        <f t="shared" si="0"/>
        <v>0</v>
      </c>
      <c r="I12" s="1"/>
      <c r="J12" s="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2:47" x14ac:dyDescent="0.35">
      <c r="B13" s="3">
        <v>6</v>
      </c>
      <c r="C13" s="51" t="s">
        <v>9</v>
      </c>
      <c r="D13" s="51"/>
      <c r="E13" s="51"/>
      <c r="F13" s="27"/>
      <c r="G13" s="5"/>
      <c r="H13" s="6">
        <f t="shared" si="0"/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2:47" x14ac:dyDescent="0.35">
      <c r="B14" s="3">
        <v>7</v>
      </c>
      <c r="C14" s="51" t="s">
        <v>10</v>
      </c>
      <c r="D14" s="51"/>
      <c r="E14" s="51"/>
      <c r="F14" s="27"/>
      <c r="G14" s="5"/>
      <c r="H14" s="6">
        <f t="shared" si="0"/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2:47" x14ac:dyDescent="0.35">
      <c r="B15" s="3" t="s">
        <v>12</v>
      </c>
      <c r="C15" s="51" t="s">
        <v>11</v>
      </c>
      <c r="D15" s="51"/>
      <c r="E15" s="51"/>
      <c r="F15" s="27"/>
      <c r="G15" s="5"/>
      <c r="H15" s="6">
        <f t="shared" si="0"/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2:47" ht="74.75" customHeight="1" x14ac:dyDescent="0.35">
      <c r="B16" s="4" t="s">
        <v>13</v>
      </c>
      <c r="C16" s="58" t="s">
        <v>14</v>
      </c>
      <c r="D16" s="58"/>
      <c r="E16" s="58"/>
      <c r="F16" s="29"/>
      <c r="G16" s="7"/>
      <c r="H16" s="6">
        <f t="shared" si="0"/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2:47" x14ac:dyDescent="0.35">
      <c r="B17" s="3">
        <v>8</v>
      </c>
      <c r="C17" s="51" t="s">
        <v>15</v>
      </c>
      <c r="D17" s="51"/>
      <c r="E17" s="51"/>
      <c r="F17" s="27"/>
      <c r="G17" s="5"/>
      <c r="H17" s="6">
        <f t="shared" si="0"/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2:47" x14ac:dyDescent="0.35">
      <c r="B18" s="3">
        <v>9</v>
      </c>
      <c r="C18" s="51" t="s">
        <v>16</v>
      </c>
      <c r="D18" s="51"/>
      <c r="E18" s="51"/>
      <c r="F18" s="27"/>
      <c r="G18" s="5"/>
      <c r="H18" s="6">
        <f t="shared" si="0"/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2:47" x14ac:dyDescent="0.35">
      <c r="B19" s="3" t="s">
        <v>17</v>
      </c>
      <c r="C19" s="58" t="s">
        <v>23</v>
      </c>
      <c r="D19" s="58"/>
      <c r="E19" s="58"/>
      <c r="F19" s="30">
        <v>6</v>
      </c>
      <c r="G19" s="22">
        <v>2667000</v>
      </c>
      <c r="H19" s="6">
        <f t="shared" si="0"/>
        <v>16002000</v>
      </c>
      <c r="I19" s="33">
        <f>$H$19/15</f>
        <v>1066800</v>
      </c>
      <c r="J19" s="33">
        <f t="shared" ref="J19:W19" si="2">$H$19/15</f>
        <v>1066800</v>
      </c>
      <c r="K19" s="33">
        <f t="shared" si="2"/>
        <v>1066800</v>
      </c>
      <c r="L19" s="33">
        <f t="shared" si="2"/>
        <v>1066800</v>
      </c>
      <c r="M19" s="33">
        <f t="shared" si="2"/>
        <v>1066800</v>
      </c>
      <c r="N19" s="33">
        <f t="shared" si="2"/>
        <v>1066800</v>
      </c>
      <c r="O19" s="33">
        <f>$H$19/15</f>
        <v>1066800</v>
      </c>
      <c r="P19" s="33">
        <f t="shared" si="2"/>
        <v>1066800</v>
      </c>
      <c r="Q19" s="33">
        <f t="shared" si="2"/>
        <v>1066800</v>
      </c>
      <c r="R19" s="33">
        <f t="shared" si="2"/>
        <v>1066800</v>
      </c>
      <c r="S19" s="33">
        <f t="shared" si="2"/>
        <v>1066800</v>
      </c>
      <c r="T19" s="33">
        <f t="shared" si="2"/>
        <v>1066800</v>
      </c>
      <c r="U19" s="33">
        <f t="shared" si="2"/>
        <v>1066800</v>
      </c>
      <c r="V19" s="33">
        <f t="shared" si="2"/>
        <v>1066800</v>
      </c>
      <c r="W19" s="33">
        <f t="shared" si="2"/>
        <v>1066800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2:47" x14ac:dyDescent="0.35">
      <c r="B20" s="3">
        <v>10</v>
      </c>
      <c r="C20" s="51" t="s">
        <v>24</v>
      </c>
      <c r="D20" s="51"/>
      <c r="E20" s="51"/>
      <c r="F20" s="30"/>
      <c r="G20" s="5"/>
      <c r="H20" s="6">
        <f t="shared" si="0"/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2:47" x14ac:dyDescent="0.35">
      <c r="B21" s="3" t="s">
        <v>26</v>
      </c>
      <c r="C21" s="58" t="s">
        <v>25</v>
      </c>
      <c r="D21" s="58"/>
      <c r="E21" s="58"/>
      <c r="F21" s="30"/>
      <c r="G21" s="5"/>
      <c r="H21" s="6">
        <f t="shared" si="0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2:47" ht="66.650000000000006" customHeight="1" x14ac:dyDescent="0.35">
      <c r="B22" s="11" t="s">
        <v>35</v>
      </c>
      <c r="C22" s="58" t="s">
        <v>27</v>
      </c>
      <c r="D22" s="58"/>
      <c r="E22" s="58"/>
      <c r="F22" s="30">
        <v>6</v>
      </c>
      <c r="G22" s="21">
        <v>566000</v>
      </c>
      <c r="H22" s="21">
        <f t="shared" si="0"/>
        <v>3396000</v>
      </c>
      <c r="I22" s="1"/>
      <c r="J22" s="1"/>
      <c r="K22" s="1"/>
      <c r="L22" s="36">
        <f>$H$22/27</f>
        <v>125777.77777777778</v>
      </c>
      <c r="M22" s="36">
        <f t="shared" ref="M22:AL22" si="3">$H$22/27</f>
        <v>125777.77777777778</v>
      </c>
      <c r="N22" s="36">
        <f t="shared" si="3"/>
        <v>125777.77777777778</v>
      </c>
      <c r="O22" s="36">
        <f t="shared" si="3"/>
        <v>125777.77777777778</v>
      </c>
      <c r="P22" s="36">
        <f t="shared" si="3"/>
        <v>125777.77777777778</v>
      </c>
      <c r="Q22" s="36">
        <f t="shared" si="3"/>
        <v>125777.77777777778</v>
      </c>
      <c r="R22" s="36">
        <f t="shared" si="3"/>
        <v>125777.77777777778</v>
      </c>
      <c r="S22" s="36">
        <f t="shared" si="3"/>
        <v>125777.77777777778</v>
      </c>
      <c r="T22" s="36">
        <f t="shared" si="3"/>
        <v>125777.77777777778</v>
      </c>
      <c r="U22" s="36">
        <f t="shared" si="3"/>
        <v>125777.77777777778</v>
      </c>
      <c r="V22" s="36">
        <f t="shared" si="3"/>
        <v>125777.77777777778</v>
      </c>
      <c r="W22" s="36">
        <f t="shared" si="3"/>
        <v>125777.77777777778</v>
      </c>
      <c r="X22" s="36">
        <f t="shared" si="3"/>
        <v>125777.77777777778</v>
      </c>
      <c r="Y22" s="36">
        <f t="shared" si="3"/>
        <v>125777.77777777778</v>
      </c>
      <c r="Z22" s="36">
        <f t="shared" si="3"/>
        <v>125777.77777777778</v>
      </c>
      <c r="AA22" s="36">
        <f t="shared" si="3"/>
        <v>125777.77777777778</v>
      </c>
      <c r="AB22" s="36">
        <f t="shared" si="3"/>
        <v>125777.77777777778</v>
      </c>
      <c r="AC22" s="36">
        <f t="shared" si="3"/>
        <v>125777.77777777778</v>
      </c>
      <c r="AD22" s="36">
        <f t="shared" si="3"/>
        <v>125777.77777777778</v>
      </c>
      <c r="AE22" s="36">
        <f t="shared" si="3"/>
        <v>125777.77777777778</v>
      </c>
      <c r="AF22" s="36">
        <f t="shared" si="3"/>
        <v>125777.77777777778</v>
      </c>
      <c r="AG22" s="36">
        <f t="shared" si="3"/>
        <v>125777.77777777778</v>
      </c>
      <c r="AH22" s="36">
        <f t="shared" si="3"/>
        <v>125777.77777777778</v>
      </c>
      <c r="AI22" s="36">
        <f t="shared" si="3"/>
        <v>125777.77777777778</v>
      </c>
      <c r="AJ22" s="36">
        <f t="shared" si="3"/>
        <v>125777.77777777778</v>
      </c>
      <c r="AK22" s="36">
        <f t="shared" si="3"/>
        <v>125777.77777777778</v>
      </c>
      <c r="AL22" s="36">
        <f t="shared" si="3"/>
        <v>125777.77777777778</v>
      </c>
      <c r="AM22" s="1"/>
      <c r="AN22" s="1"/>
      <c r="AO22" s="1"/>
      <c r="AP22" s="1"/>
      <c r="AQ22" s="1"/>
      <c r="AR22" s="1"/>
      <c r="AS22" s="1"/>
      <c r="AT22" s="1"/>
      <c r="AU22" s="1"/>
    </row>
    <row r="23" spans="2:47" ht="70.650000000000006" customHeight="1" x14ac:dyDescent="0.35">
      <c r="B23" s="11" t="s">
        <v>36</v>
      </c>
      <c r="C23" s="58" t="s">
        <v>28</v>
      </c>
      <c r="D23" s="58"/>
      <c r="E23" s="58"/>
      <c r="F23" s="30">
        <v>4</v>
      </c>
      <c r="G23" s="21">
        <v>741900</v>
      </c>
      <c r="H23" s="21">
        <f t="shared" si="0"/>
        <v>2967600</v>
      </c>
      <c r="I23" s="1"/>
      <c r="J23" s="1"/>
      <c r="K23" s="1"/>
      <c r="L23" s="36">
        <f>$H$23/27</f>
        <v>109911.11111111111</v>
      </c>
      <c r="M23" s="36">
        <f t="shared" ref="M23:AL23" si="4">$H$23/27</f>
        <v>109911.11111111111</v>
      </c>
      <c r="N23" s="36">
        <f t="shared" si="4"/>
        <v>109911.11111111111</v>
      </c>
      <c r="O23" s="36">
        <f t="shared" si="4"/>
        <v>109911.11111111111</v>
      </c>
      <c r="P23" s="36">
        <f t="shared" si="4"/>
        <v>109911.11111111111</v>
      </c>
      <c r="Q23" s="36">
        <f t="shared" si="4"/>
        <v>109911.11111111111</v>
      </c>
      <c r="R23" s="36">
        <f t="shared" si="4"/>
        <v>109911.11111111111</v>
      </c>
      <c r="S23" s="36">
        <f t="shared" si="4"/>
        <v>109911.11111111111</v>
      </c>
      <c r="T23" s="36">
        <f t="shared" si="4"/>
        <v>109911.11111111111</v>
      </c>
      <c r="U23" s="36">
        <f t="shared" si="4"/>
        <v>109911.11111111111</v>
      </c>
      <c r="V23" s="36">
        <f t="shared" si="4"/>
        <v>109911.11111111111</v>
      </c>
      <c r="W23" s="36">
        <f t="shared" si="4"/>
        <v>109911.11111111111</v>
      </c>
      <c r="X23" s="36">
        <f t="shared" si="4"/>
        <v>109911.11111111111</v>
      </c>
      <c r="Y23" s="36">
        <f t="shared" si="4"/>
        <v>109911.11111111111</v>
      </c>
      <c r="Z23" s="36">
        <f t="shared" si="4"/>
        <v>109911.11111111111</v>
      </c>
      <c r="AA23" s="36">
        <f t="shared" si="4"/>
        <v>109911.11111111111</v>
      </c>
      <c r="AB23" s="36">
        <f t="shared" si="4"/>
        <v>109911.11111111111</v>
      </c>
      <c r="AC23" s="36">
        <f t="shared" si="4"/>
        <v>109911.11111111111</v>
      </c>
      <c r="AD23" s="36">
        <f t="shared" si="4"/>
        <v>109911.11111111111</v>
      </c>
      <c r="AE23" s="36">
        <f t="shared" si="4"/>
        <v>109911.11111111111</v>
      </c>
      <c r="AF23" s="36">
        <f t="shared" si="4"/>
        <v>109911.11111111111</v>
      </c>
      <c r="AG23" s="36">
        <f t="shared" si="4"/>
        <v>109911.11111111111</v>
      </c>
      <c r="AH23" s="36">
        <f t="shared" si="4"/>
        <v>109911.11111111111</v>
      </c>
      <c r="AI23" s="36">
        <f t="shared" si="4"/>
        <v>109911.11111111111</v>
      </c>
      <c r="AJ23" s="36">
        <f t="shared" si="4"/>
        <v>109911.11111111111</v>
      </c>
      <c r="AK23" s="36">
        <f t="shared" si="4"/>
        <v>109911.11111111111</v>
      </c>
      <c r="AL23" s="36">
        <f t="shared" si="4"/>
        <v>109911.11111111111</v>
      </c>
      <c r="AM23" s="1"/>
      <c r="AN23" s="1"/>
      <c r="AO23" s="1"/>
      <c r="AP23" s="1"/>
      <c r="AQ23" s="1"/>
      <c r="AR23" s="1"/>
      <c r="AS23" s="1"/>
      <c r="AT23" s="1"/>
      <c r="AU23" s="1"/>
    </row>
    <row r="24" spans="2:47" x14ac:dyDescent="0.35">
      <c r="B24" s="3">
        <v>11</v>
      </c>
      <c r="C24" s="51" t="s">
        <v>37</v>
      </c>
      <c r="D24" s="51"/>
      <c r="E24" s="51"/>
      <c r="F24" s="30"/>
      <c r="G24" s="13"/>
      <c r="H24" s="21">
        <f t="shared" si="0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2:47" ht="69.25" customHeight="1" x14ac:dyDescent="0.35">
      <c r="B25" s="11" t="s">
        <v>39</v>
      </c>
      <c r="C25" s="58" t="s">
        <v>38</v>
      </c>
      <c r="D25" s="58"/>
      <c r="E25" s="58"/>
      <c r="F25" s="30">
        <v>1</v>
      </c>
      <c r="G25" s="21">
        <v>4548000</v>
      </c>
      <c r="H25" s="21">
        <f t="shared" si="0"/>
        <v>4548000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37">
        <f>$H$25/24</f>
        <v>189500</v>
      </c>
      <c r="X25" s="37">
        <f t="shared" ref="X25:AT25" si="5">$H$25/24</f>
        <v>189500</v>
      </c>
      <c r="Y25" s="37">
        <f t="shared" si="5"/>
        <v>189500</v>
      </c>
      <c r="Z25" s="37">
        <f t="shared" si="5"/>
        <v>189500</v>
      </c>
      <c r="AA25" s="37">
        <f t="shared" si="5"/>
        <v>189500</v>
      </c>
      <c r="AB25" s="37">
        <f t="shared" si="5"/>
        <v>189500</v>
      </c>
      <c r="AC25" s="37">
        <f t="shared" si="5"/>
        <v>189500</v>
      </c>
      <c r="AD25" s="37">
        <f t="shared" si="5"/>
        <v>189500</v>
      </c>
      <c r="AE25" s="37">
        <f t="shared" si="5"/>
        <v>189500</v>
      </c>
      <c r="AF25" s="37">
        <f t="shared" si="5"/>
        <v>189500</v>
      </c>
      <c r="AG25" s="37">
        <f t="shared" si="5"/>
        <v>189500</v>
      </c>
      <c r="AH25" s="37">
        <f t="shared" si="5"/>
        <v>189500</v>
      </c>
      <c r="AI25" s="37">
        <f t="shared" si="5"/>
        <v>189500</v>
      </c>
      <c r="AJ25" s="37">
        <f t="shared" si="5"/>
        <v>189500</v>
      </c>
      <c r="AK25" s="37">
        <f t="shared" si="5"/>
        <v>189500</v>
      </c>
      <c r="AL25" s="37">
        <f t="shared" si="5"/>
        <v>189500</v>
      </c>
      <c r="AM25" s="37">
        <f t="shared" si="5"/>
        <v>189500</v>
      </c>
      <c r="AN25" s="37">
        <f t="shared" si="5"/>
        <v>189500</v>
      </c>
      <c r="AO25" s="37">
        <f t="shared" si="5"/>
        <v>189500</v>
      </c>
      <c r="AP25" s="37">
        <f t="shared" si="5"/>
        <v>189500</v>
      </c>
      <c r="AQ25" s="37">
        <f t="shared" si="5"/>
        <v>189500</v>
      </c>
      <c r="AR25" s="37">
        <f t="shared" si="5"/>
        <v>189500</v>
      </c>
      <c r="AS25" s="37">
        <f t="shared" si="5"/>
        <v>189500</v>
      </c>
      <c r="AT25" s="37">
        <f t="shared" si="5"/>
        <v>189500</v>
      </c>
      <c r="AU25" s="1"/>
    </row>
    <row r="26" spans="2:47" x14ac:dyDescent="0.35">
      <c r="B26" s="2">
        <v>11.3</v>
      </c>
      <c r="C26" s="51" t="s">
        <v>40</v>
      </c>
      <c r="D26" s="51"/>
      <c r="E26" s="51"/>
      <c r="F26" s="31"/>
      <c r="G26" s="1"/>
      <c r="H26" s="21">
        <f t="shared" si="0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2:47" ht="71.400000000000006" customHeight="1" x14ac:dyDescent="0.35">
      <c r="B27" s="11" t="s">
        <v>42</v>
      </c>
      <c r="C27" s="58" t="s">
        <v>41</v>
      </c>
      <c r="D27" s="58"/>
      <c r="E27" s="58"/>
      <c r="F27" s="30">
        <v>2</v>
      </c>
      <c r="G27" s="21">
        <v>3600000</v>
      </c>
      <c r="H27" s="21">
        <f t="shared" si="0"/>
        <v>7200000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38">
        <f>$H$27/24</f>
        <v>300000</v>
      </c>
      <c r="X27" s="38">
        <f t="shared" ref="X27:AT27" si="6">$H$27/24</f>
        <v>300000</v>
      </c>
      <c r="Y27" s="38">
        <f t="shared" si="6"/>
        <v>300000</v>
      </c>
      <c r="Z27" s="38">
        <f t="shared" si="6"/>
        <v>300000</v>
      </c>
      <c r="AA27" s="38">
        <f t="shared" si="6"/>
        <v>300000</v>
      </c>
      <c r="AB27" s="38">
        <f t="shared" si="6"/>
        <v>300000</v>
      </c>
      <c r="AC27" s="38">
        <f t="shared" si="6"/>
        <v>300000</v>
      </c>
      <c r="AD27" s="38">
        <f t="shared" si="6"/>
        <v>300000</v>
      </c>
      <c r="AE27" s="38">
        <f t="shared" si="6"/>
        <v>300000</v>
      </c>
      <c r="AF27" s="38">
        <f t="shared" si="6"/>
        <v>300000</v>
      </c>
      <c r="AG27" s="38">
        <f t="shared" si="6"/>
        <v>300000</v>
      </c>
      <c r="AH27" s="38">
        <f t="shared" si="6"/>
        <v>300000</v>
      </c>
      <c r="AI27" s="38">
        <f t="shared" si="6"/>
        <v>300000</v>
      </c>
      <c r="AJ27" s="38">
        <f t="shared" si="6"/>
        <v>300000</v>
      </c>
      <c r="AK27" s="38">
        <f t="shared" si="6"/>
        <v>300000</v>
      </c>
      <c r="AL27" s="38">
        <f t="shared" si="6"/>
        <v>300000</v>
      </c>
      <c r="AM27" s="38">
        <f t="shared" si="6"/>
        <v>300000</v>
      </c>
      <c r="AN27" s="38">
        <f t="shared" si="6"/>
        <v>300000</v>
      </c>
      <c r="AO27" s="38">
        <f t="shared" si="6"/>
        <v>300000</v>
      </c>
      <c r="AP27" s="38">
        <f t="shared" si="6"/>
        <v>300000</v>
      </c>
      <c r="AQ27" s="38">
        <f t="shared" si="6"/>
        <v>300000</v>
      </c>
      <c r="AR27" s="38">
        <f t="shared" si="6"/>
        <v>300000</v>
      </c>
      <c r="AS27" s="38">
        <f t="shared" si="6"/>
        <v>300000</v>
      </c>
      <c r="AT27" s="38">
        <f t="shared" si="6"/>
        <v>300000</v>
      </c>
      <c r="AU27" s="1"/>
    </row>
    <row r="28" spans="2:47" x14ac:dyDescent="0.35">
      <c r="B28" s="3">
        <v>12</v>
      </c>
      <c r="C28" s="51" t="s">
        <v>43</v>
      </c>
      <c r="D28" s="51"/>
      <c r="E28" s="51"/>
      <c r="F28" s="31"/>
      <c r="G28" s="1"/>
      <c r="H28" s="21">
        <f t="shared" si="0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2:47" x14ac:dyDescent="0.35">
      <c r="B29" s="3">
        <v>13</v>
      </c>
      <c r="C29" s="51" t="s">
        <v>44</v>
      </c>
      <c r="D29" s="51"/>
      <c r="E29" s="51"/>
      <c r="F29" s="31">
        <v>1</v>
      </c>
      <c r="G29" s="6">
        <v>15000000</v>
      </c>
      <c r="H29" s="21">
        <f t="shared" si="0"/>
        <v>15000000</v>
      </c>
      <c r="I29" s="8"/>
      <c r="J29" s="34">
        <f t="shared" ref="J29:AQ29" si="7">$H$29/34</f>
        <v>441176.4705882353</v>
      </c>
      <c r="K29" s="34">
        <f t="shared" si="7"/>
        <v>441176.4705882353</v>
      </c>
      <c r="L29" s="34">
        <f t="shared" si="7"/>
        <v>441176.4705882353</v>
      </c>
      <c r="M29" s="34">
        <f t="shared" si="7"/>
        <v>441176.4705882353</v>
      </c>
      <c r="N29" s="34">
        <f t="shared" si="7"/>
        <v>441176.4705882353</v>
      </c>
      <c r="O29" s="34">
        <f t="shared" si="7"/>
        <v>441176.4705882353</v>
      </c>
      <c r="P29" s="34">
        <f t="shared" si="7"/>
        <v>441176.4705882353</v>
      </c>
      <c r="Q29" s="34">
        <f t="shared" si="7"/>
        <v>441176.4705882353</v>
      </c>
      <c r="R29" s="34">
        <f t="shared" si="7"/>
        <v>441176.4705882353</v>
      </c>
      <c r="S29" s="34">
        <f t="shared" si="7"/>
        <v>441176.4705882353</v>
      </c>
      <c r="T29" s="34">
        <f t="shared" si="7"/>
        <v>441176.4705882353</v>
      </c>
      <c r="U29" s="34">
        <f t="shared" si="7"/>
        <v>441176.4705882353</v>
      </c>
      <c r="V29" s="34">
        <f t="shared" si="7"/>
        <v>441176.4705882353</v>
      </c>
      <c r="W29" s="34">
        <f t="shared" si="7"/>
        <v>441176.4705882353</v>
      </c>
      <c r="X29" s="34">
        <f t="shared" si="7"/>
        <v>441176.4705882353</v>
      </c>
      <c r="Y29" s="34">
        <f t="shared" si="7"/>
        <v>441176.4705882353</v>
      </c>
      <c r="Z29" s="34">
        <f t="shared" si="7"/>
        <v>441176.4705882353</v>
      </c>
      <c r="AA29" s="34">
        <f t="shared" si="7"/>
        <v>441176.4705882353</v>
      </c>
      <c r="AB29" s="34">
        <f t="shared" si="7"/>
        <v>441176.4705882353</v>
      </c>
      <c r="AC29" s="34">
        <f t="shared" si="7"/>
        <v>441176.4705882353</v>
      </c>
      <c r="AD29" s="34">
        <f t="shared" si="7"/>
        <v>441176.4705882353</v>
      </c>
      <c r="AE29" s="34">
        <f t="shared" si="7"/>
        <v>441176.4705882353</v>
      </c>
      <c r="AF29" s="34">
        <f t="shared" si="7"/>
        <v>441176.4705882353</v>
      </c>
      <c r="AG29" s="34">
        <f t="shared" si="7"/>
        <v>441176.4705882353</v>
      </c>
      <c r="AH29" s="34">
        <f t="shared" si="7"/>
        <v>441176.4705882353</v>
      </c>
      <c r="AI29" s="34">
        <f t="shared" si="7"/>
        <v>441176.4705882353</v>
      </c>
      <c r="AJ29" s="34">
        <f t="shared" si="7"/>
        <v>441176.4705882353</v>
      </c>
      <c r="AK29" s="34">
        <f t="shared" si="7"/>
        <v>441176.4705882353</v>
      </c>
      <c r="AL29" s="34">
        <f t="shared" si="7"/>
        <v>441176.4705882353</v>
      </c>
      <c r="AM29" s="34">
        <f t="shared" si="7"/>
        <v>441176.4705882353</v>
      </c>
      <c r="AN29" s="34">
        <f t="shared" si="7"/>
        <v>441176.4705882353</v>
      </c>
      <c r="AO29" s="34">
        <f t="shared" si="7"/>
        <v>441176.4705882353</v>
      </c>
      <c r="AP29" s="34">
        <f t="shared" si="7"/>
        <v>441176.4705882353</v>
      </c>
      <c r="AQ29" s="34">
        <f t="shared" si="7"/>
        <v>441176.4705882353</v>
      </c>
      <c r="AR29" s="8"/>
      <c r="AS29" s="8"/>
      <c r="AT29" s="1"/>
      <c r="AU29" s="1"/>
    </row>
    <row r="30" spans="2:47" x14ac:dyDescent="0.35">
      <c r="B30" s="3">
        <v>14</v>
      </c>
      <c r="C30" s="51" t="s">
        <v>45</v>
      </c>
      <c r="D30" s="51"/>
      <c r="E30" s="51"/>
      <c r="F30" s="31"/>
      <c r="G30" s="1"/>
      <c r="H30" s="21">
        <f t="shared" si="0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2:47" x14ac:dyDescent="0.35">
      <c r="B31" s="3">
        <v>15</v>
      </c>
      <c r="C31" s="51" t="s">
        <v>46</v>
      </c>
      <c r="D31" s="51"/>
      <c r="E31" s="51"/>
      <c r="F31" s="31"/>
      <c r="G31" s="1"/>
      <c r="H31" s="21">
        <f t="shared" si="0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2:47" x14ac:dyDescent="0.35">
      <c r="B32" s="3" t="s">
        <v>48</v>
      </c>
      <c r="C32" s="58" t="s">
        <v>47</v>
      </c>
      <c r="D32" s="58"/>
      <c r="E32" s="58"/>
      <c r="F32" s="31"/>
      <c r="G32" s="1"/>
      <c r="H32" s="21">
        <f t="shared" si="0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2:47" x14ac:dyDescent="0.35">
      <c r="B33" s="3" t="s">
        <v>49</v>
      </c>
      <c r="C33" s="58" t="s">
        <v>50</v>
      </c>
      <c r="D33" s="58"/>
      <c r="E33" s="58"/>
      <c r="F33" s="31"/>
      <c r="G33" s="1"/>
      <c r="H33" s="21">
        <f t="shared" si="0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2:47" x14ac:dyDescent="0.35">
      <c r="B34" s="3">
        <v>16</v>
      </c>
      <c r="C34" s="60" t="s">
        <v>52</v>
      </c>
      <c r="D34" s="61"/>
      <c r="E34" s="62"/>
      <c r="F34" s="31"/>
      <c r="G34" s="1"/>
      <c r="H34" s="2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2:47" ht="82.9" customHeight="1" x14ac:dyDescent="0.35">
      <c r="B35" s="11" t="s">
        <v>53</v>
      </c>
      <c r="C35" s="58" t="s">
        <v>51</v>
      </c>
      <c r="D35" s="58"/>
      <c r="E35" s="58"/>
      <c r="F35" s="30">
        <v>5</v>
      </c>
      <c r="G35" s="11">
        <v>290000</v>
      </c>
      <c r="H35" s="21">
        <f t="shared" si="0"/>
        <v>1450000</v>
      </c>
      <c r="I35" s="39">
        <f>$H$35/20</f>
        <v>72500</v>
      </c>
      <c r="J35" s="39">
        <f t="shared" ref="J35:AB35" si="8">$H$35/20</f>
        <v>72500</v>
      </c>
      <c r="K35" s="39">
        <f t="shared" si="8"/>
        <v>72500</v>
      </c>
      <c r="L35" s="39">
        <f t="shared" si="8"/>
        <v>72500</v>
      </c>
      <c r="M35" s="39">
        <f t="shared" si="8"/>
        <v>72500</v>
      </c>
      <c r="N35" s="39">
        <f t="shared" si="8"/>
        <v>72500</v>
      </c>
      <c r="O35" s="39">
        <f t="shared" si="8"/>
        <v>72500</v>
      </c>
      <c r="P35" s="39">
        <f t="shared" si="8"/>
        <v>72500</v>
      </c>
      <c r="Q35" s="39">
        <f t="shared" si="8"/>
        <v>72500</v>
      </c>
      <c r="R35" s="39">
        <f t="shared" si="8"/>
        <v>72500</v>
      </c>
      <c r="S35" s="39">
        <f t="shared" si="8"/>
        <v>72500</v>
      </c>
      <c r="T35" s="39">
        <f t="shared" si="8"/>
        <v>72500</v>
      </c>
      <c r="U35" s="39">
        <f t="shared" si="8"/>
        <v>72500</v>
      </c>
      <c r="V35" s="39">
        <f t="shared" si="8"/>
        <v>72500</v>
      </c>
      <c r="W35" s="39">
        <f t="shared" si="8"/>
        <v>72500</v>
      </c>
      <c r="X35" s="39">
        <f t="shared" si="8"/>
        <v>72500</v>
      </c>
      <c r="Y35" s="39">
        <f t="shared" si="8"/>
        <v>72500</v>
      </c>
      <c r="Z35" s="39">
        <f t="shared" si="8"/>
        <v>72500</v>
      </c>
      <c r="AA35" s="39">
        <f t="shared" si="8"/>
        <v>72500</v>
      </c>
      <c r="AB35" s="39">
        <f t="shared" si="8"/>
        <v>72500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2:47" x14ac:dyDescent="0.35">
      <c r="B36" s="3"/>
      <c r="C36" s="51" t="s">
        <v>54</v>
      </c>
      <c r="D36" s="51"/>
      <c r="E36" s="51"/>
      <c r="F36" s="31"/>
      <c r="G36" s="1"/>
      <c r="H36" s="21">
        <f t="shared" si="0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2:47" x14ac:dyDescent="0.35">
      <c r="B37" s="3">
        <v>1</v>
      </c>
      <c r="C37" s="51" t="s">
        <v>0</v>
      </c>
      <c r="D37" s="51"/>
      <c r="E37" s="51"/>
      <c r="F37" s="31"/>
      <c r="G37" s="1"/>
      <c r="H37" s="21">
        <f t="shared" si="0"/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2:47" ht="32" customHeight="1" x14ac:dyDescent="0.35">
      <c r="B38" s="3">
        <v>2</v>
      </c>
      <c r="C38" s="51" t="s">
        <v>1</v>
      </c>
      <c r="D38" s="51"/>
      <c r="E38" s="51"/>
      <c r="F38" s="31"/>
      <c r="G38" s="1"/>
      <c r="H38" s="21">
        <f t="shared" si="0"/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2:47" ht="66.5" customHeight="1" x14ac:dyDescent="0.35">
      <c r="B39" s="2" t="s">
        <v>57</v>
      </c>
      <c r="C39" s="63" t="s">
        <v>56</v>
      </c>
      <c r="D39" s="64"/>
      <c r="E39" s="65"/>
      <c r="F39" s="30">
        <v>83</v>
      </c>
      <c r="G39" s="21">
        <v>105323</v>
      </c>
      <c r="H39" s="44">
        <f t="shared" si="0"/>
        <v>8741809</v>
      </c>
      <c r="I39" s="35">
        <f>$H$39/15</f>
        <v>582787.26666666672</v>
      </c>
      <c r="J39" s="35">
        <f t="shared" ref="J39:V39" si="9">$H$39/15</f>
        <v>582787.26666666672</v>
      </c>
      <c r="K39" s="35">
        <f t="shared" si="9"/>
        <v>582787.26666666672</v>
      </c>
      <c r="L39" s="35">
        <f t="shared" si="9"/>
        <v>582787.26666666672</v>
      </c>
      <c r="M39" s="35">
        <f t="shared" si="9"/>
        <v>582787.26666666672</v>
      </c>
      <c r="N39" s="35">
        <f t="shared" si="9"/>
        <v>582787.26666666672</v>
      </c>
      <c r="O39" s="35">
        <f t="shared" si="9"/>
        <v>582787.26666666672</v>
      </c>
      <c r="P39" s="35">
        <f t="shared" si="9"/>
        <v>582787.26666666672</v>
      </c>
      <c r="Q39" s="35">
        <f t="shared" si="9"/>
        <v>582787.26666666672</v>
      </c>
      <c r="R39" s="35">
        <f t="shared" si="9"/>
        <v>582787.26666666672</v>
      </c>
      <c r="S39" s="35">
        <f t="shared" si="9"/>
        <v>582787.26666666672</v>
      </c>
      <c r="T39" s="35">
        <f t="shared" si="9"/>
        <v>582787.26666666672</v>
      </c>
      <c r="U39" s="35">
        <f t="shared" si="9"/>
        <v>582787.26666666672</v>
      </c>
      <c r="V39" s="35">
        <f t="shared" si="9"/>
        <v>582787.26666666672</v>
      </c>
      <c r="W39" s="35">
        <f>$H$39/15</f>
        <v>582787.26666666672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2:47" ht="76.5" customHeight="1" x14ac:dyDescent="0.35">
      <c r="B40" s="2" t="s">
        <v>59</v>
      </c>
      <c r="C40" s="63" t="s">
        <v>58</v>
      </c>
      <c r="D40" s="64"/>
      <c r="E40" s="65"/>
      <c r="F40" s="30">
        <v>55</v>
      </c>
      <c r="G40" s="21">
        <v>106000</v>
      </c>
      <c r="H40" s="44">
        <f t="shared" si="0"/>
        <v>5830000</v>
      </c>
      <c r="I40" s="45">
        <f>$H$40/10</f>
        <v>583000</v>
      </c>
      <c r="J40" s="45">
        <f t="shared" ref="J40:R40" si="10">$H$40/10</f>
        <v>583000</v>
      </c>
      <c r="K40" s="45">
        <f t="shared" si="10"/>
        <v>583000</v>
      </c>
      <c r="L40" s="45">
        <f t="shared" si="10"/>
        <v>583000</v>
      </c>
      <c r="M40" s="45">
        <f t="shared" si="10"/>
        <v>583000</v>
      </c>
      <c r="N40" s="45">
        <f t="shared" si="10"/>
        <v>583000</v>
      </c>
      <c r="O40" s="45">
        <f t="shared" si="10"/>
        <v>583000</v>
      </c>
      <c r="P40" s="45">
        <f t="shared" si="10"/>
        <v>583000</v>
      </c>
      <c r="Q40" s="45">
        <f t="shared" si="10"/>
        <v>583000</v>
      </c>
      <c r="R40" s="45">
        <f t="shared" si="10"/>
        <v>583000</v>
      </c>
      <c r="S40" s="8"/>
      <c r="T40" s="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2:47" ht="81.5" customHeight="1" x14ac:dyDescent="0.35">
      <c r="B41" s="2" t="s">
        <v>61</v>
      </c>
      <c r="C41" s="63" t="s">
        <v>60</v>
      </c>
      <c r="D41" s="64"/>
      <c r="E41" s="65"/>
      <c r="F41" s="30">
        <v>49</v>
      </c>
      <c r="G41" s="21">
        <v>150000</v>
      </c>
      <c r="H41" s="44">
        <f t="shared" si="0"/>
        <v>7350000</v>
      </c>
      <c r="I41" s="34">
        <f>$H$41/15</f>
        <v>490000</v>
      </c>
      <c r="J41" s="34">
        <f t="shared" ref="J41:W41" si="11">$H$41/15</f>
        <v>490000</v>
      </c>
      <c r="K41" s="34">
        <f t="shared" si="11"/>
        <v>490000</v>
      </c>
      <c r="L41" s="34">
        <f t="shared" si="11"/>
        <v>490000</v>
      </c>
      <c r="M41" s="34">
        <f t="shared" si="11"/>
        <v>490000</v>
      </c>
      <c r="N41" s="34">
        <f t="shared" si="11"/>
        <v>490000</v>
      </c>
      <c r="O41" s="34">
        <f t="shared" si="11"/>
        <v>490000</v>
      </c>
      <c r="P41" s="34">
        <f t="shared" si="11"/>
        <v>490000</v>
      </c>
      <c r="Q41" s="34">
        <f t="shared" si="11"/>
        <v>490000</v>
      </c>
      <c r="R41" s="34">
        <f t="shared" si="11"/>
        <v>490000</v>
      </c>
      <c r="S41" s="34">
        <f t="shared" si="11"/>
        <v>490000</v>
      </c>
      <c r="T41" s="34">
        <f t="shared" si="11"/>
        <v>490000</v>
      </c>
      <c r="U41" s="34">
        <f t="shared" si="11"/>
        <v>490000</v>
      </c>
      <c r="V41" s="34">
        <f t="shared" si="11"/>
        <v>490000</v>
      </c>
      <c r="W41" s="34">
        <f t="shared" si="11"/>
        <v>490000</v>
      </c>
      <c r="X41" s="8"/>
      <c r="Y41" s="8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2:47" x14ac:dyDescent="0.35">
      <c r="B42" s="3">
        <v>3</v>
      </c>
      <c r="C42" s="51" t="s">
        <v>2</v>
      </c>
      <c r="D42" s="51"/>
      <c r="E42" s="51"/>
      <c r="F42" s="31"/>
      <c r="G42" s="1"/>
      <c r="H42" s="44">
        <f t="shared" si="0"/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2:47" ht="95.5" customHeight="1" x14ac:dyDescent="0.35">
      <c r="B43" s="2" t="s">
        <v>63</v>
      </c>
      <c r="C43" s="63" t="s">
        <v>62</v>
      </c>
      <c r="D43" s="64"/>
      <c r="E43" s="65"/>
      <c r="F43" s="30">
        <v>185</v>
      </c>
      <c r="G43" s="21">
        <v>5818</v>
      </c>
      <c r="H43" s="44">
        <f t="shared" si="0"/>
        <v>1076330</v>
      </c>
      <c r="I43" s="8"/>
      <c r="J43" s="8"/>
      <c r="K43" s="8"/>
      <c r="L43" s="8"/>
      <c r="M43" s="8"/>
      <c r="N43" s="8"/>
      <c r="O43" s="46">
        <f t="shared" ref="O43:S43" si="12">$H$43/5</f>
        <v>215266</v>
      </c>
      <c r="P43" s="46">
        <f t="shared" si="12"/>
        <v>215266</v>
      </c>
      <c r="Q43" s="46">
        <f t="shared" si="12"/>
        <v>215266</v>
      </c>
      <c r="R43" s="46">
        <f t="shared" si="12"/>
        <v>215266</v>
      </c>
      <c r="S43" s="46">
        <f t="shared" si="12"/>
        <v>215266</v>
      </c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2:47" x14ac:dyDescent="0.35">
      <c r="B44" s="3">
        <v>4</v>
      </c>
      <c r="C44" s="51" t="s">
        <v>43</v>
      </c>
      <c r="D44" s="51"/>
      <c r="E44" s="51"/>
      <c r="F44" s="31"/>
      <c r="G44" s="1"/>
      <c r="H44" s="21">
        <f t="shared" si="0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2:47" x14ac:dyDescent="0.35">
      <c r="B45" s="3">
        <v>5</v>
      </c>
      <c r="C45" s="51" t="s">
        <v>55</v>
      </c>
      <c r="D45" s="51"/>
      <c r="E45" s="51"/>
      <c r="F45" s="31"/>
      <c r="G45" s="1"/>
      <c r="H45" s="21">
        <f t="shared" si="0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2:47" ht="55.5" customHeight="1" x14ac:dyDescent="0.35">
      <c r="B46" s="3"/>
      <c r="C46" s="58" t="s">
        <v>64</v>
      </c>
      <c r="D46" s="58"/>
      <c r="E46" s="58"/>
      <c r="F46" s="32"/>
      <c r="G46" s="1"/>
      <c r="H46" s="21">
        <f t="shared" si="0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2:47" ht="55.5" customHeight="1" x14ac:dyDescent="0.35">
      <c r="B47" s="3"/>
      <c r="C47" s="58" t="s">
        <v>65</v>
      </c>
      <c r="D47" s="58"/>
      <c r="E47" s="58"/>
      <c r="F47" s="31">
        <v>133</v>
      </c>
      <c r="G47" s="26">
        <v>150000</v>
      </c>
      <c r="H47" s="21">
        <f t="shared" si="0"/>
        <v>19950000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40">
        <f>$H$47/24</f>
        <v>831250</v>
      </c>
      <c r="V47" s="40">
        <f t="shared" ref="V47:AR47" si="13">$H$47/24</f>
        <v>831250</v>
      </c>
      <c r="W47" s="40">
        <f t="shared" si="13"/>
        <v>831250</v>
      </c>
      <c r="X47" s="40">
        <f t="shared" si="13"/>
        <v>831250</v>
      </c>
      <c r="Y47" s="40">
        <f t="shared" si="13"/>
        <v>831250</v>
      </c>
      <c r="Z47" s="40">
        <f t="shared" si="13"/>
        <v>831250</v>
      </c>
      <c r="AA47" s="40">
        <f t="shared" si="13"/>
        <v>831250</v>
      </c>
      <c r="AB47" s="40">
        <f t="shared" si="13"/>
        <v>831250</v>
      </c>
      <c r="AC47" s="40">
        <f t="shared" si="13"/>
        <v>831250</v>
      </c>
      <c r="AD47" s="40">
        <f t="shared" si="13"/>
        <v>831250</v>
      </c>
      <c r="AE47" s="40">
        <f t="shared" si="13"/>
        <v>831250</v>
      </c>
      <c r="AF47" s="40">
        <f t="shared" si="13"/>
        <v>831250</v>
      </c>
      <c r="AG47" s="40">
        <f t="shared" si="13"/>
        <v>831250</v>
      </c>
      <c r="AH47" s="40">
        <f t="shared" si="13"/>
        <v>831250</v>
      </c>
      <c r="AI47" s="40">
        <f t="shared" si="13"/>
        <v>831250</v>
      </c>
      <c r="AJ47" s="40">
        <f t="shared" si="13"/>
        <v>831250</v>
      </c>
      <c r="AK47" s="40">
        <f t="shared" si="13"/>
        <v>831250</v>
      </c>
      <c r="AL47" s="40">
        <f t="shared" si="13"/>
        <v>831250</v>
      </c>
      <c r="AM47" s="40">
        <f t="shared" si="13"/>
        <v>831250</v>
      </c>
      <c r="AN47" s="40">
        <f t="shared" si="13"/>
        <v>831250</v>
      </c>
      <c r="AO47" s="40">
        <f t="shared" si="13"/>
        <v>831250</v>
      </c>
      <c r="AP47" s="40">
        <f t="shared" si="13"/>
        <v>831250</v>
      </c>
      <c r="AQ47" s="40">
        <f t="shared" si="13"/>
        <v>831250</v>
      </c>
      <c r="AR47" s="40">
        <f t="shared" si="13"/>
        <v>831250</v>
      </c>
      <c r="AS47" s="1"/>
      <c r="AT47" s="1"/>
      <c r="AU47" s="1"/>
    </row>
    <row r="48" spans="2:47" ht="41.5" customHeight="1" x14ac:dyDescent="0.35">
      <c r="B48" s="3"/>
      <c r="C48" s="58" t="s">
        <v>66</v>
      </c>
      <c r="D48" s="58"/>
      <c r="E48" s="58"/>
      <c r="F48" s="31">
        <v>115.375</v>
      </c>
      <c r="G48" s="26">
        <v>40926</v>
      </c>
      <c r="H48" s="21">
        <f t="shared" si="0"/>
        <v>4721837.25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40">
        <f>$H$48/12</f>
        <v>393486.4375</v>
      </c>
      <c r="AH48" s="40">
        <f t="shared" ref="AH48:AR48" si="14">$H$48/12</f>
        <v>393486.4375</v>
      </c>
      <c r="AI48" s="40">
        <f t="shared" si="14"/>
        <v>393486.4375</v>
      </c>
      <c r="AJ48" s="40">
        <f t="shared" si="14"/>
        <v>393486.4375</v>
      </c>
      <c r="AK48" s="40">
        <f t="shared" si="14"/>
        <v>393486.4375</v>
      </c>
      <c r="AL48" s="40">
        <f t="shared" si="14"/>
        <v>393486.4375</v>
      </c>
      <c r="AM48" s="40">
        <f t="shared" si="14"/>
        <v>393486.4375</v>
      </c>
      <c r="AN48" s="40">
        <f t="shared" si="14"/>
        <v>393486.4375</v>
      </c>
      <c r="AO48" s="40">
        <f t="shared" si="14"/>
        <v>393486.4375</v>
      </c>
      <c r="AP48" s="40">
        <f t="shared" si="14"/>
        <v>393486.4375</v>
      </c>
      <c r="AQ48" s="40">
        <f t="shared" si="14"/>
        <v>393486.4375</v>
      </c>
      <c r="AR48" s="40">
        <f t="shared" si="14"/>
        <v>393486.4375</v>
      </c>
      <c r="AS48" s="1"/>
      <c r="AT48" s="1"/>
      <c r="AU48" s="1"/>
    </row>
    <row r="49" spans="2:48" ht="42.75" customHeight="1" x14ac:dyDescent="0.35">
      <c r="B49" s="3"/>
      <c r="C49" s="58" t="s">
        <v>67</v>
      </c>
      <c r="D49" s="58"/>
      <c r="E49" s="58"/>
      <c r="F49" s="31">
        <v>270.14999999999998</v>
      </c>
      <c r="G49" s="26">
        <v>165516</v>
      </c>
      <c r="H49" s="21">
        <f t="shared" si="0"/>
        <v>44714147.399999999</v>
      </c>
      <c r="I49" s="8"/>
      <c r="J49" s="8"/>
      <c r="K49" s="8"/>
      <c r="L49" s="8"/>
      <c r="M49" s="8"/>
      <c r="N49" s="8"/>
      <c r="O49" s="40">
        <f>$H$49/16</f>
        <v>2794634.2124999999</v>
      </c>
      <c r="P49" s="40">
        <f>$H$49/16</f>
        <v>2794634.2124999999</v>
      </c>
      <c r="Q49" s="40">
        <f t="shared" ref="Q49:AD49" si="15">$H$49/16</f>
        <v>2794634.2124999999</v>
      </c>
      <c r="R49" s="40">
        <f t="shared" si="15"/>
        <v>2794634.2124999999</v>
      </c>
      <c r="S49" s="40">
        <f t="shared" si="15"/>
        <v>2794634.2124999999</v>
      </c>
      <c r="T49" s="40">
        <f t="shared" si="15"/>
        <v>2794634.2124999999</v>
      </c>
      <c r="U49" s="40">
        <f t="shared" si="15"/>
        <v>2794634.2124999999</v>
      </c>
      <c r="V49" s="40">
        <f t="shared" si="15"/>
        <v>2794634.2124999999</v>
      </c>
      <c r="W49" s="40">
        <f t="shared" si="15"/>
        <v>2794634.2124999999</v>
      </c>
      <c r="X49" s="40">
        <f t="shared" si="15"/>
        <v>2794634.2124999999</v>
      </c>
      <c r="Y49" s="40">
        <f t="shared" si="15"/>
        <v>2794634.2124999999</v>
      </c>
      <c r="Z49" s="40">
        <f t="shared" si="15"/>
        <v>2794634.2124999999</v>
      </c>
      <c r="AA49" s="40">
        <f t="shared" si="15"/>
        <v>2794634.2124999999</v>
      </c>
      <c r="AB49" s="40">
        <f t="shared" si="15"/>
        <v>2794634.2124999999</v>
      </c>
      <c r="AC49" s="40">
        <f t="shared" si="15"/>
        <v>2794634.2124999999</v>
      </c>
      <c r="AD49" s="40">
        <f t="shared" si="15"/>
        <v>2794634.2124999999</v>
      </c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1"/>
      <c r="AT49" s="1"/>
      <c r="AU49" s="1"/>
    </row>
    <row r="50" spans="2:48" ht="36" customHeight="1" x14ac:dyDescent="0.35">
      <c r="B50" s="3"/>
      <c r="C50" s="58" t="s">
        <v>68</v>
      </c>
      <c r="D50" s="58"/>
      <c r="E50" s="58"/>
      <c r="F50" s="31">
        <v>17</v>
      </c>
      <c r="G50" s="26">
        <v>82400</v>
      </c>
      <c r="H50" s="21">
        <f t="shared" si="0"/>
        <v>1400800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40">
        <f>$H$50/5</f>
        <v>280160</v>
      </c>
      <c r="T50" s="40">
        <f>$H$50/5</f>
        <v>280160</v>
      </c>
      <c r="U50" s="40">
        <f>$H$50/5</f>
        <v>280160</v>
      </c>
      <c r="V50" s="40">
        <f>$H$50/5</f>
        <v>280160</v>
      </c>
      <c r="W50" s="40">
        <f>$H$50/5</f>
        <v>280160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2:48" ht="39.4" customHeight="1" x14ac:dyDescent="0.35">
      <c r="B51" s="3"/>
      <c r="C51" s="58" t="s">
        <v>69</v>
      </c>
      <c r="D51" s="58"/>
      <c r="E51" s="58"/>
      <c r="F51" s="31">
        <v>20</v>
      </c>
      <c r="G51" s="26">
        <v>107600</v>
      </c>
      <c r="H51" s="21">
        <f t="shared" si="0"/>
        <v>2152000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40">
        <f>$H$51/8</f>
        <v>269000</v>
      </c>
      <c r="T51" s="40">
        <f t="shared" ref="T51:Z51" si="16">$H$51/8</f>
        <v>269000</v>
      </c>
      <c r="U51" s="40">
        <f t="shared" si="16"/>
        <v>269000</v>
      </c>
      <c r="V51" s="40">
        <f t="shared" si="16"/>
        <v>269000</v>
      </c>
      <c r="W51" s="40">
        <f t="shared" si="16"/>
        <v>269000</v>
      </c>
      <c r="X51" s="40">
        <f t="shared" si="16"/>
        <v>269000</v>
      </c>
      <c r="Y51" s="40">
        <f t="shared" si="16"/>
        <v>269000</v>
      </c>
      <c r="Z51" s="40">
        <f t="shared" si="16"/>
        <v>269000</v>
      </c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2:48" ht="36" customHeight="1" x14ac:dyDescent="0.35">
      <c r="B52" s="3"/>
      <c r="C52" s="58" t="s">
        <v>70</v>
      </c>
      <c r="D52" s="58"/>
      <c r="E52" s="58"/>
      <c r="F52" s="31">
        <v>21</v>
      </c>
      <c r="G52" s="26">
        <v>285000</v>
      </c>
      <c r="H52" s="21">
        <f t="shared" si="0"/>
        <v>5985000</v>
      </c>
      <c r="I52" s="1"/>
      <c r="J52" s="40">
        <f t="shared" ref="J52:AC52" si="17">$H$52/20</f>
        <v>299250</v>
      </c>
      <c r="K52" s="40">
        <f t="shared" si="17"/>
        <v>299250</v>
      </c>
      <c r="L52" s="40">
        <f t="shared" si="17"/>
        <v>299250</v>
      </c>
      <c r="M52" s="40">
        <f t="shared" si="17"/>
        <v>299250</v>
      </c>
      <c r="N52" s="40">
        <f t="shared" si="17"/>
        <v>299250</v>
      </c>
      <c r="O52" s="40">
        <f t="shared" si="17"/>
        <v>299250</v>
      </c>
      <c r="P52" s="40">
        <f t="shared" si="17"/>
        <v>299250</v>
      </c>
      <c r="Q52" s="40">
        <f t="shared" si="17"/>
        <v>299250</v>
      </c>
      <c r="R52" s="40">
        <f t="shared" si="17"/>
        <v>299250</v>
      </c>
      <c r="S52" s="40">
        <f t="shared" si="17"/>
        <v>299250</v>
      </c>
      <c r="T52" s="40">
        <f t="shared" si="17"/>
        <v>299250</v>
      </c>
      <c r="U52" s="40">
        <f t="shared" si="17"/>
        <v>299250</v>
      </c>
      <c r="V52" s="40">
        <f t="shared" si="17"/>
        <v>299250</v>
      </c>
      <c r="W52" s="40">
        <f t="shared" si="17"/>
        <v>299250</v>
      </c>
      <c r="X52" s="40">
        <f t="shared" si="17"/>
        <v>299250</v>
      </c>
      <c r="Y52" s="40">
        <f t="shared" si="17"/>
        <v>299250</v>
      </c>
      <c r="Z52" s="40">
        <f t="shared" si="17"/>
        <v>299250</v>
      </c>
      <c r="AA52" s="40">
        <f t="shared" si="17"/>
        <v>299250</v>
      </c>
      <c r="AB52" s="40">
        <f t="shared" si="17"/>
        <v>299250</v>
      </c>
      <c r="AC52" s="40">
        <f t="shared" si="17"/>
        <v>299250</v>
      </c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2:48" ht="36" customHeight="1" x14ac:dyDescent="0.35">
      <c r="B53" s="3"/>
      <c r="C53" s="58" t="s">
        <v>71</v>
      </c>
      <c r="D53" s="58"/>
      <c r="E53" s="58"/>
      <c r="F53" s="31">
        <v>165.25</v>
      </c>
      <c r="G53" s="26">
        <v>95000</v>
      </c>
      <c r="H53" s="21">
        <f t="shared" si="0"/>
        <v>15698750</v>
      </c>
      <c r="I53" s="8"/>
      <c r="J53" s="8"/>
      <c r="K53" s="8"/>
      <c r="L53" s="40">
        <f t="shared" ref="L53:Z53" si="18">$H$53/15</f>
        <v>1046583.3333333334</v>
      </c>
      <c r="M53" s="40">
        <f t="shared" si="18"/>
        <v>1046583.3333333334</v>
      </c>
      <c r="N53" s="40">
        <f t="shared" si="18"/>
        <v>1046583.3333333334</v>
      </c>
      <c r="O53" s="40">
        <f t="shared" si="18"/>
        <v>1046583.3333333334</v>
      </c>
      <c r="P53" s="40">
        <f t="shared" si="18"/>
        <v>1046583.3333333334</v>
      </c>
      <c r="Q53" s="40">
        <f t="shared" si="18"/>
        <v>1046583.3333333334</v>
      </c>
      <c r="R53" s="40">
        <f t="shared" si="18"/>
        <v>1046583.3333333334</v>
      </c>
      <c r="S53" s="40">
        <f t="shared" si="18"/>
        <v>1046583.3333333334</v>
      </c>
      <c r="T53" s="40">
        <f t="shared" si="18"/>
        <v>1046583.3333333334</v>
      </c>
      <c r="U53" s="40">
        <f t="shared" si="18"/>
        <v>1046583.3333333334</v>
      </c>
      <c r="V53" s="40">
        <f t="shared" si="18"/>
        <v>1046583.3333333334</v>
      </c>
      <c r="W53" s="40">
        <f t="shared" si="18"/>
        <v>1046583.3333333334</v>
      </c>
      <c r="X53" s="40">
        <f t="shared" si="18"/>
        <v>1046583.3333333334</v>
      </c>
      <c r="Y53" s="40">
        <f t="shared" si="18"/>
        <v>1046583.3333333334</v>
      </c>
      <c r="Z53" s="40">
        <f t="shared" si="18"/>
        <v>1046583.3333333334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1"/>
      <c r="AT53" s="1"/>
      <c r="AU53" s="1"/>
    </row>
    <row r="54" spans="2:48" x14ac:dyDescent="0.35">
      <c r="B54" s="3"/>
      <c r="C54" s="69"/>
      <c r="D54" s="69"/>
      <c r="E54" s="69"/>
      <c r="F54" s="1"/>
      <c r="G54" s="1"/>
      <c r="H54" s="21">
        <f t="shared" si="0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2:48" x14ac:dyDescent="0.35">
      <c r="B55" s="1"/>
      <c r="C55" s="69"/>
      <c r="D55" s="69"/>
      <c r="E55" s="6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2:48" x14ac:dyDescent="0.35">
      <c r="B56" s="1"/>
      <c r="C56" s="69"/>
      <c r="D56" s="69"/>
      <c r="E56" s="69"/>
      <c r="F56" s="3" t="s">
        <v>72</v>
      </c>
      <c r="G56" s="3"/>
      <c r="H56" s="12">
        <f>SUM(H5:H55)</f>
        <v>188562043.65000001</v>
      </c>
      <c r="I56" s="6">
        <f>SUM(I5:I55)</f>
        <v>2795087.2666666666</v>
      </c>
      <c r="J56" s="6">
        <f t="shared" ref="J56:AU56" si="19">SUM(J5:J55)</f>
        <v>3535513.7372549018</v>
      </c>
      <c r="K56" s="6">
        <f t="shared" si="19"/>
        <v>3535513.7372549018</v>
      </c>
      <c r="L56" s="6">
        <f t="shared" si="19"/>
        <v>4817785.9594771238</v>
      </c>
      <c r="M56" s="6">
        <f t="shared" si="19"/>
        <v>4817785.9594771238</v>
      </c>
      <c r="N56" s="6">
        <f t="shared" si="19"/>
        <v>4817785.9594771238</v>
      </c>
      <c r="O56" s="6">
        <f t="shared" si="19"/>
        <v>7827686.1719771242</v>
      </c>
      <c r="P56" s="6">
        <f t="shared" si="19"/>
        <v>8753948.4447043967</v>
      </c>
      <c r="Q56" s="6">
        <f t="shared" si="19"/>
        <v>8753948.4447043967</v>
      </c>
      <c r="R56" s="6">
        <f t="shared" si="19"/>
        <v>8753948.4447043967</v>
      </c>
      <c r="S56" s="6">
        <f t="shared" si="19"/>
        <v>8720108.4447043967</v>
      </c>
      <c r="T56" s="6">
        <f t="shared" si="19"/>
        <v>8504842.4447043967</v>
      </c>
      <c r="U56" s="6">
        <f t="shared" si="19"/>
        <v>9336092.4447043967</v>
      </c>
      <c r="V56" s="6">
        <f t="shared" si="19"/>
        <v>9336092.4447043967</v>
      </c>
      <c r="W56" s="6">
        <f t="shared" si="19"/>
        <v>9825592.4447043967</v>
      </c>
      <c r="X56" s="6">
        <f t="shared" si="19"/>
        <v>7405845.17803773</v>
      </c>
      <c r="Y56" s="6">
        <f t="shared" si="19"/>
        <v>7405845.17803773</v>
      </c>
      <c r="Z56" s="6">
        <f t="shared" si="19"/>
        <v>7405845.17803773</v>
      </c>
      <c r="AA56" s="6">
        <f t="shared" si="19"/>
        <v>6090261.844704397</v>
      </c>
      <c r="AB56" s="6">
        <f t="shared" si="19"/>
        <v>6090261.844704397</v>
      </c>
      <c r="AC56" s="6">
        <f t="shared" si="19"/>
        <v>6017761.844704397</v>
      </c>
      <c r="AD56" s="6">
        <f t="shared" si="19"/>
        <v>5718511.844704397</v>
      </c>
      <c r="AE56" s="6">
        <f t="shared" si="19"/>
        <v>2923877.6322043967</v>
      </c>
      <c r="AF56" s="6">
        <f t="shared" si="19"/>
        <v>2923877.6322043967</v>
      </c>
      <c r="AG56" s="6">
        <f t="shared" si="19"/>
        <v>3317364.0697043967</v>
      </c>
      <c r="AH56" s="6">
        <f t="shared" si="19"/>
        <v>3317364.0697043967</v>
      </c>
      <c r="AI56" s="6">
        <f>SUM(AI5:AI55)</f>
        <v>3317364.0697043967</v>
      </c>
      <c r="AJ56" s="6">
        <f t="shared" si="19"/>
        <v>3317364.0697043967</v>
      </c>
      <c r="AK56" s="6">
        <f t="shared" si="19"/>
        <v>3317364.0697043967</v>
      </c>
      <c r="AL56" s="6">
        <f t="shared" si="19"/>
        <v>2391101.7969771242</v>
      </c>
      <c r="AM56" s="6">
        <f t="shared" si="19"/>
        <v>2155412.9080882352</v>
      </c>
      <c r="AN56" s="6">
        <f t="shared" si="19"/>
        <v>2155412.9080882352</v>
      </c>
      <c r="AO56" s="6">
        <f t="shared" si="19"/>
        <v>2155412.9080882352</v>
      </c>
      <c r="AP56" s="6">
        <f t="shared" si="19"/>
        <v>2155412.9080882352</v>
      </c>
      <c r="AQ56" s="6">
        <f t="shared" si="19"/>
        <v>2155412.9080882352</v>
      </c>
      <c r="AR56" s="6">
        <f t="shared" si="19"/>
        <v>1714236.4375</v>
      </c>
      <c r="AS56" s="6">
        <f t="shared" si="19"/>
        <v>489500</v>
      </c>
      <c r="AT56" s="6">
        <f t="shared" si="19"/>
        <v>489500</v>
      </c>
      <c r="AU56" s="6">
        <f t="shared" si="19"/>
        <v>0</v>
      </c>
    </row>
    <row r="57" spans="2:48" x14ac:dyDescent="0.35">
      <c r="B57" s="69" t="s">
        <v>73</v>
      </c>
      <c r="C57" s="69"/>
      <c r="D57" s="69"/>
      <c r="E57" s="69"/>
      <c r="F57" s="6">
        <v>4447785493</v>
      </c>
      <c r="G57" s="1"/>
      <c r="H57" s="41"/>
      <c r="I57" s="41">
        <f>$I$56/F57</f>
        <v>6.2842222743556811E-4</v>
      </c>
      <c r="J57" s="42">
        <f>$J56/F57</f>
        <v>7.9489304122673022E-4</v>
      </c>
      <c r="K57" s="42">
        <f>K56/F57</f>
        <v>7.9489304122673022E-4</v>
      </c>
      <c r="L57" s="42">
        <f>L56/F57</f>
        <v>1.0831875698725662E-3</v>
      </c>
      <c r="M57" s="42">
        <f>M56/F57</f>
        <v>1.0831875698725662E-3</v>
      </c>
      <c r="N57" s="41">
        <f t="shared" ref="N57:AT57" si="20">N56/$F$57</f>
        <v>1.0831875698725662E-3</v>
      </c>
      <c r="O57" s="41">
        <f t="shared" si="20"/>
        <v>1.7599064038264591E-3</v>
      </c>
      <c r="P57" s="41">
        <f t="shared" si="20"/>
        <v>1.968158864334062E-3</v>
      </c>
      <c r="Q57" s="41">
        <f t="shared" si="20"/>
        <v>1.968158864334062E-3</v>
      </c>
      <c r="R57" s="41">
        <f t="shared" si="20"/>
        <v>1.968158864334062E-3</v>
      </c>
      <c r="S57" s="41">
        <f t="shared" si="20"/>
        <v>1.9605505837519033E-3</v>
      </c>
      <c r="T57" s="41">
        <f t="shared" si="20"/>
        <v>1.9121521166183624E-3</v>
      </c>
      <c r="U57" s="41">
        <f t="shared" si="20"/>
        <v>2.0990428741218966E-3</v>
      </c>
      <c r="V57" s="41">
        <f t="shared" si="20"/>
        <v>2.0990428741218966E-3</v>
      </c>
      <c r="W57" s="41">
        <f t="shared" si="20"/>
        <v>2.2090976419991658E-3</v>
      </c>
      <c r="X57" s="41">
        <f t="shared" si="20"/>
        <v>1.6650634770254038E-3</v>
      </c>
      <c r="Y57" s="41">
        <f t="shared" si="20"/>
        <v>1.6650634770254038E-3</v>
      </c>
      <c r="Z57" s="41">
        <f t="shared" si="20"/>
        <v>1.6650634770254038E-3</v>
      </c>
      <c r="AA57" s="41">
        <f t="shared" si="20"/>
        <v>1.3692795784080313E-3</v>
      </c>
      <c r="AB57" s="41">
        <f t="shared" si="20"/>
        <v>1.3692795784080313E-3</v>
      </c>
      <c r="AC57" s="41">
        <f t="shared" si="20"/>
        <v>1.3529793318889259E-3</v>
      </c>
      <c r="AD57" s="41">
        <f t="shared" si="20"/>
        <v>1.2856986591876537E-3</v>
      </c>
      <c r="AE57" s="41">
        <f t="shared" si="20"/>
        <v>6.5737829236730161E-4</v>
      </c>
      <c r="AF57" s="41">
        <f t="shared" si="20"/>
        <v>6.5737829236730161E-4</v>
      </c>
      <c r="AG57" s="41">
        <f t="shared" si="20"/>
        <v>7.4584623627315663E-4</v>
      </c>
      <c r="AH57" s="41">
        <f t="shared" si="20"/>
        <v>7.4584623627315663E-4</v>
      </c>
      <c r="AI57" s="41">
        <f t="shared" si="20"/>
        <v>7.4584623627315663E-4</v>
      </c>
      <c r="AJ57" s="41">
        <f t="shared" si="20"/>
        <v>7.4584623627315663E-4</v>
      </c>
      <c r="AK57" s="41">
        <f t="shared" si="20"/>
        <v>7.4584623627315663E-4</v>
      </c>
      <c r="AL57" s="41">
        <f t="shared" si="20"/>
        <v>5.3759377576555363E-4</v>
      </c>
      <c r="AM57" s="41">
        <f t="shared" si="20"/>
        <v>4.8460361037654814E-4</v>
      </c>
      <c r="AN57" s="41">
        <f t="shared" si="20"/>
        <v>4.8460361037654814E-4</v>
      </c>
      <c r="AO57" s="41">
        <f t="shared" si="20"/>
        <v>4.8460361037654814E-4</v>
      </c>
      <c r="AP57" s="41">
        <f t="shared" si="20"/>
        <v>4.8460361037654814E-4</v>
      </c>
      <c r="AQ57" s="41">
        <f t="shared" si="20"/>
        <v>4.8460361037654814E-4</v>
      </c>
      <c r="AR57" s="41">
        <f t="shared" si="20"/>
        <v>3.8541346928665834E-4</v>
      </c>
      <c r="AS57" s="41">
        <f t="shared" si="20"/>
        <v>1.1005476787726912E-4</v>
      </c>
      <c r="AT57" s="41">
        <f t="shared" si="20"/>
        <v>1.1005476787726912E-4</v>
      </c>
      <c r="AU57" s="41"/>
      <c r="AV57" s="25"/>
    </row>
    <row r="58" spans="2:48" x14ac:dyDescent="0.35">
      <c r="B58" s="1"/>
      <c r="C58" s="1"/>
      <c r="D58" s="1"/>
      <c r="E58" s="1"/>
      <c r="F58" s="1"/>
      <c r="G58" s="47"/>
      <c r="H58" s="1"/>
      <c r="I58" s="70">
        <f>I57+J57+K57+L57+M57+N57</f>
        <v>5.4677710195067267E-3</v>
      </c>
      <c r="J58" s="70"/>
      <c r="K58" s="70"/>
      <c r="L58" s="70"/>
      <c r="M58" s="70"/>
      <c r="N58" s="70"/>
      <c r="O58" s="71">
        <f>O57+P57+Q57+R57+S57+T57+U57</f>
        <v>1.3636128571320807E-2</v>
      </c>
      <c r="P58" s="72"/>
      <c r="Q58" s="72"/>
      <c r="R58" s="72"/>
      <c r="S58" s="72"/>
      <c r="T58" s="72"/>
      <c r="U58" s="72"/>
      <c r="V58" s="73">
        <f>V57+W57+X57+Y57+Z57+AA57</f>
        <v>1.0672610525605305E-2</v>
      </c>
      <c r="W58" s="74"/>
      <c r="X58" s="74"/>
      <c r="Y58" s="74"/>
      <c r="Z58" s="74"/>
      <c r="AA58" s="74"/>
      <c r="AB58" s="75">
        <f>AB57+AC57+AD57+AE57+AF57+AG57+AH57</f>
        <v>6.8144066267655278E-3</v>
      </c>
      <c r="AC58" s="76"/>
      <c r="AD58" s="76"/>
      <c r="AE58" s="76"/>
      <c r="AF58" s="76"/>
      <c r="AG58" s="76"/>
      <c r="AH58" s="76"/>
      <c r="AI58" s="77">
        <f>AI57+AJ57+AK57+AL57+AM57+AN57+AO57</f>
        <v>4.2289433157146677E-3</v>
      </c>
      <c r="AJ58" s="78"/>
      <c r="AK58" s="78"/>
      <c r="AL58" s="78"/>
      <c r="AM58" s="78"/>
      <c r="AN58" s="78"/>
      <c r="AO58" s="78"/>
      <c r="AP58" s="66">
        <f>AP57+AQ57+AR57+AS57+AT57</f>
        <v>1.5747302257942931E-3</v>
      </c>
      <c r="AQ58" s="67"/>
      <c r="AR58" s="67"/>
      <c r="AS58" s="67"/>
      <c r="AT58" s="68"/>
      <c r="AU58" s="43">
        <f>SUM(I58:AT58)</f>
        <v>4.239459028470733E-2</v>
      </c>
    </row>
    <row r="59" spans="2:48" x14ac:dyDescent="0.35">
      <c r="G59" s="25"/>
    </row>
    <row r="60" spans="2:48" x14ac:dyDescent="0.35">
      <c r="F60" s="24"/>
      <c r="G60" s="25"/>
    </row>
    <row r="61" spans="2:48" x14ac:dyDescent="0.35">
      <c r="F61" s="25"/>
    </row>
    <row r="62" spans="2:48" x14ac:dyDescent="0.35">
      <c r="F62" s="25"/>
    </row>
    <row r="93" spans="8:8" x14ac:dyDescent="0.35">
      <c r="H93" s="48">
        <v>2268680</v>
      </c>
    </row>
    <row r="94" spans="8:8" x14ac:dyDescent="0.35">
      <c r="H94" s="48">
        <v>364921</v>
      </c>
    </row>
    <row r="95" spans="8:8" x14ac:dyDescent="0.35">
      <c r="H95" s="49">
        <f>H94+H93</f>
        <v>2633601</v>
      </c>
    </row>
  </sheetData>
  <mergeCells count="67">
    <mergeCell ref="C45:E45"/>
    <mergeCell ref="C46:E46"/>
    <mergeCell ref="AP58:AT58"/>
    <mergeCell ref="C50:E50"/>
    <mergeCell ref="C51:E51"/>
    <mergeCell ref="C52:E52"/>
    <mergeCell ref="C53:E53"/>
    <mergeCell ref="C54:E54"/>
    <mergeCell ref="B57:E57"/>
    <mergeCell ref="I58:N58"/>
    <mergeCell ref="O58:U58"/>
    <mergeCell ref="V58:AA58"/>
    <mergeCell ref="AB58:AH58"/>
    <mergeCell ref="AI58:AO58"/>
    <mergeCell ref="C55:E55"/>
    <mergeCell ref="C56:E56"/>
    <mergeCell ref="C32:E32"/>
    <mergeCell ref="C47:E47"/>
    <mergeCell ref="C48:E48"/>
    <mergeCell ref="C49:E49"/>
    <mergeCell ref="C33:E33"/>
    <mergeCell ref="C35:E35"/>
    <mergeCell ref="C36:E36"/>
    <mergeCell ref="C37:E37"/>
    <mergeCell ref="C38:E38"/>
    <mergeCell ref="C42:E42"/>
    <mergeCell ref="C34:E34"/>
    <mergeCell ref="C39:E39"/>
    <mergeCell ref="C40:E40"/>
    <mergeCell ref="C41:E41"/>
    <mergeCell ref="C43:E43"/>
    <mergeCell ref="C44:E44"/>
    <mergeCell ref="C27:E27"/>
    <mergeCell ref="C28:E28"/>
    <mergeCell ref="C29:E29"/>
    <mergeCell ref="C30:E30"/>
    <mergeCell ref="C31:E31"/>
    <mergeCell ref="C26:E26"/>
    <mergeCell ref="C22:E22"/>
    <mergeCell ref="C23:E23"/>
    <mergeCell ref="C24:E24"/>
    <mergeCell ref="C4:E4"/>
    <mergeCell ref="C16:E16"/>
    <mergeCell ref="C17:E17"/>
    <mergeCell ref="C18:E18"/>
    <mergeCell ref="C19:E19"/>
    <mergeCell ref="AB3:AH3"/>
    <mergeCell ref="AI3:AO3"/>
    <mergeCell ref="AP3:AU3"/>
    <mergeCell ref="C5:E5"/>
    <mergeCell ref="C25:E25"/>
    <mergeCell ref="V3:Z3"/>
    <mergeCell ref="C20:E20"/>
    <mergeCell ref="C21:E21"/>
    <mergeCell ref="C10:E10"/>
    <mergeCell ref="C11:E11"/>
    <mergeCell ref="C12:E12"/>
    <mergeCell ref="C13:E13"/>
    <mergeCell ref="C14:E14"/>
    <mergeCell ref="C15:E15"/>
    <mergeCell ref="O3:U3"/>
    <mergeCell ref="I3:N3"/>
    <mergeCell ref="B2:M2"/>
    <mergeCell ref="C6:E6"/>
    <mergeCell ref="C7:E7"/>
    <mergeCell ref="C8:E8"/>
    <mergeCell ref="C9:E9"/>
  </mergeCells>
  <pageMargins left="0.7" right="0.7" top="0.75" bottom="0.75" header="0.3" footer="0.3"/>
  <pageSetup paperSize="9" scale="11" orientation="portrait" horizontalDpi="1200" verticalDpi="1200" r:id="rId1"/>
  <rowBreaks count="1" manualBreakCount="1">
    <brk id="59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Sosa</dc:creator>
  <cp:lastModifiedBy>Santiago Sosa</cp:lastModifiedBy>
  <cp:lastPrinted>2025-01-03T21:26:59Z</cp:lastPrinted>
  <dcterms:created xsi:type="dcterms:W3CDTF">2024-10-21T20:24:57Z</dcterms:created>
  <dcterms:modified xsi:type="dcterms:W3CDTF">2025-01-24T04:49:45Z</dcterms:modified>
</cp:coreProperties>
</file>