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agrowebsas-my.sharepoint.com/personal/john_silva_vitisolei_com/Documents/Escritorio/Monografia/"/>
    </mc:Choice>
  </mc:AlternateContent>
  <xr:revisionPtr revIDLastSave="2" documentId="13_ncr:1_{97A082FF-5305-491A-91AD-6BF265F12DE7}" xr6:coauthVersionLast="47" xr6:coauthVersionMax="47" xr10:uidLastSave="{F490F8EE-6E0E-47E6-89B0-2CFC35B455D9}"/>
  <bookViews>
    <workbookView xWindow="-108" yWindow="-108" windowWidth="23256" windowHeight="12456" xr2:uid="{C59AC2E1-9319-4344-B015-B44F12F14878}"/>
  </bookViews>
  <sheets>
    <sheet name="Pareto Fallas Sist" sheetId="2" r:id="rId1"/>
    <sheet name="Fotogtrafias de sistemas" sheetId="10" r:id="rId2"/>
    <sheet name="Transmision" sheetId="1" r:id="rId3"/>
    <sheet name="Sistema Hidraulico" sheetId="3" r:id="rId4"/>
    <sheet name="Motor" sheetId="4" r:id="rId5"/>
    <sheet name="Sistema Electrico" sheetId="6" r:id="rId6"/>
    <sheet name="Dirección" sheetId="7" r:id="rId7"/>
    <sheet name="Refrigeración" sheetId="8" r:id="rId8"/>
    <sheet name="Frenos" sheetId="9" r:id="rId9"/>
  </sheets>
  <definedNames>
    <definedName name="_xlnm._FilterDatabase" localSheetId="6" hidden="1">Dirección!$D$2:$M$2</definedName>
    <definedName name="_xlnm._FilterDatabase" localSheetId="8" hidden="1">Frenos!$D$2:$M$2</definedName>
    <definedName name="_xlnm._FilterDatabase" localSheetId="4" hidden="1">Motor!$A$13:$K$32</definedName>
    <definedName name="_xlnm._FilterDatabase" localSheetId="7" hidden="1">Refrigeración!$D$2:$M$2</definedName>
    <definedName name="_xlnm._FilterDatabase" localSheetId="5" hidden="1">'Sistema Electrico'!$B$13:$L$41</definedName>
    <definedName name="_xlnm._FilterDatabase" localSheetId="3" hidden="1">'Sistema Hidraulico'!$A$11:$K$34</definedName>
    <definedName name="_xlnm._FilterDatabase" localSheetId="2" hidden="1">Transmision!$A$13:$K$31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8" i="4" l="1"/>
  <c r="AF14" i="4"/>
  <c r="AG19" i="6"/>
  <c r="AG14" i="6"/>
  <c r="AF14" i="6"/>
  <c r="AG4" i="7"/>
  <c r="AI14" i="6"/>
  <c r="M11" i="9"/>
  <c r="AG10" i="9"/>
  <c r="M10" i="9"/>
  <c r="M9" i="9"/>
  <c r="M8" i="9"/>
  <c r="AG7" i="9"/>
  <c r="M7" i="9"/>
  <c r="M6" i="9"/>
  <c r="AO5" i="9"/>
  <c r="AO6" i="9" s="1"/>
  <c r="M5" i="9"/>
  <c r="AG4" i="9"/>
  <c r="M4" i="9"/>
  <c r="M12" i="8"/>
  <c r="M11" i="8"/>
  <c r="AG10" i="8"/>
  <c r="M10" i="8"/>
  <c r="M9" i="8"/>
  <c r="M8" i="8"/>
  <c r="AG7" i="8"/>
  <c r="M7" i="8"/>
  <c r="M6" i="8"/>
  <c r="AO5" i="8"/>
  <c r="AO6" i="8" s="1"/>
  <c r="M5" i="8"/>
  <c r="AG4" i="8"/>
  <c r="M4" i="8"/>
  <c r="M16" i="7"/>
  <c r="M15" i="7"/>
  <c r="AG14" i="7"/>
  <c r="M14" i="7"/>
  <c r="M13" i="7"/>
  <c r="M12" i="7"/>
  <c r="AG11" i="7"/>
  <c r="M11" i="7"/>
  <c r="M10" i="7"/>
  <c r="M9" i="7"/>
  <c r="M8" i="7"/>
  <c r="M7" i="7"/>
  <c r="M6" i="7"/>
  <c r="AO5" i="7"/>
  <c r="AO6" i="7" s="1"/>
  <c r="M5" i="7"/>
  <c r="M4" i="7"/>
  <c r="AH14" i="4"/>
  <c r="AE14" i="4"/>
  <c r="AL14" i="4"/>
  <c r="AL16" i="4"/>
  <c r="AK14" i="4"/>
  <c r="AI45" i="6"/>
  <c r="AG45" i="6"/>
  <c r="AG44" i="6"/>
  <c r="AF45" i="6"/>
  <c r="AF44" i="6"/>
  <c r="AI44" i="6"/>
  <c r="AC45" i="6"/>
  <c r="AC44" i="6"/>
  <c r="Z44" i="6"/>
  <c r="Z45" i="6" s="1"/>
  <c r="AI42" i="6"/>
  <c r="AG42" i="6"/>
  <c r="AF42" i="6"/>
  <c r="AC42" i="6"/>
  <c r="AI37" i="6"/>
  <c r="AG37" i="6"/>
  <c r="AF37" i="6"/>
  <c r="AC37" i="6"/>
  <c r="Y37" i="6"/>
  <c r="AI32" i="6"/>
  <c r="AG32" i="6"/>
  <c r="AF32" i="6"/>
  <c r="AE32" i="6"/>
  <c r="AC32" i="6"/>
  <c r="AI29" i="6"/>
  <c r="AG29" i="6"/>
  <c r="AF29" i="6"/>
  <c r="AC29" i="6"/>
  <c r="AI24" i="6"/>
  <c r="AG24" i="6"/>
  <c r="AF24" i="6"/>
  <c r="AE24" i="6"/>
  <c r="AC24" i="6"/>
  <c r="AI19" i="6"/>
  <c r="AH19" i="6"/>
  <c r="AF19" i="6"/>
  <c r="AC19" i="6"/>
  <c r="X19" i="6"/>
  <c r="AC14" i="6"/>
  <c r="Z14" i="6"/>
  <c r="Y24" i="6"/>
  <c r="AE33" i="4"/>
  <c r="AD33" i="4"/>
  <c r="AB33" i="4"/>
  <c r="W33" i="4"/>
  <c r="AE29" i="4"/>
  <c r="AB29" i="4"/>
  <c r="AE25" i="4"/>
  <c r="AB25" i="4"/>
  <c r="AE21" i="4"/>
  <c r="AB21" i="4"/>
  <c r="AH18" i="4"/>
  <c r="AE18" i="4"/>
  <c r="AB18" i="4"/>
  <c r="AB14" i="4"/>
  <c r="AH32" i="3"/>
  <c r="AF32" i="3"/>
  <c r="AE32" i="3"/>
  <c r="AB32" i="3"/>
  <c r="Y32" i="3"/>
  <c r="X32" i="3"/>
  <c r="AH27" i="3"/>
  <c r="AF27" i="3"/>
  <c r="AE27" i="3"/>
  <c r="AB27" i="3"/>
  <c r="AH24" i="3"/>
  <c r="AF24" i="3"/>
  <c r="AE24" i="3"/>
  <c r="AB24" i="3"/>
  <c r="AH21" i="3"/>
  <c r="AF21" i="3"/>
  <c r="AE21" i="3"/>
  <c r="AB21" i="3"/>
  <c r="AH17" i="3"/>
  <c r="AF17" i="3"/>
  <c r="AE17" i="3"/>
  <c r="AB17" i="3"/>
  <c r="AH12" i="3"/>
  <c r="AF12" i="3"/>
  <c r="AE12" i="3"/>
  <c r="AB12" i="3"/>
  <c r="AK14" i="6"/>
  <c r="AL14" i="6"/>
  <c r="AM14" i="6"/>
  <c r="AK15" i="6"/>
  <c r="AL15" i="6"/>
  <c r="AM15" i="6"/>
  <c r="AN15" i="6"/>
  <c r="AK16" i="6"/>
  <c r="AL16" i="6"/>
  <c r="AM16" i="6"/>
  <c r="AK17" i="6"/>
  <c r="AL17" i="6"/>
  <c r="AJ14" i="4"/>
  <c r="AJ15" i="4"/>
  <c r="AK15" i="4"/>
  <c r="AL15" i="4"/>
  <c r="AM15" i="4"/>
  <c r="AJ16" i="4"/>
  <c r="AK16" i="4"/>
  <c r="AJ17" i="4"/>
  <c r="AK17" i="4"/>
  <c r="AK12" i="3"/>
  <c r="AL12" i="3"/>
  <c r="AM12" i="3"/>
  <c r="AK13" i="3"/>
  <c r="AL13" i="3"/>
  <c r="AM13" i="3"/>
  <c r="AN13" i="3"/>
  <c r="AK14" i="3"/>
  <c r="AL14" i="3"/>
  <c r="AM14" i="3"/>
  <c r="AK15" i="3"/>
  <c r="AL15" i="3"/>
  <c r="AH24" i="1"/>
  <c r="AF24" i="1"/>
  <c r="AE24" i="1"/>
  <c r="AB24" i="1"/>
  <c r="AH7" i="9" l="1"/>
  <c r="AJ7" i="9" s="1"/>
  <c r="AH4" i="9"/>
  <c r="AJ4" i="9" s="1"/>
  <c r="AH10" i="9"/>
  <c r="AJ10" i="9" s="1"/>
  <c r="AH7" i="8"/>
  <c r="AJ7" i="8" s="1"/>
  <c r="AH4" i="8"/>
  <c r="AJ4" i="8" s="1"/>
  <c r="AH10" i="8"/>
  <c r="AJ10" i="8" s="1"/>
  <c r="AH11" i="7"/>
  <c r="AJ11" i="7" s="1"/>
  <c r="AH4" i="7"/>
  <c r="AH7" i="7"/>
  <c r="AJ7" i="7" s="1"/>
  <c r="AH14" i="7"/>
  <c r="AJ14" i="7" s="1"/>
  <c r="AJ4" i="7"/>
  <c r="AF21" i="4"/>
  <c r="AH21" i="4" s="1"/>
  <c r="AF33" i="4"/>
  <c r="AH33" i="4" s="1"/>
  <c r="AF29" i="4"/>
  <c r="AH29" i="4" s="1"/>
  <c r="AF25" i="4"/>
  <c r="AH25" i="4" s="1"/>
  <c r="AH20" i="1"/>
  <c r="AF20" i="1"/>
  <c r="AE20" i="1"/>
  <c r="AB20" i="1"/>
  <c r="AF17" i="1"/>
  <c r="AH17" i="1" s="1"/>
  <c r="AM16" i="1"/>
  <c r="AL16" i="1"/>
  <c r="AM15" i="1"/>
  <c r="AL15" i="1"/>
  <c r="AH14" i="1"/>
  <c r="AF14" i="1"/>
  <c r="AE14" i="1"/>
  <c r="AE17" i="1"/>
  <c r="AB14" i="1"/>
  <c r="AB17" i="1"/>
  <c r="AQ18" i="1"/>
  <c r="AQ17" i="1"/>
  <c r="J28" i="1" l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tc={4CF8B46A-99F8-4164-9C7B-D5CF80550D40}</author>
  </authors>
  <commentList>
    <comment ref="AE14" authorId="0" shapeId="0" xr:uid="{4CF8B46A-99F8-4164-9C7B-D5CF80550D40}">
      <text>
        <r>
          <rPr>
            <sz val="11"/>
            <color theme="1"/>
            <rFont val="Aptos Narrow"/>
            <family val="2"/>
            <scheme val="minor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Juego de escobillas: $20,000 - $80,000 COP
🔹 Bendix (piñón de arranque): $50,000 - $200,000 COP
🔹 Rodamientos o bujes: $15,000 - $50,000 COP (cada uno)
🔹 Solenoide (si se cambia): $80,000 - $250,000 COP
🔹 Grasa dieléctrica y limpiador de contactos: $20,000 - $50,000 COP </t>
        </r>
      </text>
    </comment>
  </commentList>
</comments>
</file>

<file path=xl/sharedStrings.xml><?xml version="1.0" encoding="utf-8"?>
<sst xmlns="http://schemas.openxmlformats.org/spreadsheetml/2006/main" count="1217" uniqueCount="726">
  <si>
    <t>Función</t>
  </si>
  <si>
    <t>Efectos Gravedad</t>
  </si>
  <si>
    <t>Causas Reales o</t>
  </si>
  <si>
    <t>Potenciales</t>
  </si>
  <si>
    <t>Frecuencia</t>
  </si>
  <si>
    <t>Controles</t>
  </si>
  <si>
    <t>actuales</t>
  </si>
  <si>
    <t>Detectabilidad</t>
  </si>
  <si>
    <t>N</t>
  </si>
  <si>
    <t>P</t>
  </si>
  <si>
    <t>R</t>
  </si>
  <si>
    <t>Componente</t>
  </si>
  <si>
    <t>Modos de Falla</t>
  </si>
  <si>
    <t>FUNCION</t>
  </si>
  <si>
    <t>MODO DE FALLA</t>
  </si>
  <si>
    <t>EFECTO</t>
  </si>
  <si>
    <t xml:space="preserve">GRSVEDAD </t>
  </si>
  <si>
    <t>Posibles Fallas</t>
  </si>
  <si>
    <t>Efecto de la Falla</t>
  </si>
  <si>
    <t>Causa de la Falla</t>
  </si>
  <si>
    <t>Severidad (S)</t>
  </si>
  <si>
    <t>Ocurrencia (O)</t>
  </si>
  <si>
    <t>Detección (D)</t>
  </si>
  <si>
    <t>RPN (S × O × D)</t>
  </si>
  <si>
    <t>Acciones Recomendadas</t>
  </si>
  <si>
    <t>Subsistema</t>
  </si>
  <si>
    <t>Etiquetas de fila</t>
  </si>
  <si>
    <t>N° Eventos</t>
  </si>
  <si>
    <t>% Frecuencia</t>
  </si>
  <si>
    <t>Vástagos controladores de marchas</t>
  </si>
  <si>
    <t>Fuga de sellos</t>
  </si>
  <si>
    <t>Desgaste discos de fricción</t>
  </si>
  <si>
    <t>Daño carcaza</t>
  </si>
  <si>
    <t>Retenedor Diferencial</t>
  </si>
  <si>
    <t>Daño convertidor</t>
  </si>
  <si>
    <t>Tapa diferencial</t>
  </si>
  <si>
    <t>Bomba transferencia</t>
  </si>
  <si>
    <t>Sellos divisores de flujo</t>
  </si>
  <si>
    <t>Daño Electrico</t>
  </si>
  <si>
    <t>Controlar la marcha del sistema de transmisión.</t>
  </si>
  <si>
    <t>Desgaste de vástagos</t>
  </si>
  <si>
    <t>Cambio inadecuado de marchas.</t>
  </si>
  <si>
    <t>Uso excesivo o falta de lubricación.</t>
  </si>
  <si>
    <t>Reemplazo de vástagos y revisión de lubricación.</t>
  </si>
  <si>
    <t>Deformación por sobrecarga</t>
  </si>
  <si>
    <t>No cambia correctamente de marcha.</t>
  </si>
  <si>
    <t>Sobrecarga del sistema.</t>
  </si>
  <si>
    <t>Controlar carga de trabajo y materiales de calidad.</t>
  </si>
  <si>
    <t>Desajuste de vástago</t>
  </si>
  <si>
    <t>Imposibilidad de cambiar de marcha.</t>
  </si>
  <si>
    <t>Evitar que los líquidos escapen en el sistema.</t>
  </si>
  <si>
    <t>Fugas en los sellos de aceite</t>
  </si>
  <si>
    <t>Pérdida de presión y daño a otros componentes.</t>
  </si>
  <si>
    <t>Sellos defectuosos o mal instalados.</t>
  </si>
  <si>
    <t>Reemplazo de sellos y revisión de instalación.</t>
  </si>
  <si>
    <t>Desgaste en los sellos de goma</t>
  </si>
  <si>
    <t>Pérdida de fluido, reducción de eficiencia.</t>
  </si>
  <si>
    <t>Material de baja calidad o mal uso.</t>
  </si>
  <si>
    <t>Mejorar calidad de los sellos y evitar mal uso.</t>
  </si>
  <si>
    <t>Daños adicionales a otros componentes.</t>
  </si>
  <si>
    <t>Fugas por desajuste en instalación</t>
  </si>
  <si>
    <t>Pérdida de fluido.</t>
  </si>
  <si>
    <t>Error de montaje o daño por impacto.</t>
  </si>
  <si>
    <t>Asegurar instalación adecuada y revisión.</t>
  </si>
  <si>
    <t>Generar fricción para la transmisión de potencia.</t>
  </si>
  <si>
    <t>Desgaste excesivo de discos</t>
  </si>
  <si>
    <t>Fallo en la transmisión de potencia.</t>
  </si>
  <si>
    <t>Uso excesivo o falta de mantenimiento.</t>
  </si>
  <si>
    <t>Reemplazo de discos y mantenimiento preventivo.</t>
  </si>
  <si>
    <t>Deformación de discos por sobrecalentamiento</t>
  </si>
  <si>
    <t>Transmisión irregular o ineficiente.</t>
  </si>
  <si>
    <t>Temperaturas altas.</t>
  </si>
  <si>
    <t>Mejorar ventilación y refrigeración.</t>
  </si>
  <si>
    <t>Desgaste desigual de los discos</t>
  </si>
  <si>
    <t>Pérdida de efectividad en la transmisión.</t>
  </si>
  <si>
    <t>Instalación incorrecta o mala alineación.</t>
  </si>
  <si>
    <t>Revisar alineación y ajuste de instalación.</t>
  </si>
  <si>
    <t>Desgaste de material de fricción en condiciones extremas</t>
  </si>
  <si>
    <t>Daño a otros componentes.</t>
  </si>
  <si>
    <t>Material no adecuado.</t>
  </si>
  <si>
    <t>Usar materiales adecuados y controlar condiciones de uso.</t>
  </si>
  <si>
    <t>Proteger los componentes internos del sistema.</t>
  </si>
  <si>
    <t>Grietas o fisuras en la carcaza</t>
  </si>
  <si>
    <t>Pérdida de aceite y mal funcionamiento.</t>
  </si>
  <si>
    <t>Impactos o defectos de fabricación.</t>
  </si>
  <si>
    <t>Mejorar procesos de fabricación y materiales.</t>
  </si>
  <si>
    <t>Fugas debido a desgaste o daño de la tapa</t>
  </si>
  <si>
    <t>Daños internos o reducción de eficiencia.</t>
  </si>
  <si>
    <t>Revisar y reforzar diseño y montaje.</t>
  </si>
  <si>
    <t>Desalineación de la carcaza</t>
  </si>
  <si>
    <t>Fallo de componentes internos.</t>
  </si>
  <si>
    <t>Mejorar calidad de fabricación y ensamblaje.</t>
  </si>
  <si>
    <t>Retenedor diferencial</t>
  </si>
  <si>
    <t>Sellar el sistema diferencial para evitar fugas.</t>
  </si>
  <si>
    <t>Daño o desgaste del retenedor</t>
  </si>
  <si>
    <t>Fugas de aceite y daño al diferencial.</t>
  </si>
  <si>
    <t>Mal montaje o material defectuoso.</t>
  </si>
  <si>
    <t>Reemplazo de retenedores y controlar calidad.</t>
  </si>
  <si>
    <t>Desajuste en la instalación</t>
  </si>
  <si>
    <t>Fugas y funcionamiento ineficiente.</t>
  </si>
  <si>
    <t>Error de instalación.</t>
  </si>
  <si>
    <t>Asegurar montaje adecuado y revisar cada unidad.</t>
  </si>
  <si>
    <t>Fugas debido a defectos del material</t>
  </si>
  <si>
    <t>Pérdida de fluido y posible daño.</t>
  </si>
  <si>
    <t>Material defectuoso.</t>
  </si>
  <si>
    <t>Controlar calidad del material.</t>
  </si>
  <si>
    <t>Daño por sobrepresión en el sistema</t>
  </si>
  <si>
    <t>Exceso de presión en el sistema.</t>
  </si>
  <si>
    <t>Controlar presión y mantenimiento del sistema.</t>
  </si>
  <si>
    <t>Daño por fricción excesiva</t>
  </si>
  <si>
    <t>Pérdida de eficacia del sistema diferencial.</t>
  </si>
  <si>
    <t>Uso incorrecto o materiales defectuosos.</t>
  </si>
  <si>
    <t>Asegurar uso adecuado y reemplazo de piezas.</t>
  </si>
  <si>
    <t>Transmision</t>
  </si>
  <si>
    <t>Sellos</t>
  </si>
  <si>
    <t>Discos de fricción</t>
  </si>
  <si>
    <t>Carcaza</t>
  </si>
  <si>
    <t>Mal procedimiento de mantenimiento</t>
  </si>
  <si>
    <t>Instalación defectuosa.</t>
  </si>
  <si>
    <t>Mangueras</t>
  </si>
  <si>
    <t>Cambio Empaquetadura</t>
  </si>
  <si>
    <t>Fuga Hidraulica</t>
  </si>
  <si>
    <t>Daño Cilindro</t>
  </si>
  <si>
    <t>Bomba Hidraulica</t>
  </si>
  <si>
    <t xml:space="preserve">Valvula de control </t>
  </si>
  <si>
    <t>Transportar fluido o gases entre componentes.</t>
  </si>
  <si>
    <t>Fugas o grietas en las mangueras</t>
  </si>
  <si>
    <t>Pérdida de presión y fluido, posible daño al sistema.</t>
  </si>
  <si>
    <t>Desgaste o daño por fricción.</t>
  </si>
  <si>
    <t>Reemplazar mangueras y revisar frecuentemente.</t>
  </si>
  <si>
    <t>Obstrucción en el interior de las mangueras</t>
  </si>
  <si>
    <t>Flujo de fluido insuficiente.</t>
  </si>
  <si>
    <t>Material bloqueante o acumulación de suciedad.</t>
  </si>
  <si>
    <t>Limpiar y verificar el interior de las mangueras.</t>
  </si>
  <si>
    <t>Daño por sobrepresión</t>
  </si>
  <si>
    <t>Daño en la bomba o componentes por falta de presión.</t>
  </si>
  <si>
    <t>Exceso de presión o golpe en la manguera.</t>
  </si>
  <si>
    <t>Controlar presión del sistema y usar válvulas limitadoras.</t>
  </si>
  <si>
    <t>Degradación por envejecimiento o exposición al sol</t>
  </si>
  <si>
    <t>Pérdida de flexibilidad, fallos en el sistema.</t>
  </si>
  <si>
    <t>Material de baja calidad o exposición a condiciones extremas.</t>
  </si>
  <si>
    <t>Usar mangueras de alta calidad y protegerlas de la exposición directa al sol.</t>
  </si>
  <si>
    <t>Daño por instalación incorrecta</t>
  </si>
  <si>
    <t>Desgaste prematuro o fuga en la conexión.</t>
  </si>
  <si>
    <t>Montaje incorrecto o falta de sellado.</t>
  </si>
  <si>
    <t>Mejorar el proceso de instalación y revisar conexiones.</t>
  </si>
  <si>
    <t>Sellar componentes para evitar fugas de fluidos.</t>
  </si>
  <si>
    <t>Desgaste o rotura de la empaquetadura</t>
  </si>
  <si>
    <t>Fugas de fluido, mal funcionamiento del sistema.</t>
  </si>
  <si>
    <t>Material de empaquetadura defectuoso o mal uso.</t>
  </si>
  <si>
    <t>Reemplazar empaquetaduras con mayor frecuencia.</t>
  </si>
  <si>
    <t>Deformación o pérdida de elasticidad</t>
  </si>
  <si>
    <t>Pérdida de estanqueidad y baja eficiencia.</t>
  </si>
  <si>
    <t>Alta temperatura o presión excesiva.</t>
  </si>
  <si>
    <t>Asegurar condiciones adecuadas de uso y temperatura.</t>
  </si>
  <si>
    <t>Instalación incorrecta</t>
  </si>
  <si>
    <t>Fugas de fluido y posible daño al sistema.</t>
  </si>
  <si>
    <t>Montaje incorrecto o mal ajuste de la empaquetadura.</t>
  </si>
  <si>
    <t>Mejorar proceso de instalación y ajustar empaquetaduras correctamente.</t>
  </si>
  <si>
    <t>Daño por abrasión de la empaquetadura</t>
  </si>
  <si>
    <t>Pérdida de presión y contaminación del sistema.</t>
  </si>
  <si>
    <t>Contacto con superficies ásperas o abrasivas.</t>
  </si>
  <si>
    <t>Reemplazar empaquetaduras y evitar fricción directa.</t>
  </si>
  <si>
    <t>Fuga Hidráulica</t>
  </si>
  <si>
    <t>Permitir el paso controlado de fluido entre componentes.</t>
  </si>
  <si>
    <t>Fugas en los sellos o conexiones hidráulicas</t>
  </si>
  <si>
    <t>Pérdida de presión y daños a otros componentes.</t>
  </si>
  <si>
    <t>Desgaste de sellos o conexiones mal instaladas.</t>
  </si>
  <si>
    <t>Inspección y reemplazo de sellos y conexiones.</t>
  </si>
  <si>
    <t>Pérdida de fluido por daño en conductos</t>
  </si>
  <si>
    <t>Bajo rendimiento del sistema.</t>
  </si>
  <si>
    <t>Daño por corrosión o impacto en los conductos.</t>
  </si>
  <si>
    <t>Reemplazar conductos dañados y mantener limpieza.</t>
  </si>
  <si>
    <t>Deterioro por temperatura excesiva</t>
  </si>
  <si>
    <t>Pérdida de eficiencia, daño a componentes.</t>
  </si>
  <si>
    <t>Exposición a altas temperaturas sin protección.</t>
  </si>
  <si>
    <t>Asegurar control de temperatura en el sistema hidráulico.</t>
  </si>
  <si>
    <t>Generar y controlar el movimiento lineal del sistema hidráulico.</t>
  </si>
  <si>
    <t>Doblado o daño en el cuerpo del cilindro</t>
  </si>
  <si>
    <t>Pérdida de efectividad y posible daño estructural.</t>
  </si>
  <si>
    <t>Fuerzas excesivas o impactos.</t>
  </si>
  <si>
    <t>Reforzar estructura y proteger contra impactos.</t>
  </si>
  <si>
    <t>Obstrucción en el mecanismo interno del cilindro</t>
  </si>
  <si>
    <t>Fallo en el funcionamiento del sistema.</t>
  </si>
  <si>
    <t>Contaminación del fluido o partículas externas.</t>
  </si>
  <si>
    <t>Filtrar el fluido y mantenerlo limpio.</t>
  </si>
  <si>
    <t>Desalineación del pistón</t>
  </si>
  <si>
    <t>Movimiento ineficaz, daños por fricción.</t>
  </si>
  <si>
    <t>Instalación incorrecta o desgaste irregular.</t>
  </si>
  <si>
    <t>Verificar alineación y ajustar.</t>
  </si>
  <si>
    <t>Bomba Hidráulica</t>
  </si>
  <si>
    <t>Proveer presión hidráulica al sistema.</t>
  </si>
  <si>
    <t>Fallo del impulsor o eje de la bomba</t>
  </si>
  <si>
    <t>Pérdida total de la capacidad de bombeo.</t>
  </si>
  <si>
    <t>Daño mecánico o falta de lubricación.</t>
  </si>
  <si>
    <t>Revisar ejes y mantenimiento de lubricación.</t>
  </si>
  <si>
    <t>Pérdida de fluido debido a fugas en la bomba</t>
  </si>
  <si>
    <t>Pérdida de presión y daño al sistema.</t>
  </si>
  <si>
    <t>Sellos defectuosos o mala instalación.</t>
  </si>
  <si>
    <t>Reemplazar sellos y revisar conexiones.</t>
  </si>
  <si>
    <t>Obstrucción en las líneas de entrada o salida</t>
  </si>
  <si>
    <t>Baja capacidad de bombeo.</t>
  </si>
  <si>
    <t>Suciedad o residuos en las líneas.</t>
  </si>
  <si>
    <t>Limpiar y verificar líneas y filtros regularmente.</t>
  </si>
  <si>
    <t>Daño por cavitación</t>
  </si>
  <si>
    <t>Daño interno en la bomba, pérdida de eficiencia.</t>
  </si>
  <si>
    <t>Fluctuaciones de presión o succión inadecuada.</t>
  </si>
  <si>
    <t>Mejorar condiciones de succión y presión.</t>
  </si>
  <si>
    <t>Válvula de control</t>
  </si>
  <si>
    <t>Controlar el flujo de fluido en el sistema.</t>
  </si>
  <si>
    <t>Bloqueo de la válvula por residuos</t>
  </si>
  <si>
    <t>Fallo en el control del flujo.</t>
  </si>
  <si>
    <t>Acumulación de suciedad o partículas.</t>
  </si>
  <si>
    <t>Limpiar y revisar válvulas regularmente.</t>
  </si>
  <si>
    <t>Desgaste de la válvula de control</t>
  </si>
  <si>
    <t>Pérdida de regulación en el sistema.</t>
  </si>
  <si>
    <t>Uso prolongado sin mantenimiento.</t>
  </si>
  <si>
    <t>Realizar mantenimiento preventivo y ajustes.</t>
  </si>
  <si>
    <t>Fugas por fallos en sellos internos</t>
  </si>
  <si>
    <t>Pérdida de fluido y presión.</t>
  </si>
  <si>
    <t>Sellos desgastados o mal instalados.</t>
  </si>
  <si>
    <t>Reemplazar sellos y realizar ajustes.</t>
  </si>
  <si>
    <t>Fallo eléctrico (en válvulas eléctricas)</t>
  </si>
  <si>
    <t>Inoperancia total de la válvula.</t>
  </si>
  <si>
    <t>Cortocircuitos o conexiones defectuosas.</t>
  </si>
  <si>
    <t>Inspeccionar sistema eléctrico y conexiones.</t>
  </si>
  <si>
    <t xml:space="preserve">Sistem Hidraulico </t>
  </si>
  <si>
    <t>Daño Culata Temperatura</t>
  </si>
  <si>
    <t>Daño Volante Motor</t>
  </si>
  <si>
    <t>Reparacion Motor</t>
  </si>
  <si>
    <t>Empaquetadura Carburador</t>
  </si>
  <si>
    <t>Kit distribucion</t>
  </si>
  <si>
    <t>Correas Distribución</t>
  </si>
  <si>
    <t>Daño Impulsadores</t>
  </si>
  <si>
    <t>Falla Rutina Mantenimiento</t>
  </si>
  <si>
    <t>Baja Presion Aceite</t>
  </si>
  <si>
    <t>Cambio Bujias</t>
  </si>
  <si>
    <t xml:space="preserve">Sensor Presion Aceite </t>
  </si>
  <si>
    <t>Fugas de gases en la culata debido a sellos defectuosos</t>
  </si>
  <si>
    <t>Pérdida de rendimiento del motor.</t>
  </si>
  <si>
    <t>Sellos defectuosos o mal instalado.</t>
  </si>
  <si>
    <t>Inspeccionar y reemplazar sellos con frecuencia.</t>
  </si>
  <si>
    <t>Transmitir la potencia del motor a la transmisión.</t>
  </si>
  <si>
    <t>Desgaste excesivo de los dientes del volante</t>
  </si>
  <si>
    <t>Desacople de la transmisión o pérdida de potencia.</t>
  </si>
  <si>
    <t>Exceso de uso o sobrecarga en el sistema.</t>
  </si>
  <si>
    <t>Reemplazo del volante y monitoreo de las condiciones de uso.</t>
  </si>
  <si>
    <t>Desalineación del volante de motor</t>
  </si>
  <si>
    <t>Fallo en la sincronización de la transmisión.</t>
  </si>
  <si>
    <t>Verificación de alineación durante mantenimiento.</t>
  </si>
  <si>
    <t>Daño estructural por impacto o uso excesivo</t>
  </si>
  <si>
    <t>Falla total de la transmisión.</t>
  </si>
  <si>
    <t>Golpes o impacto del volante con otras piezas.</t>
  </si>
  <si>
    <t>Verificar el ajuste y la instalación antes del uso.</t>
  </si>
  <si>
    <t>Daño en los pistones por desgaste excesivo</t>
  </si>
  <si>
    <t>Pérdida de potencia, daño severo al motor.</t>
  </si>
  <si>
    <t>Uso prolongado sin mantenimiento adecuado.</t>
  </si>
  <si>
    <t>Reemplazo de pistones y componentes desgastados.</t>
  </si>
  <si>
    <t>Desajuste de la sincronización del motor</t>
  </si>
  <si>
    <t>Funcionamiento ineficiente o daños adicionales.</t>
  </si>
  <si>
    <t>Instalación incorrecta o daño en componentes de sincronización.</t>
  </si>
  <si>
    <t>Revisión de la sincronización durante cada reparación.</t>
  </si>
  <si>
    <t>Desgaste de los cojinetes</t>
  </si>
  <si>
    <t>Pérdida de rendimiento, ruidos y vibraciones.</t>
  </si>
  <si>
    <t>Falta de lubricación o material defectuoso.</t>
  </si>
  <si>
    <t>Asegurar lubricación adecuada y uso de piezas de calidad.</t>
  </si>
  <si>
    <t>Daño en la culata por sobrecalentamiento</t>
  </si>
  <si>
    <t>Daño irreversible al motor.</t>
  </si>
  <si>
    <t>Fallo del sistema de refrigeración.</t>
  </si>
  <si>
    <t>Mejorar sistema de refrigeración y control de temperatura.</t>
  </si>
  <si>
    <t>Evitar fugas de aire o combustible en el carburador.</t>
  </si>
  <si>
    <t>Fugas de combustible o aire</t>
  </si>
  <si>
    <t>Pérdida de rendimiento del motor, consumo elevado.</t>
  </si>
  <si>
    <t>Instalación incorrecta o material defectuoso.</t>
  </si>
  <si>
    <t>Reemplazo de empaquetaduras y revisión de las conexiones.</t>
  </si>
  <si>
    <t>Daño por sobrecalentamiento</t>
  </si>
  <si>
    <t>Pérdida de eficiencia y posible incendio.</t>
  </si>
  <si>
    <t>Condiciones de funcionamiento inadecuadas.</t>
  </si>
  <si>
    <t>Monitoreo de temperatura del carburador.</t>
  </si>
  <si>
    <t>Desgaste de material debido a exposición a elementos agresivos</t>
  </si>
  <si>
    <t>Fugas y daños a otros componentes del motor.</t>
  </si>
  <si>
    <t>Exposición a productos químicos o ambientes extremos.</t>
  </si>
  <si>
    <t>Usar materiales resistentes a ambientes agresivos.</t>
  </si>
  <si>
    <t>Pérdida de eficacia debido a obstrucción</t>
  </si>
  <si>
    <t>Reducción del rendimiento.</t>
  </si>
  <si>
    <t>Acumulación de suciedad o residuos.</t>
  </si>
  <si>
    <t>Limpiar y verificar regularmente el carburador.</t>
  </si>
  <si>
    <t>Kit Distribución</t>
  </si>
  <si>
    <t>Controlar la sincronización del motor.</t>
  </si>
  <si>
    <t>Desgaste excesivo de las correas de distribución</t>
  </si>
  <si>
    <t>Daño al motor, posible rotura.</t>
  </si>
  <si>
    <t>Desgaste por uso prolongado o material defectuoso.</t>
  </si>
  <si>
    <t>Reemplazo preventivo del kit de distribución.</t>
  </si>
  <si>
    <t>Daño en los tensores</t>
  </si>
  <si>
    <t>Desajuste de la sincronización del motor.</t>
  </si>
  <si>
    <t>Instalación incorrecta o falla del tensor.</t>
  </si>
  <si>
    <t>Inspección regular y reemplazo de tensores.</t>
  </si>
  <si>
    <t>Desalineación de la distribución</t>
  </si>
  <si>
    <t>Pérdida de rendimiento y daños adicionales.</t>
  </si>
  <si>
    <t>Asegurar instalación correcta durante el mantenimiento.</t>
  </si>
  <si>
    <t>Ruptura de la correa</t>
  </si>
  <si>
    <t>Paro total del motor.</t>
  </si>
  <si>
    <t>Exceso de tensión o material defectuoso.</t>
  </si>
  <si>
    <t>Reemplazo de correas y revisión de tensores.</t>
  </si>
  <si>
    <t>Transmitir energía a las válvulas.</t>
  </si>
  <si>
    <t>Desgaste de los impulsadores</t>
  </si>
  <si>
    <t>Fallo en la apertura y cierre de válvulas.</t>
  </si>
  <si>
    <t>Uso prolongado o mala lubricación.</t>
  </si>
  <si>
    <t>Lubricación y revisión periódica de los impulsadores.</t>
  </si>
  <si>
    <t>Obstrucción por suciedad o residuos</t>
  </si>
  <si>
    <t>Contaminación del aceite o del sistema de distribución.</t>
  </si>
  <si>
    <t>Filtrar el aceite y mantener limpio el sistema.</t>
  </si>
  <si>
    <t>Motor de Arranque</t>
  </si>
  <si>
    <t>Switch de Encendido</t>
  </si>
  <si>
    <t>Sistema GLP</t>
  </si>
  <si>
    <t>Mando Marchas</t>
  </si>
  <si>
    <t>Daño Alternador</t>
  </si>
  <si>
    <t>Kit de Distribución</t>
  </si>
  <si>
    <t>Sistema Identificacion</t>
  </si>
  <si>
    <t>Luces</t>
  </si>
  <si>
    <t>Daño Fusibles</t>
  </si>
  <si>
    <t>Proporcionar el movimiento inicial al motor para su arranque.</t>
  </si>
  <si>
    <t>Motor de arranque defectuoso (no gira)</t>
  </si>
  <si>
    <t>El motor no arranca, impide el funcionamiento.</t>
  </si>
  <si>
    <t>Desgaste de los componentes internos.</t>
  </si>
  <si>
    <t>Reemplazo del motor de arranque y revisión de conexiones.</t>
  </si>
  <si>
    <t>Fallo en el solenoide del arranque</t>
  </si>
  <si>
    <t>No recibe señal de encendido, motor no arranca.</t>
  </si>
  <si>
    <t>Desgaste del solenoide o falta de voltaje.</t>
  </si>
  <si>
    <t>Inspección y reemplazo del solenoide defectuoso.</t>
  </si>
  <si>
    <t>Conexión eléctrica defectuosa o corroída</t>
  </si>
  <si>
    <t>Interrupción del suministro eléctrico.</t>
  </si>
  <si>
    <t>Conexiones o cables deteriorados.</t>
  </si>
  <si>
    <t>Revisar y asegurar conexiones eléctricas limpias y seguras.</t>
  </si>
  <si>
    <t>Batería descargada</t>
  </si>
  <si>
    <t>Motor de arranque no recibe energía.</t>
  </si>
  <si>
    <t>Batería en mal estado o sin carga suficiente.</t>
  </si>
  <si>
    <t>Verificar y reemplazar baterías con frecuencia.</t>
  </si>
  <si>
    <t>Cortocircuito en el motor de arranque</t>
  </si>
  <si>
    <t>Falla total del sistema de arranque.</t>
  </si>
  <si>
    <t>Mal aislamiento o fallo interno del motor.</t>
  </si>
  <si>
    <t>Inspección regular y reemplazo del motor si es necesario.</t>
  </si>
  <si>
    <t>Activar el flujo eléctrico necesario para arrancar el vehículo.</t>
  </si>
  <si>
    <t>Falla en el interruptor (no cierra el circuito)</t>
  </si>
  <si>
    <t>El vehículo no enciende, falla de encendido.</t>
  </si>
  <si>
    <t>Desgaste o mal contacto de los pines del interruptor.</t>
  </si>
  <si>
    <t>Reemplazo periódico del interruptor y revisión de conexiones.</t>
  </si>
  <si>
    <t>Contactos del interruptor quemados o corroídos</t>
  </si>
  <si>
    <t>No llega corriente al sistema.</t>
  </si>
  <si>
    <t>Sobrecarga de corriente o humedad.</t>
  </si>
  <si>
    <t>Inspeccionar y limpiar los contactos del switch.</t>
  </si>
  <si>
    <t>Interruptor defectuoso</t>
  </si>
  <si>
    <t>No activa el sistema eléctrico del motor.</t>
  </si>
  <si>
    <t>Falla interna del interruptor.</t>
  </si>
  <si>
    <t>Reemplazo del interruptor defectuoso.</t>
  </si>
  <si>
    <t>Conexión de cable suelta o mal contacto</t>
  </si>
  <si>
    <t>El motor no recibe corriente.</t>
  </si>
  <si>
    <t>Conexiones flojas o mal aseguradas.</t>
  </si>
  <si>
    <t>Revisión de cables y conexiones, asegurarse de que estén bien ajustados.</t>
  </si>
  <si>
    <t>Corrosión en el switch debido a exposición a humedad</t>
  </si>
  <si>
    <t>Falla en la conexión y no arranca el motor.</t>
  </si>
  <si>
    <t>Condiciones ambientales húmedas.</t>
  </si>
  <si>
    <t>Protección contra humedad y limpieza regular.</t>
  </si>
  <si>
    <t>Proveer gas licuado como combustible alternativo.</t>
  </si>
  <si>
    <t>Fugas en el sistema de GLP</t>
  </si>
  <si>
    <t>Pérdida de combustible y posible incendio.</t>
  </si>
  <si>
    <t>Conexiones mal selladas o daño en los conductos.</t>
  </si>
  <si>
    <t>Inspección y mantenimiento de las conexiones de gas.</t>
  </si>
  <si>
    <t>Fallo en la válvula de regulación</t>
  </si>
  <si>
    <t>El sistema no suministra GLP.</t>
  </si>
  <si>
    <t>Válvula obstruida o defectuosa.</t>
  </si>
  <si>
    <t>Inspeccionar y limpiar válvulas regularmente.</t>
  </si>
  <si>
    <t>Filtro obstruido</t>
  </si>
  <si>
    <t>El motor pierde potencia debido a la falta de gas.</t>
  </si>
  <si>
    <t>Suciedad o residuos en el filtro.</t>
  </si>
  <si>
    <t>Cambio de filtro del sistema de GLP.</t>
  </si>
  <si>
    <t>Fallo en el sensor de presión de gas</t>
  </si>
  <si>
    <t>Pérdida de regulación adecuada del sistema.</t>
  </si>
  <si>
    <t>Sensor defectuoso o mal calibrado.</t>
  </si>
  <si>
    <t>Reemplazo de sensores defectuosos.</t>
  </si>
  <si>
    <t>Fallo en el arranque del sistema GLP debido a baja presión</t>
  </si>
  <si>
    <t>El sistema de GLP no se activa correctamente.</t>
  </si>
  <si>
    <t>Baja presión de gas o falla en el regulador.</t>
  </si>
  <si>
    <t>Verificar la presión del gas y reemplazo de reguladores si es necesario.</t>
  </si>
  <si>
    <t>Permitir la selección de las marchas en el vehículo.</t>
  </si>
  <si>
    <t>Inspeccionar el mecanismo y lubricar regularmente.</t>
  </si>
  <si>
    <t>Problemas con el cableado del sistema de cambios</t>
  </si>
  <si>
    <t>No se puede accionar el mando correctamente.</t>
  </si>
  <si>
    <t>Cableado en mal estado o desconectado.</t>
  </si>
  <si>
    <t>Revisión y reparación del cableado del sistema.</t>
  </si>
  <si>
    <t>Falla en el interruptor de marcha atrás</t>
  </si>
  <si>
    <t>No se encienden las luces de marcha atrás.</t>
  </si>
  <si>
    <t>Mal funcionamiento del interruptor.</t>
  </si>
  <si>
    <t>Reemplazo del interruptor de marcha atrás.</t>
  </si>
  <si>
    <t>Generar corriente eléctrica para cargar la batería.</t>
  </si>
  <si>
    <t>Fallo en el regulador de voltaje</t>
  </si>
  <si>
    <t>La batería no se carga correctamente.</t>
  </si>
  <si>
    <t>Regulador de voltaje dañado o mal calibrado.</t>
  </si>
  <si>
    <t>Inspección y reemplazo del regulador de voltaje.</t>
  </si>
  <si>
    <t>Desgaste en los rodamientos del alternador</t>
  </si>
  <si>
    <t>Ruidos extraños o fallo en el alternador.</t>
  </si>
  <si>
    <t>Desgaste de los rodamientos por uso prolongado.</t>
  </si>
  <si>
    <t>Reemplazo de rodamientos y verificación del alternador.</t>
  </si>
  <si>
    <t>Cables de conexión defectuosos o corroídos</t>
  </si>
  <si>
    <t>Pérdida de carga o falla del alternador.</t>
  </si>
  <si>
    <t>Conexiones defectuosas o corrosión.</t>
  </si>
  <si>
    <t>Inspección y reparación de conexiones eléctricas.</t>
  </si>
  <si>
    <t>Fallo en las escobillas del alternador</t>
  </si>
  <si>
    <t>El alternador no genera corriente.</t>
  </si>
  <si>
    <t>Escobillas desgastadas por uso.</t>
  </si>
  <si>
    <t>Reemplazo de escobillas y mantenimiento del alternador.</t>
  </si>
  <si>
    <t>Daño en el rotor o estator</t>
  </si>
  <si>
    <t>Pérdida total de carga.</t>
  </si>
  <si>
    <t>Fallo en la fabricación o daño por sobrecalentamiento.</t>
  </si>
  <si>
    <t>Inspección y reemplazo de rotor o estator defectuoso.</t>
  </si>
  <si>
    <t>Reemplazo preventivo de la correa de distribución.</t>
  </si>
  <si>
    <t>Reemplazo de tensores y revisión del kit de distribución.</t>
  </si>
  <si>
    <t>Inspección y reemplazo del kit de distribución.</t>
  </si>
  <si>
    <t>Reemplazo de cojinetes y mantenimiento preventivo.</t>
  </si>
  <si>
    <t>Reemplazo y protección contra corrosión.</t>
  </si>
  <si>
    <t>Sistema Identificación</t>
  </si>
  <si>
    <t>Identificar el vehículo a través de sistema de seguridad.</t>
  </si>
  <si>
    <t>Fallo en el sistema de identificación (No reconoce la llave)</t>
  </si>
  <si>
    <t>El vehículo no arranca.</t>
  </si>
  <si>
    <t>Sensor de identificación defectuoso.</t>
  </si>
  <si>
    <t>Reemplazo de sensores y prueba del sistema.</t>
  </si>
  <si>
    <t>Falla en la conexión del sistema de identificación</t>
  </si>
  <si>
    <t>No se reconoce el chip de la llave.</t>
  </si>
  <si>
    <t>Cableado o contacto defectuoso.</t>
  </si>
  <si>
    <t>Inspección y reparación del cableado y conexiones.</t>
  </si>
  <si>
    <t>Proveer visibilidad mediante las luces del vehículo.</t>
  </si>
  <si>
    <t>Falla en la bombilla de luz</t>
  </si>
  <si>
    <t>Pérdida de visibilidad, aumento de riesgos.</t>
  </si>
  <si>
    <t>Desgaste o quemado de la bombilla.</t>
  </si>
  <si>
    <t>Reemplazo de bombillas y verificación del sistema de luces.</t>
  </si>
  <si>
    <t>Proteger el sistema eléctrico mediante fusibles.</t>
  </si>
  <si>
    <t>Fusible quemado</t>
  </si>
  <si>
    <t>Pérdida de energía a los sistemas protegidos.</t>
  </si>
  <si>
    <t>Sobrecarga eléctrica o fallo en el sistema.</t>
  </si>
  <si>
    <t>Reemplazo y verificación del sistema eléctrico.</t>
  </si>
  <si>
    <t xml:space="preserve">Motor </t>
  </si>
  <si>
    <t>Empaquetadura Cilindros</t>
  </si>
  <si>
    <t>Culata</t>
  </si>
  <si>
    <t>Sella los cilindros y contiene los canales de admisión y escape.</t>
  </si>
  <si>
    <t>Fuga de compresión</t>
  </si>
  <si>
    <t>Desgaste o daño de la junta de culata</t>
  </si>
  <si>
    <t>Pérdida de potencia, sobrecalentamiento</t>
  </si>
  <si>
    <t>Mejorar calidad de la junta y control en el montaje</t>
  </si>
  <si>
    <t>Deformación de la culata</t>
  </si>
  <si>
    <t>Sobrecarga térmica o estrés mecánico</t>
  </si>
  <si>
    <t>Pérdida de sellado, falla de compresión</t>
  </si>
  <si>
    <t>Desgaste de los asientos de válvula</t>
  </si>
  <si>
    <t>Desgaste por uso o mala calidad del material</t>
  </si>
  <si>
    <t>Perdida de presión en los cilindros</t>
  </si>
  <si>
    <t>Mejorar calidad de los asientos y válvulas</t>
  </si>
  <si>
    <t>Mejorar material y control térmico</t>
  </si>
  <si>
    <t>Volante Motor</t>
  </si>
  <si>
    <t>Motor</t>
  </si>
  <si>
    <t>Transformar la energía química del combustible en energía mecánica para realizar trabajo.</t>
  </si>
  <si>
    <t>No acciona el cambio de marcha</t>
  </si>
  <si>
    <t>Falla del interruptor, desgaste</t>
  </si>
  <si>
    <t>El montacargas no responde a la orden de dirección (no avanza ni retrocede)</t>
  </si>
  <si>
    <t>Sistema de Alta</t>
  </si>
  <si>
    <t>Falla en la distribución de la chispa</t>
  </si>
  <si>
    <t>Desgaste de contactos, mal ajuste, daño mecánico</t>
  </si>
  <si>
    <t>Fallo en la transferencia de la chispa a las bujías, pérdida de rendimiento</t>
  </si>
  <si>
    <t>El motor no enciende correctamente, falla en la combustión</t>
  </si>
  <si>
    <t>Desgaste o daño en el aislamiento cables de alta.</t>
  </si>
  <si>
    <t>Cortocircuito y/o pérdida de rendimiento bobina de encendido.</t>
  </si>
  <si>
    <t>Pérdida de chispa, el motor no arranca o funciona irregularmente.</t>
  </si>
  <si>
    <t>Desgaste, sobrecalentamiento, daño interno de la bobina.</t>
  </si>
  <si>
    <t>El motor no arranca, funciona irregularmente o pierde potencia.</t>
  </si>
  <si>
    <t>Desgaste normal, daño físico, mal contacto de cables de alta.</t>
  </si>
  <si>
    <t>Desgaste o daño del rotor.</t>
  </si>
  <si>
    <t>El motor no enciende, falla la distribución de la chispa.</t>
  </si>
  <si>
    <t>Desgaste, daño físico, mala alineación.</t>
  </si>
  <si>
    <t>Generar y distribuir la chispa necesaria para encender el combustible en el motor</t>
  </si>
  <si>
    <t>Daño Rodamientos Tapa Cubo</t>
  </si>
  <si>
    <t>Ajuste Splinder Direccion</t>
  </si>
  <si>
    <t>Kit Sellos Cilindro Direccion</t>
  </si>
  <si>
    <t xml:space="preserve">Daño Cubo Direccion </t>
  </si>
  <si>
    <t>Daño Orbitrol</t>
  </si>
  <si>
    <t>Casquillo Pivote</t>
  </si>
  <si>
    <t>Dirección</t>
  </si>
  <si>
    <t>Rodamientos Tapa Cubo</t>
  </si>
  <si>
    <t>Splinder Direccion</t>
  </si>
  <si>
    <t xml:space="preserve">Tapa Cubo Direccion </t>
  </si>
  <si>
    <t>Sobrecarga</t>
  </si>
  <si>
    <t>Aumenta fricción, sobrecalienta y reduce eficiencia, afectando el consumo y rendimiento.</t>
  </si>
  <si>
    <t>Provoca corrosión, ruidos y reduce la fiabilidad de los rodamientos.</t>
  </si>
  <si>
    <t>Deforma y daña los rodamientos, bloqueando ruedas y afectando la maniobrabilidad.</t>
  </si>
  <si>
    <t>Mala lubricación o condiciones de carga excesiva.</t>
  </si>
  <si>
    <t>Daño o mal funcionamiento de los sellos de los rodamientos.</t>
  </si>
  <si>
    <t>Exceso de peso o distribución inadecuada de la carga.</t>
  </si>
  <si>
    <t>Transmitir el par motor de una pieza a otra</t>
  </si>
  <si>
    <t>Permite el giro suave y eficiente de las ruedas.</t>
  </si>
  <si>
    <t>Desgaste pronto o prematuro.</t>
  </si>
  <si>
    <t>Contamincación por ingreso de agua/suciedad.</t>
  </si>
  <si>
    <t>Desgaste de las estrías</t>
  </si>
  <si>
    <t>Corrosión</t>
  </si>
  <si>
    <t>Desalineación</t>
  </si>
  <si>
    <t>Rotura o fractura</t>
  </si>
  <si>
    <t>Reduce la precisión y eficacia de la dirección, causando vibraciones y ruidos anormales.</t>
  </si>
  <si>
    <t>Deteriora los splines, afectando el funcionamiento suave y confiable de la dirección.</t>
  </si>
  <si>
    <t>Desgaste irregular de los splines, generando dificultades en el control y maniobrabilidad.</t>
  </si>
  <si>
    <t>bloqueo de la dirección, comprometiendo gravemente la seguridad del montacargas.</t>
  </si>
  <si>
    <t xml:space="preserve">Uso prolongado sin mantenimiento adecuado y falta de lubricación.
</t>
  </si>
  <si>
    <t>Exposición a humedad, agua o contaminantes debido a sellos defectuosos.</t>
  </si>
  <si>
    <t>Alineación incorrecta de los componentes del sistema de dirección.</t>
  </si>
  <si>
    <t>Sobrecarga excesiva o uso indebido del montacargas.</t>
  </si>
  <si>
    <t>Evitar fugas de líquido hidráulico</t>
  </si>
  <si>
    <t>Desgaste de los sellos</t>
  </si>
  <si>
    <t>Fugas de fluido hidráulico</t>
  </si>
  <si>
    <t>Contaminación del sistema hidráulico</t>
  </si>
  <si>
    <t>Provoca fugas de fluido hidráulico, reduciendo la presión y afectando la dirección.</t>
  </si>
  <si>
    <t>Disminuye la eficiencia del sistema de dirección y dificulta el control del montacargas.</t>
  </si>
  <si>
    <t>Daño a los componentes internos del cilindro y reducción de la vida útil del sistema de dirección.</t>
  </si>
  <si>
    <t xml:space="preserve">Fricción constante y envejecimiento de los materiales de los sellos.
</t>
  </si>
  <si>
    <t>Deterioro o daño de los sellos debido a altas presiones o temperaturas extremas.</t>
  </si>
  <si>
    <t>Sellos dañados o mal mantenimiento que permiten la entrada de suciedad y agua al sistema.</t>
  </si>
  <si>
    <t>Proteger y sellar los componentes internos del sistema de dirección.</t>
  </si>
  <si>
    <t>Fugas de lubricante</t>
  </si>
  <si>
    <t>Desgaste o daño en los sellos</t>
  </si>
  <si>
    <t>Fisuras o grietas en la tapa</t>
  </si>
  <si>
    <t>Reduce la lubricación, causando un desgaste prematuro de los rodamientos y afectando el rendimiento de la dirección.</t>
  </si>
  <si>
    <t>Permite la entrada de contaminantes, lo que daña los rodamientos y reduce la vida útil del sistema.</t>
  </si>
  <si>
    <t>Compromete la integridad estructural de la dirección, causando fallas en el sistema de control de las ruedas.</t>
  </si>
  <si>
    <t xml:space="preserve">Daños o desgaste de los sellos debido a la fricción o el paso del tiempo.
</t>
  </si>
  <si>
    <t>Exposición a condiciones de trabajo extremas o falta de mantenimiento adecuado.</t>
  </si>
  <si>
    <t>Sobrecarga, impactos o materiales defectuosos que comprometen la integridad de la tapa.</t>
  </si>
  <si>
    <t>Refrigeración</t>
  </si>
  <si>
    <t>Radiador</t>
  </si>
  <si>
    <t>Ventilador</t>
  </si>
  <si>
    <t>Mantener la temperatura del motor dentro de los niveles óptimos de funcionamiento</t>
  </si>
  <si>
    <t>Daño Radiador</t>
  </si>
  <si>
    <t>Cambio Manguera</t>
  </si>
  <si>
    <t>Daño Ventilador</t>
  </si>
  <si>
    <t>Fugas de refrigerante</t>
  </si>
  <si>
    <t>Corrosión interna o acumulación de sedimentos</t>
  </si>
  <si>
    <t>Obstrucción de las aletas</t>
  </si>
  <si>
    <t>Provoca sobrecalentamiento del motor debido a la pérdida de líquido refrigerante.</t>
  </si>
  <si>
    <t>Reduce la disipación de calor, provocando un aumento en la temperatura del motor.</t>
  </si>
  <si>
    <t>Bloquea el flujo de refrigerante, causando un rendimiento deficiente y sobrecalentamiento del motor.</t>
  </si>
  <si>
    <t>Daños en las aletas o conexiones debido a la corrosión o impactos físicos.</t>
  </si>
  <si>
    <t>Acumulación de suciedad, polvo o escombros que bloquean el flujo de aire.</t>
  </si>
  <si>
    <t>Uso de refrigerante viejo o de baja calidad, o falta de mantenimiento adecuado.</t>
  </si>
  <si>
    <t>Transportar el líquido refrigerante entre el motor, el radiador y otros componentes del sistema de refrigeración.</t>
  </si>
  <si>
    <t>Fugas o roturas</t>
  </si>
  <si>
    <t>Hinchazón o expansión</t>
  </si>
  <si>
    <t>Obstrucción interna</t>
  </si>
  <si>
    <t>Provoca pérdida de refrigerante, lo que puede causar sobrecalentamiento del motor.</t>
  </si>
  <si>
    <t>Aumenta el riesgo de ruptura de las mangueras y afecta el flujo adecuado de refrigerante.</t>
  </si>
  <si>
    <t>Bloquea el flujo de refrigerante, lo que puede provocar un rendimiento deficiente y sobrecalentamiento del motor.</t>
  </si>
  <si>
    <t>Desgaste por la exposición al calor, presión excesiva o envejecimiento del material de la manguera.</t>
  </si>
  <si>
    <t>Exceso de presión interna o material deteriorado por la exposición a temperaturas elevadas.</t>
  </si>
  <si>
    <t>Acumulación de sedimentos, residuos de corrosión o impurezas en el refrigerante.</t>
  </si>
  <si>
    <t>Mantener el motor a una temperatura óptima de funcionamiento</t>
  </si>
  <si>
    <t>Falla en el motor del ventilador</t>
  </si>
  <si>
    <t>Correa o acoplamento roto o desgastado</t>
  </si>
  <si>
    <t>Obstrucciones o suciedad en el ventilador</t>
  </si>
  <si>
    <t>El motor no enfriará el motor del montacargas, causando sobrecalentamiento.</t>
  </si>
  <si>
    <t>El ventilador no girará, lo que provoca un mal enfriamiento del motor.</t>
  </si>
  <si>
    <t>La circulación de aire se reduce, aumentando el riesgo de sobrecalentamiento del motor.</t>
  </si>
  <si>
    <t>Desgaste o fallo eléctrico en el motor del ventilador.</t>
  </si>
  <si>
    <t>Desgaste, rotura o mala tensión de la correa o acoplamento.</t>
  </si>
  <si>
    <t>Acumulación de polvo, residuos o suciedad en las aspas del ventilador o radiador.</t>
  </si>
  <si>
    <t>Bandas Freno</t>
  </si>
  <si>
    <t>Cilindros de Rueda</t>
  </si>
  <si>
    <t>Retenedor Rueda</t>
  </si>
  <si>
    <t>Graduacion Frenos</t>
  </si>
  <si>
    <t>Cambio Bomba Freno</t>
  </si>
  <si>
    <t>Frenos</t>
  </si>
  <si>
    <t>Bandas</t>
  </si>
  <si>
    <t>Cilindros de rueda</t>
  </si>
  <si>
    <t>Retenedor rueda</t>
  </si>
  <si>
    <t>Proporcionar la capacidad de frenar y detener el vehículo de manera segura</t>
  </si>
  <si>
    <t>Desgaste excesivo de las bandas</t>
  </si>
  <si>
    <t>Fugas de líquido de frenos</t>
  </si>
  <si>
    <t>Desajuste o mala alineación</t>
  </si>
  <si>
    <t>Reduce la capacidad de frenado, aumentando la distancia de detención.</t>
  </si>
  <si>
    <t>Disminuye la eficacia del sistema de frenos, comprometiendo la seguridad del frenado.</t>
  </si>
  <si>
    <t>Causa desgaste irregular de las bandas y reduce la eficiencia del frenado.</t>
  </si>
  <si>
    <t>Uso prolongado y constante de los frenos.</t>
  </si>
  <si>
    <t>Gomas o sellos dañados en el sistema de frenos.</t>
  </si>
  <si>
    <t>Mantenimiento inadecuado o desgaste irregular de los componentes del sistema de frenos.</t>
  </si>
  <si>
    <t>Aplicar la presión hidráulica necesaria para accionar los frenos en las ruedas.</t>
  </si>
  <si>
    <t>Fugas de líquido hidráulico</t>
  </si>
  <si>
    <t>Bloqueo o atascamiento del cilindro</t>
  </si>
  <si>
    <t>Reduce la capacidad de frenado, lo que puede llevar a una pérdida de control del montacargas.</t>
  </si>
  <si>
    <t>Provoca fugas de líquido de frenos, afectando la eficiencia del sistema de frenado.</t>
  </si>
  <si>
    <t>Impide que los frenos funcionen correctamente, aumentando la distancia de detención y el riesgo de accidentes.</t>
  </si>
  <si>
    <t>Daños o desgaste en los sellos o juntas del cilindro de la rueda.</t>
  </si>
  <si>
    <t>Exposición prolongada al calor, fricción o falta de mantenimiento adecuado.</t>
  </si>
  <si>
    <t>Acumulación de suciedad, corrosión o desgaste interno del cilindro.</t>
  </si>
  <si>
    <t>Mantener las partes del sistema de frenos y la rueda en su lugar, evitando que se desalineen o se desensamblen durante la operación.</t>
  </si>
  <si>
    <t>Corrosión interna</t>
  </si>
  <si>
    <t>Reduce la capacidad de frenado, comprometiendo la seguridad y el control del montacargas.</t>
  </si>
  <si>
    <t>Afecta el funcionamiento del cilindro, provocando un frenado ineficaz o la falla total del sistema.</t>
  </si>
  <si>
    <t>Desgaste o daño de los sellos del cilindro debido al uso prolongado o a condiciones adversas.</t>
  </si>
  <si>
    <t>Exposición a humedad, agua o contaminantes que afectan los componentes internos del cilindro.</t>
  </si>
  <si>
    <t>EVALUACIÓN DE CONSECUENCIAS</t>
  </si>
  <si>
    <t>SELECCIÓN DE TAREAS</t>
  </si>
  <si>
    <t>DETALLE DE LA TAREA</t>
  </si>
  <si>
    <t>EVIDENTE</t>
  </si>
  <si>
    <t>Oculta</t>
  </si>
  <si>
    <t>Tareas a condición</t>
  </si>
  <si>
    <t>Correr a falla (Ningún mantenimiento preventivo)</t>
  </si>
  <si>
    <t>El rediseño debe justificarse</t>
  </si>
  <si>
    <t>Descripción de la tarea propuesta</t>
  </si>
  <si>
    <t>Responsable</t>
  </si>
  <si>
    <t>Tiempo de Actividad (h)</t>
  </si>
  <si>
    <t>Numero de Personas</t>
  </si>
  <si>
    <t>Horas hombre totales</t>
  </si>
  <si>
    <t>Estado equipo (En línea - Apagado)</t>
  </si>
  <si>
    <t>Costo del repuesto</t>
  </si>
  <si>
    <t>Costo HH</t>
  </si>
  <si>
    <t>Repuesto requerido</t>
  </si>
  <si>
    <t>Costo tarea</t>
  </si>
  <si>
    <t>Salud</t>
  </si>
  <si>
    <t>Seguridad</t>
  </si>
  <si>
    <t>Ambiente</t>
  </si>
  <si>
    <t>Operacional</t>
  </si>
  <si>
    <t>X</t>
  </si>
  <si>
    <t>Apagado</t>
  </si>
  <si>
    <t>Realizar mediciones periódicas de temperatura, verificar el nivel y estado del lubricante, e inspeccionar el sistema de enfriamiento para asegurar un óptimo funcionamiento.</t>
  </si>
  <si>
    <t>Realizar esta actividad una vez por semana</t>
  </si>
  <si>
    <t>N/A</t>
  </si>
  <si>
    <t>Dia Tec Mtto Mec</t>
  </si>
  <si>
    <t>46 horas</t>
  </si>
  <si>
    <t>Hora Tec Mtto Mec</t>
  </si>
  <si>
    <t>Hora producción montacargas</t>
  </si>
  <si>
    <t xml:space="preserve">Cambio de sellos de transmisión </t>
  </si>
  <si>
    <t>4000 Hr</t>
  </si>
  <si>
    <t>Medicion de presion de aceite y prueba de calado. Presion de embrague (F), Presion de embrague (R), Presion principal y presion de descarga.</t>
  </si>
  <si>
    <t>250 Hr - 500 Hr (Según rutina mantenimiento motor)</t>
  </si>
  <si>
    <t>Tetragauge</t>
  </si>
  <si>
    <t>Revisar el estado de las mangueras del montacargas Toyota 8FGDL, verificando desgaste, fisuras, fugas o conexiones sueltas.</t>
  </si>
  <si>
    <t>Revisar visualmente las empaquetaduras de los cilindros hidráulicos del montacargas Toyota 8FGDL, verificando signos de desgaste, fugas o deformaciones</t>
  </si>
  <si>
    <t>Verificar visualmente el sistema hidráulico del montacargas Toyota 8FGDL, identificando posibles fugas en mangueras, conexiones y cilindros.</t>
  </si>
  <si>
    <t>Conectar manómetro y caudalímetro en la línea de presión de la bomba del montacargas Toyota 8FGDL. Encender el sistema y registrar los valores, comparándolos con las especificaciones del fabricante</t>
  </si>
  <si>
    <t>600-1000 Hr (Cada dos mantenimientos Motor)</t>
  </si>
  <si>
    <t>Verificar el estado de las válvulas de control, asegurando su correcto funcionamiento. Inspeccionar posibles fugas, obstrucciones o desgaste en los componentes, y comprobar la respuesta del sistema hidráulico.</t>
  </si>
  <si>
    <t>Realizar prueba de compresión para detectar fugas en cilindros, prueba de gases en el refrigerante para identificar contaminación por combustión, inspección visual de aceite y refrigerante para verificar contaminación cruzada, y prueba de sobrecalentamiento observando burbujas en el depósito de refrigerante.</t>
  </si>
  <si>
    <t>Manómetro de compresión,  Tester de CO₂ (kit de detección de gases de combustión en el refrigerante).</t>
  </si>
  <si>
    <t xml:space="preserve">Sustitución de la pieza </t>
  </si>
  <si>
    <t>Volante Inercia de Motor</t>
  </si>
  <si>
    <t>Realizar prueba de compresión para detectar fugas en cilindros, Prueba de presión de aceite</t>
  </si>
  <si>
    <t xml:space="preserve">Realizar cambio de empaquetadura del carburador </t>
  </si>
  <si>
    <t>Kit Empaquetadura Carburador</t>
  </si>
  <si>
    <t>Inspeccionar la cadena de distribución, verificando su desgaste, tensión y posible elongación. Revisar el estado de los tensores, guías y piñones, asegurando su correcto funcionamiento y ausencia de ruidos anormales.</t>
  </si>
  <si>
    <t>2500 Hr</t>
  </si>
  <si>
    <t>Impulsadores de motor</t>
  </si>
  <si>
    <t>Inspeccionar cableado, terminales y solenoide. Limpiar y ajustar conexiones. Revisar escobillas, rodamientos y bendix, lubricando si es necesario. Realizar pruebas de arranque y consumo de corriente.</t>
  </si>
  <si>
    <t>Inspeccionar conexiones y mangueras para detectar fugas o daños. Limpiar el interior del regulador, removiendo impurezas. Reemplazar diafragmas, juntas y el filtro de gas para garantizar un flujo adecuado. Ajustar la presión de salida y realizar pruebas de estanqueidad para verificar el correcto funcionamiento del sistema.</t>
  </si>
  <si>
    <t>Kit de diafragmas y juntas, Filtro de gas, Sellos y empaques</t>
  </si>
  <si>
    <t>Mando de Marchas</t>
  </si>
  <si>
    <t>Inspeccionar conexiones, limpiar el alternador, revisar y lubricar rodamientos. Verificar escobillas, regulador y voltaje de salida. Ajustar correa y polea.</t>
  </si>
  <si>
    <t>Juego de escobillas y Rodamientos</t>
  </si>
  <si>
    <t>Realizar cambio de sistema de alta completo</t>
  </si>
  <si>
    <t>Receptor de señal, chip de logueo</t>
  </si>
  <si>
    <t>Bombillo</t>
  </si>
  <si>
    <t>Fusible</t>
  </si>
  <si>
    <t>Reapriete de tornillos del cardán según especificaciones del fabricante</t>
  </si>
  <si>
    <t>Técnico A de Mantenimiento</t>
  </si>
  <si>
    <t>En Línea</t>
  </si>
  <si>
    <t>Técnico B Mantenimiento</t>
  </si>
  <si>
    <t>Llave dinamométrica (Torquímetro)  20-102 Nm</t>
  </si>
  <si>
    <t>Mala instalación o mala reparación.</t>
  </si>
  <si>
    <t>Tareas de reacondicionamiento cíclico</t>
  </si>
  <si>
    <t>Tareas de sustitución cíclica</t>
  </si>
  <si>
    <t>Tarea de búsqueda de fallas</t>
  </si>
  <si>
    <t>Costo producción (h)</t>
  </si>
  <si>
    <t>Pistola Temperatura y lampara de inspección</t>
  </si>
  <si>
    <t>Sueldo básico Tec Mtto Mec 2024</t>
  </si>
  <si>
    <t>Revisar acoples y reajustar.</t>
  </si>
  <si>
    <t>Kit de sellos de transmisión</t>
  </si>
  <si>
    <t>Revisar el estado de los cilindros hidráulicos del montacargas Toyota 8FGDL, verificando desgastes, golpes y/o deformaciones en el vástago.</t>
  </si>
  <si>
    <t>En línea</t>
  </si>
  <si>
    <t>Caudalímetro y manómetro Tetragauge</t>
  </si>
  <si>
    <t>Manómetro de compresión y Manómetro de presión de aceite</t>
  </si>
  <si>
    <t>Sistema Eléctrico</t>
  </si>
  <si>
    <t>Juego de escobillas, Rodamientos, bujes, grasa dieléctrica y limpiador de contactos</t>
  </si>
  <si>
    <t>Instalación de Alta</t>
  </si>
  <si>
    <t>Desgaste excesivo o mal funcionamiento de las bujías</t>
  </si>
  <si>
    <t>Desgaste, acumulación de residuos, mal ajuste de las bujías.</t>
  </si>
  <si>
    <t>Tareas de reacondicionamiento ciclico</t>
  </si>
  <si>
    <t>Tareas de sustitución ciclica</t>
  </si>
  <si>
    <t>Tarea de busqueda de fallas</t>
  </si>
  <si>
    <t>Costo produccion (h)</t>
  </si>
  <si>
    <t>Reemplazo cíclico de los rodamientos tapa cubo para evitar fallos en el sistema de dirección del montacargas, cada 500-700 horas de operación, con inspección, instalación de rodamientos nuevos y prueba operativa.</t>
  </si>
  <si>
    <t>500 - 700 horas</t>
  </si>
  <si>
    <t>Tecnico de mantemnimiento mecanico</t>
  </si>
  <si>
    <t>2 a 3 horas</t>
  </si>
  <si>
    <t>Rodamientos</t>
  </si>
  <si>
    <t>Suekldo basico Tec Mtto Mec 2024</t>
  </si>
  <si>
    <t>Inspección y mantenimiento a condición de los splinders de dirección: revisión visual, prueba de funcionamiento, lubricación y reemplazo si es necesario. Se realiza cada 500 horas o 6 meses, según condiciones.</t>
  </si>
  <si>
    <t>500 horas</t>
  </si>
  <si>
    <t>1 a 1.5 horas</t>
  </si>
  <si>
    <t>En linea</t>
  </si>
  <si>
    <t>Splinder</t>
  </si>
  <si>
    <t>Se recomienda realizar inspección y reemplazo preventivo de los sellos del cilindro de dirección cada 500 horas o anualmente.</t>
  </si>
  <si>
    <t>Kit de sellos</t>
  </si>
  <si>
    <t>Se recomienda realizar una búsqueda de fallas en la tapa cubo de la dirección cada 500 horas o trimestralmente, con un tiempo de 1-2 horas y dos personas, y si se encuentra fisurada cambiarla para garantizar el funcionamiento adecuado.</t>
  </si>
  <si>
    <t>1 - 2 horas</t>
  </si>
  <si>
    <t>Herramienta menor</t>
  </si>
  <si>
    <t>Verificar fugas, flujo, temperatura y calidad del refrigerante. Requiere 2 técnicos, 1.5 horas. Acciones limpieza, reparación o monitoreo según condición detectada.</t>
  </si>
  <si>
    <t>250 horas</t>
  </si>
  <si>
    <t>1.5 horas</t>
  </si>
  <si>
    <t>Manometro, termometro, herramienta menor</t>
  </si>
  <si>
    <t>Sustitución de mangueras del sistema de refrigeración del montacargas Toyota-8FGDl cada 1,000 horas. Dos técnicos, 2 horas. Incluye drenado, cambio, ajuste, purga y prueba para garantizar confiabilidad y prevenir fallas.</t>
  </si>
  <si>
    <t>1000 horas</t>
  </si>
  <si>
    <t>2 horas</t>
  </si>
  <si>
    <t>Mangueras del sistema de refrigeración</t>
  </si>
  <si>
    <t>Inspección del ventilador cada 500 horas. Se verifica desgaste, vibraciones y flujo de aire. Un técnico realiza mediciones, ajustes y limpieza en 1 hora, registrando hallazgos.</t>
  </si>
  <si>
    <t>1 hora</t>
  </si>
  <si>
    <t>linterna, tacómetro, analizador de vibraciones</t>
  </si>
  <si>
    <t>Reemplazo de bandas de frenos en montacargas cada 1200 horas, dos técnicos, 2 horas incluye inspección, desmontaje, instalación, ajuste y pruebas para garantizar rendimiento óptimo.</t>
  </si>
  <si>
    <t>1200 horas</t>
  </si>
  <si>
    <t>Sustitución cíclica de cilindros de rueda en frenos de montacargas Toyota-8FGDl cada 2,000 horas. Involucra inspección, desmontaje, instalación, purgado y pruebas se requiere 2 técnicos y dura 3 horas.</t>
  </si>
  <si>
    <t>2000 horas</t>
  </si>
  <si>
    <t>3 horas</t>
  </si>
  <si>
    <t>Cilindros de las 4 ruedas</t>
  </si>
  <si>
    <t>Se realizara cambio de retenedores de ruedas en montacargas cada 2,500 horas, se requiere 2 técnicos en 2.5 horas, incluye inspección, desmontaje, reemplazo, reensamblaje y pruebas.</t>
  </si>
  <si>
    <t>2500 horas</t>
  </si>
  <si>
    <t>2,5 horas</t>
  </si>
  <si>
    <t>Retenedores de ruedas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</si>
</sst>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0.0%"/>
    <numFmt numFmtId="165" formatCode="_-&quot;$&quot;\ * #,##0_-;\-&quot;$&quot;\ * #,##0_-;_-&quot;$&quot;\ * &quot;-&quot;??_-;_-@_-"/>
    <numFmt numFmtId="166" formatCode="&quot;$&quot;\ #,##0.0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Aptos Narrow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theme="6"/>
      </patternFill>
    </fill>
    <fill>
      <patternFill patternType="solid">
        <fgColor theme="2" tint="-0.249977111117893"/>
        <bgColor theme="6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2" borderId="11" xfId="0" applyFill="1" applyBorder="1"/>
    <xf numFmtId="0" fontId="3" fillId="2" borderId="5" xfId="0" applyFont="1" applyFill="1" applyBorder="1" applyAlignment="1">
      <alignment vertical="center" textRotation="90" wrapText="1"/>
    </xf>
    <xf numFmtId="0" fontId="3" fillId="2" borderId="6" xfId="0" applyFont="1" applyFill="1" applyBorder="1" applyAlignment="1">
      <alignment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textRotation="90" wrapText="1"/>
    </xf>
    <xf numFmtId="0" fontId="3" fillId="3" borderId="14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165" fontId="2" fillId="0" borderId="0" xfId="1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166" fontId="2" fillId="0" borderId="7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6" fontId="2" fillId="0" borderId="8" xfId="0" applyNumberFormat="1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3" fillId="7" borderId="16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indent="1"/>
    </xf>
    <xf numFmtId="164" fontId="2" fillId="0" borderId="4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indent="1"/>
    </xf>
    <xf numFmtId="0" fontId="2" fillId="0" borderId="7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 textRotation="90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textRotation="90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5" fontId="2" fillId="0" borderId="17" xfId="1" applyNumberFormat="1" applyFont="1" applyBorder="1" applyAlignment="1">
      <alignment horizontal="center" vertical="center" wrapText="1"/>
    </xf>
    <xf numFmtId="165" fontId="2" fillId="0" borderId="18" xfId="1" applyNumberFormat="1" applyFont="1" applyBorder="1" applyAlignment="1">
      <alignment horizontal="center" vertical="center" wrapText="1"/>
    </xf>
    <xf numFmtId="165" fontId="2" fillId="0" borderId="12" xfId="1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5" fontId="2" fillId="0" borderId="17" xfId="1" applyNumberFormat="1" applyFont="1" applyFill="1" applyBorder="1" applyAlignment="1">
      <alignment horizontal="center" vertical="center" wrapText="1"/>
    </xf>
    <xf numFmtId="165" fontId="2" fillId="0" borderId="18" xfId="1" applyNumberFormat="1" applyFont="1" applyFill="1" applyBorder="1" applyAlignment="1">
      <alignment horizontal="center" vertical="center" wrapText="1"/>
    </xf>
    <xf numFmtId="165" fontId="2" fillId="0" borderId="12" xfId="1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2" borderId="17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44" fontId="2" fillId="2" borderId="17" xfId="0" applyNumberFormat="1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3" borderId="9" xfId="0" applyFont="1" applyFill="1" applyBorder="1" applyAlignment="1">
      <alignment horizontal="center" vertical="center" textRotation="90" wrapText="1"/>
    </xf>
    <xf numFmtId="0" fontId="3" fillId="3" borderId="10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3" fillId="6" borderId="1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66" fontId="6" fillId="0" borderId="4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 wrapText="1"/>
    </xf>
    <xf numFmtId="166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65" fontId="2" fillId="0" borderId="21" xfId="1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textRotation="90" wrapText="1"/>
    </xf>
    <xf numFmtId="0" fontId="3" fillId="4" borderId="10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2" fillId="0" borderId="2" xfId="1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6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textRotation="90" wrapText="1"/>
    </xf>
    <xf numFmtId="0" fontId="3" fillId="5" borderId="10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23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3</xdr:row>
      <xdr:rowOff>38100</xdr:rowOff>
    </xdr:from>
    <xdr:to>
      <xdr:col>3</xdr:col>
      <xdr:colOff>2019300</xdr:colOff>
      <xdr:row>3</xdr:row>
      <xdr:rowOff>2619375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A38024-FAD9-E711-E0C0-876C91BF1E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7141"/>
        <a:stretch/>
      </xdr:blipFill>
      <xdr:spPr>
        <a:xfrm>
          <a:off x="3600450" y="619125"/>
          <a:ext cx="1990725" cy="258127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47624</xdr:colOff>
      <xdr:row>3</xdr:row>
      <xdr:rowOff>47625</xdr:rowOff>
    </xdr:from>
    <xdr:to>
      <xdr:col>4</xdr:col>
      <xdr:colOff>2019299</xdr:colOff>
      <xdr:row>3</xdr:row>
      <xdr:rowOff>2613297</xdr:rowOff>
    </xdr:to>
    <xdr:pic>
      <xdr:nvPicPr>
        <xdr:cNvPr id="3" name="Imagen 2" descr="Imagen que contiene circuito, motor&#10;&#10;Descripción generada automáticamente">
          <a:extLst>
            <a:ext uri="{FF2B5EF4-FFF2-40B4-BE49-F238E27FC236}">
              <a16:creationId xmlns:a16="http://schemas.microsoft.com/office/drawing/2014/main" id="{9866EA2A-5AD0-F1C5-18B8-C816375C7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4" y="628650"/>
          <a:ext cx="1971675" cy="2565672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133351</xdr:colOff>
      <xdr:row>3</xdr:row>
      <xdr:rowOff>24790</xdr:rowOff>
    </xdr:from>
    <xdr:to>
      <xdr:col>2</xdr:col>
      <xdr:colOff>1981201</xdr:colOff>
      <xdr:row>3</xdr:row>
      <xdr:rowOff>2590400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AF4DD7C-19AB-B591-E5D4-3CFD49E56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57351" y="605815"/>
          <a:ext cx="1847850" cy="256561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6</xdr:row>
      <xdr:rowOff>28574</xdr:rowOff>
    </xdr:from>
    <xdr:to>
      <xdr:col>2</xdr:col>
      <xdr:colOff>1742673</xdr:colOff>
      <xdr:row>6</xdr:row>
      <xdr:rowOff>2619375</xdr:rowOff>
    </xdr:to>
    <xdr:pic>
      <xdr:nvPicPr>
        <xdr:cNvPr id="6" name="Imagen 5" descr="Imagen que contiene bicicleta, par, cerca, tabla&#10;&#10;Descripción generada automáticamente">
          <a:extLst>
            <a:ext uri="{FF2B5EF4-FFF2-40B4-BE49-F238E27FC236}">
              <a16:creationId xmlns:a16="http://schemas.microsoft.com/office/drawing/2014/main" id="{17478DEF-E988-4219-A728-D5B57B365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3638549"/>
          <a:ext cx="1456923" cy="2590801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6</xdr:row>
      <xdr:rowOff>28575</xdr:rowOff>
    </xdr:from>
    <xdr:to>
      <xdr:col>3</xdr:col>
      <xdr:colOff>1715120</xdr:colOff>
      <xdr:row>6</xdr:row>
      <xdr:rowOff>2605288</xdr:rowOff>
    </xdr:to>
    <xdr:pic>
      <xdr:nvPicPr>
        <xdr:cNvPr id="7" name="Imagen 6" descr="Imagen que contiene persona, comida, tabla, metal&#10;&#10;Descripción generada automáticamente">
          <a:extLst>
            <a:ext uri="{FF2B5EF4-FFF2-40B4-BE49-F238E27FC236}">
              <a16:creationId xmlns:a16="http://schemas.microsoft.com/office/drawing/2014/main" id="{63202343-854C-6C61-A1EB-06D75E242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3638550"/>
          <a:ext cx="1448420" cy="2576713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6</xdr:row>
      <xdr:rowOff>19050</xdr:rowOff>
    </xdr:from>
    <xdr:to>
      <xdr:col>4</xdr:col>
      <xdr:colOff>1733550</xdr:colOff>
      <xdr:row>6</xdr:row>
      <xdr:rowOff>2628119</xdr:rowOff>
    </xdr:to>
    <xdr:pic>
      <xdr:nvPicPr>
        <xdr:cNvPr id="8" name="Imagen 7" descr="Imagen que contiene metal, bicicleta, hecho de madera, pegado&#10;&#10;Descripción generada automáticamente">
          <a:extLst>
            <a:ext uri="{FF2B5EF4-FFF2-40B4-BE49-F238E27FC236}">
              <a16:creationId xmlns:a16="http://schemas.microsoft.com/office/drawing/2014/main" id="{FBC74383-55D7-43BC-D29C-4785D38AF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886450" y="3629025"/>
          <a:ext cx="1466850" cy="2609069"/>
        </a:xfrm>
        <a:prstGeom prst="rect">
          <a:avLst/>
        </a:prstGeom>
      </xdr:spPr>
    </xdr:pic>
    <xdr:clientData/>
  </xdr:twoCellAnchor>
  <xdr:twoCellAnchor editAs="oneCell">
    <xdr:from>
      <xdr:col>4</xdr:col>
      <xdr:colOff>342583</xdr:colOff>
      <xdr:row>10</xdr:row>
      <xdr:rowOff>28892</xdr:rowOff>
    </xdr:from>
    <xdr:to>
      <xdr:col>4</xdr:col>
      <xdr:colOff>1793526</xdr:colOff>
      <xdr:row>10</xdr:row>
      <xdr:rowOff>2609849</xdr:rowOff>
    </xdr:to>
    <xdr:pic>
      <xdr:nvPicPr>
        <xdr:cNvPr id="9" name="Imagen 8" descr="Imagen que contiene persona, hombre, tabla, sostener&#10;&#10;Descripción generada automáticamente">
          <a:extLst>
            <a:ext uri="{FF2B5EF4-FFF2-40B4-BE49-F238E27FC236}">
              <a16:creationId xmlns:a16="http://schemas.microsoft.com/office/drawing/2014/main" id="{C3FF65C4-5EC3-873E-FBB8-F9402C8CD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397326" y="7423324"/>
          <a:ext cx="2580957" cy="1450943"/>
        </a:xfrm>
        <a:prstGeom prst="rect">
          <a:avLst/>
        </a:prstGeom>
      </xdr:spPr>
    </xdr:pic>
    <xdr:clientData/>
  </xdr:twoCellAnchor>
  <xdr:twoCellAnchor editAs="oneCell">
    <xdr:from>
      <xdr:col>3</xdr:col>
      <xdr:colOff>361634</xdr:colOff>
      <xdr:row>10</xdr:row>
      <xdr:rowOff>28892</xdr:rowOff>
    </xdr:from>
    <xdr:to>
      <xdr:col>3</xdr:col>
      <xdr:colOff>1809753</xdr:colOff>
      <xdr:row>10</xdr:row>
      <xdr:rowOff>2604827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556AD52-DB68-D2F1-515A-0F5AA8208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369601" y="7422225"/>
          <a:ext cx="2575935" cy="1448119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10</xdr:row>
      <xdr:rowOff>19050</xdr:rowOff>
    </xdr:from>
    <xdr:to>
      <xdr:col>2</xdr:col>
      <xdr:colOff>1800225</xdr:colOff>
      <xdr:row>10</xdr:row>
      <xdr:rowOff>2628045</xdr:rowOff>
    </xdr:to>
    <xdr:pic>
      <xdr:nvPicPr>
        <xdr:cNvPr id="11" name="Imagen 10" descr="Imagen que contiene puesto, tablero, hombre, sostener&#10;&#10;Descripción generada automáticamente">
          <a:extLst>
            <a:ext uri="{FF2B5EF4-FFF2-40B4-BE49-F238E27FC236}">
              <a16:creationId xmlns:a16="http://schemas.microsoft.com/office/drawing/2014/main" id="{F63C0B67-6CA9-C67C-E844-AE3334F9D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6848475"/>
          <a:ext cx="1466850" cy="260899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14</xdr:row>
      <xdr:rowOff>9525</xdr:rowOff>
    </xdr:from>
    <xdr:to>
      <xdr:col>3</xdr:col>
      <xdr:colOff>1752600</xdr:colOff>
      <xdr:row>14</xdr:row>
      <xdr:rowOff>2619270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560CE76-BAD0-97BF-C981-02A4AD9A1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25" y="10058400"/>
          <a:ext cx="1466850" cy="26097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14</xdr:row>
      <xdr:rowOff>28574</xdr:rowOff>
    </xdr:from>
    <xdr:to>
      <xdr:col>4</xdr:col>
      <xdr:colOff>1974056</xdr:colOff>
      <xdr:row>14</xdr:row>
      <xdr:rowOff>2609849</xdr:rowOff>
    </xdr:to>
    <xdr:pic>
      <xdr:nvPicPr>
        <xdr:cNvPr id="12" name="Imagen 11" descr="Imagen que contiene persona, tabla, hombre, sostener&#10;&#10;Descripción generada automáticamente">
          <a:extLst>
            <a:ext uri="{FF2B5EF4-FFF2-40B4-BE49-F238E27FC236}">
              <a16:creationId xmlns:a16="http://schemas.microsoft.com/office/drawing/2014/main" id="{A6896F24-1CEF-29B4-ADFC-E3BB030D7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0" y="10077449"/>
          <a:ext cx="1935956" cy="2581275"/>
        </a:xfrm>
        <a:prstGeom prst="rect">
          <a:avLst/>
        </a:prstGeom>
      </xdr:spPr>
    </xdr:pic>
    <xdr:clientData/>
  </xdr:twoCellAnchor>
  <xdr:twoCellAnchor editAs="oneCell">
    <xdr:from>
      <xdr:col>2</xdr:col>
      <xdr:colOff>106334</xdr:colOff>
      <xdr:row>14</xdr:row>
      <xdr:rowOff>19049</xdr:rowOff>
    </xdr:from>
    <xdr:to>
      <xdr:col>2</xdr:col>
      <xdr:colOff>1924053</xdr:colOff>
      <xdr:row>14</xdr:row>
      <xdr:rowOff>2607223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D1BA6F3-A205-601A-D05F-B9FA95C24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16200000">
          <a:off x="1245107" y="10453151"/>
          <a:ext cx="2588174" cy="1817719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18</xdr:row>
      <xdr:rowOff>19049</xdr:rowOff>
    </xdr:from>
    <xdr:to>
      <xdr:col>3</xdr:col>
      <xdr:colOff>2008686</xdr:colOff>
      <xdr:row>18</xdr:row>
      <xdr:rowOff>2619375</xdr:rowOff>
    </xdr:to>
    <xdr:pic>
      <xdr:nvPicPr>
        <xdr:cNvPr id="14" name="Imagen 13" descr="Imagen que contiene banca, sucio, viejo, parque&#10;&#10;Descripción generada automáticamente">
          <a:extLst>
            <a:ext uri="{FF2B5EF4-FFF2-40B4-BE49-F238E27FC236}">
              <a16:creationId xmlns:a16="http://schemas.microsoft.com/office/drawing/2014/main" id="{41DEAD8F-9D78-837C-99B9-6CC56BF73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5" y="13287374"/>
          <a:ext cx="1951536" cy="2600326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18</xdr:row>
      <xdr:rowOff>28574</xdr:rowOff>
    </xdr:from>
    <xdr:to>
      <xdr:col>4</xdr:col>
      <xdr:colOff>2014538</xdr:colOff>
      <xdr:row>18</xdr:row>
      <xdr:rowOff>2600325</xdr:rowOff>
    </xdr:to>
    <xdr:pic>
      <xdr:nvPicPr>
        <xdr:cNvPr id="15" name="Imagen 14" descr="Imagen que contiene moto, bicicleta, viejo, puesto&#10;&#10;Descripción generada automáticamente">
          <a:extLst>
            <a:ext uri="{FF2B5EF4-FFF2-40B4-BE49-F238E27FC236}">
              <a16:creationId xmlns:a16="http://schemas.microsoft.com/office/drawing/2014/main" id="{557D270A-AAC1-A3A2-3F72-2BE875716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13296899"/>
          <a:ext cx="1928813" cy="2571751"/>
        </a:xfrm>
        <a:prstGeom prst="rect">
          <a:avLst/>
        </a:prstGeom>
      </xdr:spPr>
    </xdr:pic>
    <xdr:clientData/>
  </xdr:twoCellAnchor>
  <xdr:twoCellAnchor editAs="oneCell">
    <xdr:from>
      <xdr:col>2</xdr:col>
      <xdr:colOff>233257</xdr:colOff>
      <xdr:row>18</xdr:row>
      <xdr:rowOff>28574</xdr:rowOff>
    </xdr:from>
    <xdr:to>
      <xdr:col>2</xdr:col>
      <xdr:colOff>1828802</xdr:colOff>
      <xdr:row>18</xdr:row>
      <xdr:rowOff>2609764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DA11DAC2-0AE0-D421-A5D1-CFB7B2094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16200000">
          <a:off x="1264435" y="13789721"/>
          <a:ext cx="2581190" cy="159554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28576</xdr:colOff>
      <xdr:row>22</xdr:row>
      <xdr:rowOff>457199</xdr:rowOff>
    </xdr:from>
    <xdr:to>
      <xdr:col>2</xdr:col>
      <xdr:colOff>1993683</xdr:colOff>
      <xdr:row>22</xdr:row>
      <xdr:rowOff>2295525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F6BFE5E-0E74-AB93-9A22-138A775CD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552576" y="16944974"/>
          <a:ext cx="1965107" cy="1838326"/>
        </a:xfrm>
        <a:prstGeom prst="rect">
          <a:avLst/>
        </a:prstGeom>
      </xdr:spPr>
    </xdr:pic>
    <xdr:clientData/>
  </xdr:twoCellAnchor>
  <xdr:twoCellAnchor editAs="oneCell">
    <xdr:from>
      <xdr:col>3</xdr:col>
      <xdr:colOff>362270</xdr:colOff>
      <xdr:row>22</xdr:row>
      <xdr:rowOff>23254</xdr:rowOff>
    </xdr:from>
    <xdr:to>
      <xdr:col>3</xdr:col>
      <xdr:colOff>1647827</xdr:colOff>
      <xdr:row>22</xdr:row>
      <xdr:rowOff>2620961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93BBBEE-A255-9370-C4FE-3FE3EAAE5C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071"/>
        <a:stretch/>
      </xdr:blipFill>
      <xdr:spPr>
        <a:xfrm rot="16200000">
          <a:off x="3278070" y="17167104"/>
          <a:ext cx="2597707" cy="1285557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26</xdr:row>
      <xdr:rowOff>34973</xdr:rowOff>
    </xdr:from>
    <xdr:to>
      <xdr:col>3</xdr:col>
      <xdr:colOff>1762125</xdr:colOff>
      <xdr:row>26</xdr:row>
      <xdr:rowOff>2610044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DD75F9B-E499-140A-2EE6-0B53931E4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0" y="19742198"/>
          <a:ext cx="1447800" cy="2575071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26</xdr:row>
      <xdr:rowOff>19051</xdr:rowOff>
    </xdr:from>
    <xdr:to>
      <xdr:col>4</xdr:col>
      <xdr:colOff>1781175</xdr:colOff>
      <xdr:row>26</xdr:row>
      <xdr:rowOff>2614767</xdr:rowOff>
    </xdr:to>
    <xdr:pic>
      <xdr:nvPicPr>
        <xdr:cNvPr id="22" name="Imagen 21" descr="Imagen que contiene roto, pieza, metal, comido&#10;&#10;Descripción generada automáticamente">
          <a:extLst>
            <a:ext uri="{FF2B5EF4-FFF2-40B4-BE49-F238E27FC236}">
              <a16:creationId xmlns:a16="http://schemas.microsoft.com/office/drawing/2014/main" id="{5F2BD3D8-42E0-32D2-9FF1-A2E5CA3177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279"/>
        <a:stretch/>
      </xdr:blipFill>
      <xdr:spPr>
        <a:xfrm>
          <a:off x="5876925" y="19726276"/>
          <a:ext cx="1524000" cy="2595716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26</xdr:row>
      <xdr:rowOff>39050</xdr:rowOff>
    </xdr:from>
    <xdr:to>
      <xdr:col>2</xdr:col>
      <xdr:colOff>1981200</xdr:colOff>
      <xdr:row>26</xdr:row>
      <xdr:rowOff>2609450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3283888-09DD-E650-D564-35AFA0DFB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562100" y="19746275"/>
          <a:ext cx="1943100" cy="2570400"/>
        </a:xfrm>
        <a:prstGeom prst="rect">
          <a:avLst/>
        </a:prstGeom>
      </xdr:spPr>
    </xdr:pic>
    <xdr:clientData/>
  </xdr:twoCellAnchor>
  <xdr:twoCellAnchor editAs="oneCell">
    <xdr:from>
      <xdr:col>4</xdr:col>
      <xdr:colOff>214221</xdr:colOff>
      <xdr:row>22</xdr:row>
      <xdr:rowOff>38101</xdr:rowOff>
    </xdr:from>
    <xdr:to>
      <xdr:col>4</xdr:col>
      <xdr:colOff>1765733</xdr:colOff>
      <xdr:row>22</xdr:row>
      <xdr:rowOff>2590803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14DFB1E-905E-B8DD-D476-673558E9E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5400000">
          <a:off x="5333376" y="17026471"/>
          <a:ext cx="2552702" cy="155151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hn Fredy Silva Garcia" id="{29CC74A3-B0E5-427B-8D46-6A08ECD7DE5D}" userId="0f9edda8efc08f4e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E14" dT="2025-03-06T21:30:52.70" personId="{29CC74A3-B0E5-427B-8D46-6A08ECD7DE5D}" id="{4CF8B46A-99F8-4164-9C7B-D5CF80550D40}">
    <text xml:space="preserve">Juego de escobillas: $20,000 - $80,000 COP
🔹 Bendix (piñón de arranque): $50,000 - $200,000 COP
🔹 Rodamientos o bujes: $15,000 - $50,000 COP (cada uno)
🔹 Solenoide (si se cambia): $80,000 - $250,000 COP
🔹 Grasa dieléctrica y limpiador de contactos: $20,000 - $50,000 COP 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24D8A-E7B7-44D9-A9AD-0C7540772BE4}">
  <dimension ref="C2:E72"/>
  <sheetViews>
    <sheetView tabSelected="1" zoomScale="96" zoomScaleNormal="96" workbookViewId="0">
      <selection activeCell="G9" sqref="G9"/>
    </sheetView>
  </sheetViews>
  <sheetFormatPr defaultColWidth="11.44140625" defaultRowHeight="13.8" x14ac:dyDescent="0.25"/>
  <cols>
    <col min="1" max="2" width="11.44140625" style="1"/>
    <col min="3" max="3" width="34.6640625" style="1" bestFit="1" customWidth="1"/>
    <col min="4" max="4" width="11.6640625" style="1" bestFit="1" customWidth="1"/>
    <col min="5" max="5" width="14" style="1" bestFit="1" customWidth="1"/>
    <col min="6" max="16384" width="11.44140625" style="1"/>
  </cols>
  <sheetData>
    <row r="2" spans="3:5" ht="14.4" thickBot="1" x14ac:dyDescent="0.3"/>
    <row r="3" spans="3:5" x14ac:dyDescent="0.25">
      <c r="C3" s="64" t="s">
        <v>11</v>
      </c>
      <c r="D3" s="65" t="s">
        <v>27</v>
      </c>
      <c r="E3" s="66" t="s">
        <v>28</v>
      </c>
    </row>
    <row r="4" spans="3:5" x14ac:dyDescent="0.25">
      <c r="C4" s="67" t="s">
        <v>29</v>
      </c>
      <c r="D4" s="63">
        <v>31</v>
      </c>
      <c r="E4" s="68">
        <v>0.50819672131147542</v>
      </c>
    </row>
    <row r="5" spans="3:5" x14ac:dyDescent="0.25">
      <c r="C5" s="67" t="s">
        <v>30</v>
      </c>
      <c r="D5" s="63">
        <v>12</v>
      </c>
      <c r="E5" s="68">
        <v>0.19672131147540983</v>
      </c>
    </row>
    <row r="6" spans="3:5" x14ac:dyDescent="0.25">
      <c r="C6" s="67" t="s">
        <v>31</v>
      </c>
      <c r="D6" s="63">
        <v>9</v>
      </c>
      <c r="E6" s="68">
        <v>0.14754098360655737</v>
      </c>
    </row>
    <row r="7" spans="3:5" x14ac:dyDescent="0.25">
      <c r="C7" s="67" t="s">
        <v>32</v>
      </c>
      <c r="D7" s="63">
        <v>3</v>
      </c>
      <c r="E7" s="68">
        <v>4.9180327868852458E-2</v>
      </c>
    </row>
    <row r="8" spans="3:5" x14ac:dyDescent="0.25">
      <c r="C8" s="67" t="s">
        <v>33</v>
      </c>
      <c r="D8" s="63">
        <v>1</v>
      </c>
      <c r="E8" s="68">
        <v>1.6393442622950821E-2</v>
      </c>
    </row>
    <row r="9" spans="3:5" x14ac:dyDescent="0.25">
      <c r="C9" s="67" t="s">
        <v>34</v>
      </c>
      <c r="D9" s="63">
        <v>1</v>
      </c>
      <c r="E9" s="68">
        <v>1.6393442622950821E-2</v>
      </c>
    </row>
    <row r="10" spans="3:5" x14ac:dyDescent="0.25">
      <c r="C10" s="67" t="s">
        <v>35</v>
      </c>
      <c r="D10" s="63">
        <v>1</v>
      </c>
      <c r="E10" s="68">
        <v>1.6393442622950821E-2</v>
      </c>
    </row>
    <row r="11" spans="3:5" x14ac:dyDescent="0.25">
      <c r="C11" s="67" t="s">
        <v>36</v>
      </c>
      <c r="D11" s="63">
        <v>1</v>
      </c>
      <c r="E11" s="68">
        <v>1.6393442622950821E-2</v>
      </c>
    </row>
    <row r="12" spans="3:5" x14ac:dyDescent="0.25">
      <c r="C12" s="67" t="s">
        <v>37</v>
      </c>
      <c r="D12" s="63">
        <v>1</v>
      </c>
      <c r="E12" s="68">
        <v>1.6393442622950821E-2</v>
      </c>
    </row>
    <row r="13" spans="3:5" ht="14.4" thickBot="1" x14ac:dyDescent="0.3">
      <c r="C13" s="69" t="s">
        <v>38</v>
      </c>
      <c r="D13" s="70">
        <v>1</v>
      </c>
      <c r="E13" s="71">
        <v>1.6393442622950821E-2</v>
      </c>
    </row>
    <row r="16" spans="3:5" ht="14.4" thickBot="1" x14ac:dyDescent="0.3"/>
    <row r="17" spans="3:5" x14ac:dyDescent="0.25">
      <c r="C17" s="72" t="s">
        <v>11</v>
      </c>
      <c r="D17" s="73" t="s">
        <v>27</v>
      </c>
      <c r="E17" s="74" t="s">
        <v>28</v>
      </c>
    </row>
    <row r="18" spans="3:5" x14ac:dyDescent="0.25">
      <c r="C18" s="67" t="s">
        <v>119</v>
      </c>
      <c r="D18" s="63">
        <v>16</v>
      </c>
      <c r="E18" s="68">
        <v>0.42105263157894735</v>
      </c>
    </row>
    <row r="19" spans="3:5" x14ac:dyDescent="0.25">
      <c r="C19" s="67" t="s">
        <v>120</v>
      </c>
      <c r="D19" s="63">
        <v>9</v>
      </c>
      <c r="E19" s="68">
        <v>0.23684210526315788</v>
      </c>
    </row>
    <row r="20" spans="3:5" x14ac:dyDescent="0.25">
      <c r="C20" s="67" t="s">
        <v>121</v>
      </c>
      <c r="D20" s="63">
        <v>7</v>
      </c>
      <c r="E20" s="68">
        <v>0.18421052631578946</v>
      </c>
    </row>
    <row r="21" spans="3:5" x14ac:dyDescent="0.25">
      <c r="C21" s="67" t="s">
        <v>122</v>
      </c>
      <c r="D21" s="63">
        <v>3</v>
      </c>
      <c r="E21" s="68">
        <v>7.8947368421052627E-2</v>
      </c>
    </row>
    <row r="22" spans="3:5" x14ac:dyDescent="0.25">
      <c r="C22" s="67" t="s">
        <v>123</v>
      </c>
      <c r="D22" s="63">
        <v>2</v>
      </c>
      <c r="E22" s="68">
        <v>5.2631578947368418E-2</v>
      </c>
    </row>
    <row r="23" spans="3:5" ht="14.4" thickBot="1" x14ac:dyDescent="0.3">
      <c r="C23" s="69" t="s">
        <v>124</v>
      </c>
      <c r="D23" s="70">
        <v>1</v>
      </c>
      <c r="E23" s="71">
        <v>2.6315789473684209E-2</v>
      </c>
    </row>
    <row r="25" spans="3:5" ht="14.4" thickBot="1" x14ac:dyDescent="0.3"/>
    <row r="26" spans="3:5" x14ac:dyDescent="0.25">
      <c r="C26" s="72" t="s">
        <v>26</v>
      </c>
      <c r="D26" s="73" t="s">
        <v>27</v>
      </c>
      <c r="E26" s="74" t="s">
        <v>28</v>
      </c>
    </row>
    <row r="27" spans="3:5" x14ac:dyDescent="0.25">
      <c r="C27" s="67" t="s">
        <v>227</v>
      </c>
      <c r="D27" s="63">
        <v>8</v>
      </c>
      <c r="E27" s="68">
        <v>0.23529411764705882</v>
      </c>
    </row>
    <row r="28" spans="3:5" x14ac:dyDescent="0.25">
      <c r="C28" s="67" t="s">
        <v>228</v>
      </c>
      <c r="D28" s="63">
        <v>5</v>
      </c>
      <c r="E28" s="68">
        <v>0.14705882352941177</v>
      </c>
    </row>
    <row r="29" spans="3:5" x14ac:dyDescent="0.25">
      <c r="C29" s="67" t="s">
        <v>229</v>
      </c>
      <c r="D29" s="63">
        <v>5</v>
      </c>
      <c r="E29" s="68">
        <v>0.14705882352941177</v>
      </c>
    </row>
    <row r="30" spans="3:5" x14ac:dyDescent="0.25">
      <c r="C30" s="67" t="s">
        <v>230</v>
      </c>
      <c r="D30" s="63">
        <v>3</v>
      </c>
      <c r="E30" s="68">
        <v>8.8235294117647065E-2</v>
      </c>
    </row>
    <row r="31" spans="3:5" x14ac:dyDescent="0.25">
      <c r="C31" s="67" t="s">
        <v>231</v>
      </c>
      <c r="D31" s="63">
        <v>2</v>
      </c>
      <c r="E31" s="68">
        <v>5.8823529411764705E-2</v>
      </c>
    </row>
    <row r="32" spans="3:5" x14ac:dyDescent="0.25">
      <c r="C32" s="67" t="s">
        <v>232</v>
      </c>
      <c r="D32" s="63">
        <v>2</v>
      </c>
      <c r="E32" s="68">
        <v>5.8823529411764705E-2</v>
      </c>
    </row>
    <row r="33" spans="3:5" x14ac:dyDescent="0.25">
      <c r="C33" s="67" t="s">
        <v>233</v>
      </c>
      <c r="D33" s="63">
        <v>2</v>
      </c>
      <c r="E33" s="68">
        <v>5.8823529411764705E-2</v>
      </c>
    </row>
    <row r="34" spans="3:5" x14ac:dyDescent="0.25">
      <c r="C34" s="67" t="s">
        <v>234</v>
      </c>
      <c r="D34" s="63">
        <v>2</v>
      </c>
      <c r="E34" s="68">
        <v>5.8823529411764705E-2</v>
      </c>
    </row>
    <row r="35" spans="3:5" x14ac:dyDescent="0.25">
      <c r="C35" s="67" t="s">
        <v>235</v>
      </c>
      <c r="D35" s="63">
        <v>2</v>
      </c>
      <c r="E35" s="68">
        <v>5.8823529411764705E-2</v>
      </c>
    </row>
    <row r="36" spans="3:5" x14ac:dyDescent="0.25">
      <c r="C36" s="67" t="s">
        <v>236</v>
      </c>
      <c r="D36" s="63">
        <v>1</v>
      </c>
      <c r="E36" s="68">
        <v>2.9411764705882353E-2</v>
      </c>
    </row>
    <row r="37" spans="3:5" ht="14.4" thickBot="1" x14ac:dyDescent="0.3">
      <c r="C37" s="69" t="s">
        <v>237</v>
      </c>
      <c r="D37" s="70">
        <v>1</v>
      </c>
      <c r="E37" s="71">
        <v>2.9411764705882353E-2</v>
      </c>
    </row>
    <row r="39" spans="3:5" ht="14.4" thickBot="1" x14ac:dyDescent="0.3"/>
    <row r="40" spans="3:5" x14ac:dyDescent="0.25">
      <c r="C40" s="72" t="s">
        <v>26</v>
      </c>
      <c r="D40" s="73" t="s">
        <v>27</v>
      </c>
      <c r="E40" s="74" t="s">
        <v>28</v>
      </c>
    </row>
    <row r="41" spans="3:5" x14ac:dyDescent="0.25">
      <c r="C41" s="67" t="s">
        <v>312</v>
      </c>
      <c r="D41" s="63">
        <v>6</v>
      </c>
      <c r="E41" s="68">
        <v>0.2608695652173913</v>
      </c>
    </row>
    <row r="42" spans="3:5" x14ac:dyDescent="0.25">
      <c r="C42" s="67" t="s">
        <v>313</v>
      </c>
      <c r="D42" s="63">
        <v>4</v>
      </c>
      <c r="E42" s="68">
        <v>0.17391304347826086</v>
      </c>
    </row>
    <row r="43" spans="3:5" x14ac:dyDescent="0.25">
      <c r="C43" s="67" t="s">
        <v>314</v>
      </c>
      <c r="D43" s="63">
        <v>4</v>
      </c>
      <c r="E43" s="68">
        <v>0.17391304347826086</v>
      </c>
    </row>
    <row r="44" spans="3:5" x14ac:dyDescent="0.25">
      <c r="C44" s="67" t="s">
        <v>315</v>
      </c>
      <c r="D44" s="63">
        <v>3</v>
      </c>
      <c r="E44" s="68">
        <v>0.13043478260869565</v>
      </c>
    </row>
    <row r="45" spans="3:5" x14ac:dyDescent="0.25">
      <c r="C45" s="67" t="s">
        <v>316</v>
      </c>
      <c r="D45" s="63">
        <v>2</v>
      </c>
      <c r="E45" s="68">
        <v>8.6956521739130432E-2</v>
      </c>
    </row>
    <row r="46" spans="3:5" x14ac:dyDescent="0.25">
      <c r="C46" s="67" t="s">
        <v>317</v>
      </c>
      <c r="D46" s="63">
        <v>1</v>
      </c>
      <c r="E46" s="68">
        <v>4.3478260869565216E-2</v>
      </c>
    </row>
    <row r="47" spans="3:5" x14ac:dyDescent="0.25">
      <c r="C47" s="67" t="s">
        <v>318</v>
      </c>
      <c r="D47" s="63">
        <v>1</v>
      </c>
      <c r="E47" s="68">
        <v>4.3478260869565216E-2</v>
      </c>
    </row>
    <row r="48" spans="3:5" x14ac:dyDescent="0.25">
      <c r="C48" s="67" t="s">
        <v>319</v>
      </c>
      <c r="D48" s="63">
        <v>1</v>
      </c>
      <c r="E48" s="68">
        <v>4.3478260869565216E-2</v>
      </c>
    </row>
    <row r="49" spans="3:5" ht="14.4" thickBot="1" x14ac:dyDescent="0.3">
      <c r="C49" s="69" t="s">
        <v>320</v>
      </c>
      <c r="D49" s="70">
        <v>1</v>
      </c>
      <c r="E49" s="71">
        <v>4.3478260869565216E-2</v>
      </c>
    </row>
    <row r="51" spans="3:5" ht="14.4" thickBot="1" x14ac:dyDescent="0.3"/>
    <row r="52" spans="3:5" x14ac:dyDescent="0.25">
      <c r="C52" s="72" t="s">
        <v>26</v>
      </c>
      <c r="D52" s="73" t="s">
        <v>27</v>
      </c>
      <c r="E52" s="74" t="s">
        <v>28</v>
      </c>
    </row>
    <row r="53" spans="3:5" x14ac:dyDescent="0.25">
      <c r="C53" s="67" t="s">
        <v>477</v>
      </c>
      <c r="D53" s="63">
        <v>3</v>
      </c>
      <c r="E53" s="68">
        <v>0.25</v>
      </c>
    </row>
    <row r="54" spans="3:5" x14ac:dyDescent="0.25">
      <c r="C54" s="67" t="s">
        <v>478</v>
      </c>
      <c r="D54" s="63">
        <v>3</v>
      </c>
      <c r="E54" s="68">
        <v>0.25</v>
      </c>
    </row>
    <row r="55" spans="3:5" x14ac:dyDescent="0.25">
      <c r="C55" s="67" t="s">
        <v>479</v>
      </c>
      <c r="D55" s="63">
        <v>2</v>
      </c>
      <c r="E55" s="68">
        <v>0.16666666666666666</v>
      </c>
    </row>
    <row r="56" spans="3:5" x14ac:dyDescent="0.25">
      <c r="C56" s="67" t="s">
        <v>480</v>
      </c>
      <c r="D56" s="63">
        <v>2</v>
      </c>
      <c r="E56" s="68">
        <v>0.16666666666666666</v>
      </c>
    </row>
    <row r="57" spans="3:5" x14ac:dyDescent="0.25">
      <c r="C57" s="67" t="s">
        <v>481</v>
      </c>
      <c r="D57" s="63">
        <v>1</v>
      </c>
      <c r="E57" s="68">
        <v>8.3333333333333329E-2</v>
      </c>
    </row>
    <row r="58" spans="3:5" ht="14.4" thickBot="1" x14ac:dyDescent="0.3">
      <c r="C58" s="69" t="s">
        <v>482</v>
      </c>
      <c r="D58" s="70">
        <v>1</v>
      </c>
      <c r="E58" s="71">
        <v>8.3333333333333329E-2</v>
      </c>
    </row>
    <row r="60" spans="3:5" ht="14.4" thickBot="1" x14ac:dyDescent="0.3"/>
    <row r="61" spans="3:5" x14ac:dyDescent="0.25">
      <c r="C61" s="72" t="s">
        <v>26</v>
      </c>
      <c r="D61" s="73" t="s">
        <v>27</v>
      </c>
      <c r="E61" s="74" t="s">
        <v>28</v>
      </c>
    </row>
    <row r="62" spans="3:5" x14ac:dyDescent="0.25">
      <c r="C62" s="67" t="s">
        <v>534</v>
      </c>
      <c r="D62" s="63">
        <v>8</v>
      </c>
      <c r="E62" s="68">
        <v>0.66666666666666663</v>
      </c>
    </row>
    <row r="63" spans="3:5" x14ac:dyDescent="0.25">
      <c r="C63" s="67" t="s">
        <v>535</v>
      </c>
      <c r="D63" s="63">
        <v>3</v>
      </c>
      <c r="E63" s="68">
        <v>0.25</v>
      </c>
    </row>
    <row r="64" spans="3:5" ht="14.4" thickBot="1" x14ac:dyDescent="0.3">
      <c r="C64" s="69" t="s">
        <v>536</v>
      </c>
      <c r="D64" s="70">
        <v>1</v>
      </c>
      <c r="E64" s="71">
        <v>8.3333333333333329E-2</v>
      </c>
    </row>
    <row r="66" spans="3:5" ht="14.4" thickBot="1" x14ac:dyDescent="0.3"/>
    <row r="67" spans="3:5" x14ac:dyDescent="0.25">
      <c r="C67" s="72" t="s">
        <v>26</v>
      </c>
      <c r="D67" s="73" t="s">
        <v>27</v>
      </c>
      <c r="E67" s="74" t="s">
        <v>28</v>
      </c>
    </row>
    <row r="68" spans="3:5" x14ac:dyDescent="0.25">
      <c r="C68" s="67" t="s">
        <v>566</v>
      </c>
      <c r="D68" s="63">
        <v>6</v>
      </c>
      <c r="E68" s="68">
        <v>0.5</v>
      </c>
    </row>
    <row r="69" spans="3:5" x14ac:dyDescent="0.25">
      <c r="C69" s="67" t="s">
        <v>567</v>
      </c>
      <c r="D69" s="63">
        <v>2</v>
      </c>
      <c r="E69" s="68">
        <v>0.16666666666666666</v>
      </c>
    </row>
    <row r="70" spans="3:5" x14ac:dyDescent="0.25">
      <c r="C70" s="67" t="s">
        <v>568</v>
      </c>
      <c r="D70" s="63">
        <v>2</v>
      </c>
      <c r="E70" s="68">
        <v>0.16666666666666666</v>
      </c>
    </row>
    <row r="71" spans="3:5" x14ac:dyDescent="0.25">
      <c r="C71" s="67" t="s">
        <v>569</v>
      </c>
      <c r="D71" s="63">
        <v>1</v>
      </c>
      <c r="E71" s="68">
        <v>8.3333333333333329E-2</v>
      </c>
    </row>
    <row r="72" spans="3:5" ht="14.4" thickBot="1" x14ac:dyDescent="0.3">
      <c r="C72" s="69" t="s">
        <v>570</v>
      </c>
      <c r="D72" s="70">
        <v>1</v>
      </c>
      <c r="E72" s="71">
        <v>8.3333333333333329E-2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BEC88-A620-441E-96BF-0311D31426C3}">
  <dimension ref="A3:I27"/>
  <sheetViews>
    <sheetView workbookViewId="0">
      <selection activeCell="B21" sqref="B21"/>
    </sheetView>
  </sheetViews>
  <sheetFormatPr defaultColWidth="11.5546875" defaultRowHeight="14.4" x14ac:dyDescent="0.3"/>
  <cols>
    <col min="1" max="2" width="11.44140625" style="11"/>
    <col min="3" max="5" width="30.6640625" style="11" customWidth="1"/>
    <col min="6" max="8" width="11.44140625" style="11"/>
  </cols>
  <sheetData>
    <row r="3" spans="3:5" ht="15" thickBot="1" x14ac:dyDescent="0.35"/>
    <row r="4" spans="3:5" ht="207.75" customHeight="1" thickBot="1" x14ac:dyDescent="0.35">
      <c r="C4" s="23"/>
      <c r="D4" s="23"/>
      <c r="E4" s="23"/>
    </row>
    <row r="6" spans="3:5" ht="15" thickBot="1" x14ac:dyDescent="0.35"/>
    <row r="7" spans="3:5" ht="207.75" customHeight="1" thickBot="1" x14ac:dyDescent="0.35">
      <c r="C7" s="23"/>
      <c r="D7" s="23"/>
      <c r="E7" s="23"/>
    </row>
    <row r="10" spans="3:5" ht="15" thickBot="1" x14ac:dyDescent="0.35"/>
    <row r="11" spans="3:5" ht="207.75" customHeight="1" thickBot="1" x14ac:dyDescent="0.35">
      <c r="C11" s="23"/>
      <c r="D11" s="23"/>
      <c r="E11" s="23"/>
    </row>
    <row r="14" spans="3:5" ht="15" thickBot="1" x14ac:dyDescent="0.35"/>
    <row r="15" spans="3:5" ht="207.75" customHeight="1" thickBot="1" x14ac:dyDescent="0.35">
      <c r="C15" s="23"/>
      <c r="D15" s="23"/>
      <c r="E15" s="23"/>
    </row>
    <row r="18" spans="3:9" ht="15" thickBot="1" x14ac:dyDescent="0.35"/>
    <row r="19" spans="3:9" ht="207.75" customHeight="1" thickBot="1" x14ac:dyDescent="0.35">
      <c r="C19" s="23"/>
      <c r="D19" s="23"/>
      <c r="E19" s="23"/>
    </row>
    <row r="22" spans="3:9" ht="15" thickBot="1" x14ac:dyDescent="0.35"/>
    <row r="23" spans="3:9" ht="207.75" customHeight="1" thickBot="1" x14ac:dyDescent="0.35">
      <c r="C23" s="23"/>
      <c r="D23" s="23"/>
      <c r="E23" s="23"/>
    </row>
    <row r="26" spans="3:9" ht="15" thickBot="1" x14ac:dyDescent="0.35"/>
    <row r="27" spans="3:9" ht="207.75" customHeight="1" thickBot="1" x14ac:dyDescent="0.35">
      <c r="C27" s="23"/>
      <c r="D27" s="23"/>
      <c r="E27" s="23"/>
      <c r="I27" s="1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AA278-1244-4D3C-BF41-98224F126CE5}">
  <dimension ref="A1:AQ42"/>
  <sheetViews>
    <sheetView topLeftCell="A11" zoomScale="85" zoomScaleNormal="85" workbookViewId="0">
      <pane xSplit="3" ySplit="3" topLeftCell="D14" activePane="bottomRight" state="frozen"/>
      <selection activeCell="A11" sqref="A11"/>
      <selection pane="topRight" activeCell="D11" sqref="D11"/>
      <selection pane="bottomLeft" activeCell="A14" sqref="A14"/>
      <selection pane="bottomRight" activeCell="J20" sqref="J20"/>
    </sheetView>
  </sheetViews>
  <sheetFormatPr defaultColWidth="11.44140625" defaultRowHeight="14.4" x14ac:dyDescent="0.3"/>
  <cols>
    <col min="1" max="2" width="8.6640625" style="13" customWidth="1"/>
    <col min="3" max="3" width="16.33203125" style="13" customWidth="1"/>
    <col min="4" max="4" width="19.44140625" style="13" bestFit="1" customWidth="1"/>
    <col min="5" max="5" width="20.33203125" style="13" bestFit="1" customWidth="1"/>
    <col min="6" max="6" width="20" style="13" bestFit="1" customWidth="1"/>
    <col min="7" max="7" width="10.6640625" style="13" bestFit="1" customWidth="1"/>
    <col min="8" max="8" width="9.44140625" style="13" bestFit="1" customWidth="1"/>
    <col min="9" max="9" width="8.5546875" style="13" bestFit="1" customWidth="1"/>
    <col min="10" max="10" width="13.88671875" style="13" bestFit="1" customWidth="1"/>
    <col min="11" max="11" width="0" style="11" hidden="1" customWidth="1"/>
    <col min="12" max="14" width="11.44140625" style="13"/>
    <col min="15" max="15" width="12.33203125" style="13" customWidth="1"/>
    <col min="16" max="21" width="11.44140625" style="13"/>
    <col min="22" max="22" width="13.44140625" style="13" customWidth="1"/>
    <col min="23" max="23" width="16.88671875" style="13" customWidth="1"/>
    <col min="24" max="24" width="13.44140625" style="13" customWidth="1"/>
    <col min="25" max="25" width="16.5546875" style="13" customWidth="1"/>
    <col min="26" max="26" width="13.44140625" style="13" customWidth="1"/>
    <col min="27" max="32" width="11.44140625" style="13"/>
    <col min="33" max="33" width="20" style="7" customWidth="1"/>
    <col min="34" max="34" width="16.5546875" style="7" customWidth="1"/>
    <col min="35" max="35" width="18.44140625" style="7" customWidth="1"/>
    <col min="36" max="36" width="11.44140625" style="7"/>
    <col min="37" max="37" width="19.44140625" style="7" customWidth="1"/>
    <col min="38" max="38" width="11.44140625" style="7"/>
    <col min="39" max="39" width="15" style="7" customWidth="1"/>
    <col min="40" max="40" width="14.109375" style="7" customWidth="1"/>
    <col min="41" max="41" width="11.88671875" style="7" customWidth="1"/>
    <col min="42" max="42" width="11.44140625" style="7"/>
    <col min="43" max="43" width="12.109375" style="7" customWidth="1"/>
    <col min="44" max="44" width="13.33203125" style="7" customWidth="1"/>
    <col min="45" max="16384" width="11.44140625" style="7"/>
  </cols>
  <sheetData>
    <row r="1" spans="1:40" customFormat="1" ht="15" hidden="1" thickBot="1" x14ac:dyDescent="0.35">
      <c r="A1" s="11"/>
      <c r="B1" s="11"/>
      <c r="C1" s="11"/>
      <c r="D1" s="11"/>
      <c r="E1" s="11"/>
      <c r="F1" s="11"/>
      <c r="G1" s="12"/>
      <c r="H1" s="12"/>
      <c r="I1" s="12"/>
      <c r="J1" s="1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40" customFormat="1" ht="15" hidden="1" thickBot="1" x14ac:dyDescent="0.35">
      <c r="A2" s="11"/>
      <c r="B2" s="11"/>
      <c r="C2" s="11"/>
      <c r="D2" s="11"/>
      <c r="E2" s="11"/>
      <c r="F2" s="11"/>
      <c r="G2" s="12"/>
      <c r="H2" s="12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40" customFormat="1" ht="15" hidden="1" thickBot="1" x14ac:dyDescent="0.35">
      <c r="A3" s="11" t="s">
        <v>0</v>
      </c>
      <c r="B3" s="11" t="s">
        <v>12</v>
      </c>
      <c r="C3" s="11" t="s">
        <v>1</v>
      </c>
      <c r="D3" s="11"/>
      <c r="E3" s="11" t="s">
        <v>2</v>
      </c>
      <c r="F3" s="11" t="s">
        <v>3</v>
      </c>
      <c r="G3" s="12" t="s">
        <v>4</v>
      </c>
      <c r="H3" s="12" t="s">
        <v>5</v>
      </c>
      <c r="I3" s="12" t="s">
        <v>6</v>
      </c>
      <c r="J3" s="12" t="s">
        <v>7</v>
      </c>
      <c r="K3" s="11" t="s">
        <v>8</v>
      </c>
      <c r="L3" s="11" t="s">
        <v>9</v>
      </c>
      <c r="M3" s="11" t="s">
        <v>10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40" customFormat="1" ht="15" hidden="1" thickBot="1" x14ac:dyDescent="0.35">
      <c r="A4" s="11"/>
      <c r="B4" s="11"/>
      <c r="C4" s="11"/>
      <c r="D4" s="11"/>
      <c r="E4" s="11"/>
      <c r="F4" s="11"/>
      <c r="G4" s="12"/>
      <c r="H4" s="12"/>
      <c r="I4" s="12"/>
      <c r="J4" s="12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40" customFormat="1" ht="15" hidden="1" thickBot="1" x14ac:dyDescent="0.35">
      <c r="A5" s="11"/>
      <c r="B5" s="11"/>
      <c r="C5" s="11"/>
      <c r="D5" s="11"/>
      <c r="E5" s="11"/>
      <c r="F5" s="11"/>
      <c r="G5" s="12"/>
      <c r="H5" s="12"/>
      <c r="I5" s="12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1:40" customFormat="1" ht="15" hidden="1" thickBot="1" x14ac:dyDescent="0.35">
      <c r="A6" s="11"/>
      <c r="B6" s="11"/>
      <c r="C6" s="11"/>
      <c r="D6" s="11"/>
      <c r="E6" s="11"/>
      <c r="F6" s="11"/>
      <c r="G6" s="12"/>
      <c r="H6" s="12"/>
      <c r="I6" s="12"/>
      <c r="J6" s="12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40" customFormat="1" ht="15" hidden="1" thickBot="1" x14ac:dyDescent="0.35">
      <c r="A7" s="11" t="s">
        <v>13</v>
      </c>
      <c r="B7" s="11" t="s">
        <v>14</v>
      </c>
      <c r="C7" s="11" t="s">
        <v>15</v>
      </c>
      <c r="D7" s="11" t="s">
        <v>16</v>
      </c>
      <c r="E7" s="11"/>
      <c r="F7" s="11"/>
      <c r="G7" s="12"/>
      <c r="H7" s="12"/>
      <c r="I7" s="12"/>
      <c r="J7" s="12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1:40" customFormat="1" ht="15" hidden="1" thickBot="1" x14ac:dyDescent="0.35">
      <c r="A8" s="11"/>
      <c r="B8" s="11"/>
      <c r="C8" s="11"/>
      <c r="D8" s="11"/>
      <c r="E8" s="11"/>
      <c r="F8" s="11"/>
      <c r="G8" s="12"/>
      <c r="H8" s="12"/>
      <c r="I8" s="12"/>
      <c r="J8" s="12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spans="1:40" customFormat="1" ht="15" hidden="1" thickBot="1" x14ac:dyDescent="0.35">
      <c r="A9" s="11"/>
      <c r="B9" s="11"/>
      <c r="C9" s="11"/>
      <c r="D9" s="11"/>
      <c r="E9" s="11"/>
      <c r="F9" s="11"/>
      <c r="G9" s="12"/>
      <c r="H9" s="12"/>
      <c r="I9" s="12"/>
      <c r="J9" s="12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40" ht="15" hidden="1" thickBot="1" x14ac:dyDescent="0.35"/>
    <row r="11" spans="1:40" x14ac:dyDescent="0.3">
      <c r="L11" s="94" t="s">
        <v>600</v>
      </c>
      <c r="M11" s="95"/>
      <c r="N11" s="95"/>
      <c r="O11" s="95"/>
      <c r="P11" s="95"/>
      <c r="Q11" s="95" t="s">
        <v>601</v>
      </c>
      <c r="R11" s="95"/>
      <c r="S11" s="95"/>
      <c r="T11" s="95"/>
      <c r="U11" s="95"/>
      <c r="V11" s="95"/>
      <c r="W11" s="95" t="s">
        <v>602</v>
      </c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6"/>
    </row>
    <row r="12" spans="1:40" ht="15" thickBot="1" x14ac:dyDescent="0.35">
      <c r="L12" s="97" t="s">
        <v>603</v>
      </c>
      <c r="M12" s="98"/>
      <c r="N12" s="98"/>
      <c r="O12" s="98"/>
      <c r="P12" s="98" t="s">
        <v>604</v>
      </c>
      <c r="Q12" s="98" t="s">
        <v>605</v>
      </c>
      <c r="R12" s="98" t="s">
        <v>668</v>
      </c>
      <c r="S12" s="98" t="s">
        <v>669</v>
      </c>
      <c r="T12" s="98" t="s">
        <v>670</v>
      </c>
      <c r="U12" s="98" t="s">
        <v>606</v>
      </c>
      <c r="V12" s="98" t="s">
        <v>607</v>
      </c>
      <c r="W12" s="98" t="s">
        <v>608</v>
      </c>
      <c r="X12" s="98" t="s">
        <v>4</v>
      </c>
      <c r="Y12" s="98" t="s">
        <v>609</v>
      </c>
      <c r="Z12" s="98" t="s">
        <v>610</v>
      </c>
      <c r="AA12" s="98" t="s">
        <v>611</v>
      </c>
      <c r="AB12" s="98" t="s">
        <v>612</v>
      </c>
      <c r="AC12" s="98" t="s">
        <v>613</v>
      </c>
      <c r="AD12" s="98" t="s">
        <v>614</v>
      </c>
      <c r="AE12" s="98" t="s">
        <v>671</v>
      </c>
      <c r="AF12" s="98" t="s">
        <v>615</v>
      </c>
      <c r="AG12" s="98" t="s">
        <v>616</v>
      </c>
      <c r="AH12" s="99" t="s">
        <v>617</v>
      </c>
    </row>
    <row r="13" spans="1:40" ht="89.25" customHeight="1" thickBot="1" x14ac:dyDescent="0.3">
      <c r="A13" s="28" t="s">
        <v>25</v>
      </c>
      <c r="B13" s="28" t="s">
        <v>11</v>
      </c>
      <c r="C13" s="29" t="s">
        <v>0</v>
      </c>
      <c r="D13" s="28" t="s">
        <v>17</v>
      </c>
      <c r="E13" s="28" t="s">
        <v>18</v>
      </c>
      <c r="F13" s="28" t="s">
        <v>19</v>
      </c>
      <c r="G13" s="28" t="s">
        <v>20</v>
      </c>
      <c r="H13" s="28" t="s">
        <v>21</v>
      </c>
      <c r="I13" s="28" t="s">
        <v>22</v>
      </c>
      <c r="J13" s="28" t="s">
        <v>23</v>
      </c>
      <c r="K13" s="14" t="s">
        <v>24</v>
      </c>
      <c r="L13" s="43" t="s">
        <v>618</v>
      </c>
      <c r="M13" s="44" t="s">
        <v>619</v>
      </c>
      <c r="N13" s="44" t="s">
        <v>620</v>
      </c>
      <c r="O13" s="44" t="s">
        <v>621</v>
      </c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9"/>
    </row>
    <row r="14" spans="1:40" ht="90" customHeight="1" x14ac:dyDescent="0.25">
      <c r="A14" s="75" t="s">
        <v>113</v>
      </c>
      <c r="B14" s="81" t="s">
        <v>29</v>
      </c>
      <c r="C14" s="82" t="s">
        <v>39</v>
      </c>
      <c r="D14" s="26" t="s">
        <v>40</v>
      </c>
      <c r="E14" s="26" t="s">
        <v>41</v>
      </c>
      <c r="F14" s="26" t="s">
        <v>42</v>
      </c>
      <c r="G14" s="26">
        <v>8</v>
      </c>
      <c r="H14" s="26">
        <v>6</v>
      </c>
      <c r="I14" s="26">
        <v>5</v>
      </c>
      <c r="J14" s="27">
        <f>G14*H14*I14</f>
        <v>240</v>
      </c>
      <c r="K14" s="17" t="s">
        <v>43</v>
      </c>
      <c r="L14" s="100"/>
      <c r="M14" s="86"/>
      <c r="N14" s="86"/>
      <c r="O14" s="86" t="s">
        <v>622</v>
      </c>
      <c r="P14" s="86"/>
      <c r="Q14" s="87" t="s">
        <v>622</v>
      </c>
      <c r="R14" s="87"/>
      <c r="S14" s="87"/>
      <c r="T14" s="87"/>
      <c r="U14" s="87"/>
      <c r="V14" s="87"/>
      <c r="W14" s="84" t="s">
        <v>624</v>
      </c>
      <c r="X14" s="84" t="s">
        <v>625</v>
      </c>
      <c r="Y14" s="84" t="s">
        <v>665</v>
      </c>
      <c r="Z14" s="85">
        <v>1</v>
      </c>
      <c r="AA14" s="85">
        <v>1</v>
      </c>
      <c r="AB14" s="85">
        <f>Z14*AA14</f>
        <v>1</v>
      </c>
      <c r="AC14" s="84" t="s">
        <v>623</v>
      </c>
      <c r="AD14" s="101">
        <v>0</v>
      </c>
      <c r="AE14" s="102">
        <f>AL17*Z14</f>
        <v>35000</v>
      </c>
      <c r="AF14" s="83">
        <f>AL16*AB14</f>
        <v>6536.3335942255844</v>
      </c>
      <c r="AG14" s="84" t="s">
        <v>672</v>
      </c>
      <c r="AH14" s="103">
        <f>AD14+AE14+AF14</f>
        <v>41536.333594225587</v>
      </c>
      <c r="AK14" s="6" t="s">
        <v>673</v>
      </c>
      <c r="AL14" s="32">
        <v>1503226</v>
      </c>
      <c r="AM14" s="34">
        <v>2500000</v>
      </c>
      <c r="AN14" s="6"/>
    </row>
    <row r="15" spans="1:40" ht="72" x14ac:dyDescent="0.25">
      <c r="A15" s="76"/>
      <c r="B15" s="79"/>
      <c r="C15" s="78"/>
      <c r="D15" s="15" t="s">
        <v>44</v>
      </c>
      <c r="E15" s="15" t="s">
        <v>45</v>
      </c>
      <c r="F15" s="15" t="s">
        <v>46</v>
      </c>
      <c r="G15" s="15">
        <v>7</v>
      </c>
      <c r="H15" s="15">
        <v>6</v>
      </c>
      <c r="I15" s="15">
        <v>5</v>
      </c>
      <c r="J15" s="16">
        <f t="shared" ref="J15:J31" si="0">G15*H15*I15</f>
        <v>210</v>
      </c>
      <c r="K15" s="17" t="s">
        <v>47</v>
      </c>
      <c r="L15" s="100"/>
      <c r="M15" s="86"/>
      <c r="N15" s="86"/>
      <c r="O15" s="86"/>
      <c r="P15" s="86"/>
      <c r="Q15" s="87"/>
      <c r="R15" s="87"/>
      <c r="S15" s="87"/>
      <c r="T15" s="87"/>
      <c r="U15" s="87"/>
      <c r="V15" s="87"/>
      <c r="W15" s="84"/>
      <c r="X15" s="84"/>
      <c r="Y15" s="84"/>
      <c r="Z15" s="85"/>
      <c r="AA15" s="85"/>
      <c r="AB15" s="85"/>
      <c r="AC15" s="84"/>
      <c r="AD15" s="101"/>
      <c r="AE15" s="102"/>
      <c r="AF15" s="84"/>
      <c r="AG15" s="84"/>
      <c r="AH15" s="104"/>
      <c r="AK15" s="6" t="s">
        <v>627</v>
      </c>
      <c r="AL15" s="33">
        <f>AL14/30</f>
        <v>50107.533333333333</v>
      </c>
      <c r="AM15" s="34">
        <f>AM14/30</f>
        <v>83333.333333333328</v>
      </c>
      <c r="AN15" s="6" t="s">
        <v>628</v>
      </c>
    </row>
    <row r="16" spans="1:40" ht="45" customHeight="1" x14ac:dyDescent="0.25">
      <c r="A16" s="76"/>
      <c r="B16" s="80"/>
      <c r="C16" s="78"/>
      <c r="D16" s="15" t="s">
        <v>48</v>
      </c>
      <c r="E16" s="15" t="s">
        <v>49</v>
      </c>
      <c r="F16" s="15" t="s">
        <v>117</v>
      </c>
      <c r="G16" s="15">
        <v>8</v>
      </c>
      <c r="H16" s="15">
        <v>7</v>
      </c>
      <c r="I16" s="15">
        <v>5</v>
      </c>
      <c r="J16" s="204">
        <f t="shared" si="0"/>
        <v>280</v>
      </c>
      <c r="K16" s="17" t="s">
        <v>674</v>
      </c>
      <c r="L16" s="100"/>
      <c r="M16" s="86"/>
      <c r="N16" s="86"/>
      <c r="O16" s="86"/>
      <c r="P16" s="86"/>
      <c r="Q16" s="87"/>
      <c r="R16" s="87"/>
      <c r="S16" s="87"/>
      <c r="T16" s="87"/>
      <c r="U16" s="87"/>
      <c r="V16" s="87"/>
      <c r="W16" s="84"/>
      <c r="X16" s="84"/>
      <c r="Y16" s="84"/>
      <c r="Z16" s="85"/>
      <c r="AA16" s="85"/>
      <c r="AB16" s="85"/>
      <c r="AC16" s="84"/>
      <c r="AD16" s="101"/>
      <c r="AE16" s="102"/>
      <c r="AF16" s="84"/>
      <c r="AG16" s="84"/>
      <c r="AH16" s="104"/>
      <c r="AK16" s="6" t="s">
        <v>629</v>
      </c>
      <c r="AL16" s="33">
        <f>AL15/7.666</f>
        <v>6536.3335942255844</v>
      </c>
      <c r="AM16" s="34">
        <f>AM15/7.66</f>
        <v>10879.025239338554</v>
      </c>
      <c r="AN16" s="6"/>
    </row>
    <row r="17" spans="1:43" ht="57.6" x14ac:dyDescent="0.25">
      <c r="A17" s="76"/>
      <c r="B17" s="79" t="s">
        <v>114</v>
      </c>
      <c r="C17" s="78" t="s">
        <v>50</v>
      </c>
      <c r="D17" s="15" t="s">
        <v>51</v>
      </c>
      <c r="E17" s="15" t="s">
        <v>52</v>
      </c>
      <c r="F17" s="15" t="s">
        <v>53</v>
      </c>
      <c r="G17" s="15">
        <v>9</v>
      </c>
      <c r="H17" s="15">
        <v>5</v>
      </c>
      <c r="I17" s="15">
        <v>7</v>
      </c>
      <c r="J17" s="204">
        <f t="shared" si="0"/>
        <v>315</v>
      </c>
      <c r="K17" s="17" t="s">
        <v>54</v>
      </c>
      <c r="L17" s="100"/>
      <c r="M17" s="86"/>
      <c r="N17" s="86" t="s">
        <v>622</v>
      </c>
      <c r="O17" s="86"/>
      <c r="P17" s="86"/>
      <c r="Q17" s="87"/>
      <c r="R17" s="87"/>
      <c r="S17" s="87" t="s">
        <v>622</v>
      </c>
      <c r="T17" s="87"/>
      <c r="U17" s="87"/>
      <c r="V17" s="87"/>
      <c r="W17" s="84" t="s">
        <v>631</v>
      </c>
      <c r="X17" s="84" t="s">
        <v>632</v>
      </c>
      <c r="Y17" s="84" t="s">
        <v>663</v>
      </c>
      <c r="Z17" s="85">
        <v>8</v>
      </c>
      <c r="AA17" s="85">
        <v>1</v>
      </c>
      <c r="AB17" s="85">
        <f>Z17*AA17</f>
        <v>8</v>
      </c>
      <c r="AC17" s="84" t="s">
        <v>623</v>
      </c>
      <c r="AD17" s="101">
        <v>1000000</v>
      </c>
      <c r="AE17" s="102">
        <f>AL17*Z17</f>
        <v>280000</v>
      </c>
      <c r="AF17" s="83">
        <f>AB17*AM16</f>
        <v>87032.201914708436</v>
      </c>
      <c r="AG17" s="84" t="s">
        <v>675</v>
      </c>
      <c r="AH17" s="103">
        <f>AD17+AE17+AF17</f>
        <v>1367032.2019147084</v>
      </c>
      <c r="AK17" s="6" t="s">
        <v>630</v>
      </c>
      <c r="AL17" s="32">
        <v>35000</v>
      </c>
      <c r="AM17" s="34"/>
      <c r="AN17" s="6"/>
      <c r="AQ17" s="7">
        <f>12*30</f>
        <v>360</v>
      </c>
    </row>
    <row r="18" spans="1:43" ht="72" x14ac:dyDescent="0.25">
      <c r="A18" s="76"/>
      <c r="B18" s="80"/>
      <c r="C18" s="78"/>
      <c r="D18" s="15" t="s">
        <v>55</v>
      </c>
      <c r="E18" s="15" t="s">
        <v>56</v>
      </c>
      <c r="F18" s="15" t="s">
        <v>57</v>
      </c>
      <c r="G18" s="15">
        <v>8</v>
      </c>
      <c r="H18" s="15">
        <v>4</v>
      </c>
      <c r="I18" s="15">
        <v>6</v>
      </c>
      <c r="J18" s="16">
        <f t="shared" si="0"/>
        <v>192</v>
      </c>
      <c r="K18" s="17" t="s">
        <v>58</v>
      </c>
      <c r="L18" s="100"/>
      <c r="M18" s="86"/>
      <c r="N18" s="86"/>
      <c r="O18" s="86"/>
      <c r="P18" s="86"/>
      <c r="Q18" s="87"/>
      <c r="R18" s="87"/>
      <c r="S18" s="87"/>
      <c r="T18" s="87"/>
      <c r="U18" s="87"/>
      <c r="V18" s="87"/>
      <c r="W18" s="84"/>
      <c r="X18" s="84"/>
      <c r="Y18" s="84"/>
      <c r="Z18" s="85"/>
      <c r="AA18" s="85"/>
      <c r="AB18" s="85"/>
      <c r="AC18" s="84"/>
      <c r="AD18" s="101"/>
      <c r="AE18" s="102"/>
      <c r="AF18" s="84"/>
      <c r="AG18" s="84"/>
      <c r="AH18" s="104"/>
      <c r="AQ18" s="7">
        <f>AQ17*12</f>
        <v>4320</v>
      </c>
    </row>
    <row r="19" spans="1:43" ht="60" customHeight="1" x14ac:dyDescent="0.25">
      <c r="A19" s="76"/>
      <c r="B19" s="80"/>
      <c r="C19" s="78"/>
      <c r="D19" s="15" t="s">
        <v>60</v>
      </c>
      <c r="E19" s="15" t="s">
        <v>61</v>
      </c>
      <c r="F19" s="15" t="s">
        <v>62</v>
      </c>
      <c r="G19" s="15">
        <v>8</v>
      </c>
      <c r="H19" s="15">
        <v>2</v>
      </c>
      <c r="I19" s="15">
        <v>5</v>
      </c>
      <c r="J19" s="16">
        <f t="shared" si="0"/>
        <v>80</v>
      </c>
      <c r="K19" s="17" t="s">
        <v>63</v>
      </c>
      <c r="L19" s="100"/>
      <c r="M19" s="86"/>
      <c r="N19" s="86"/>
      <c r="O19" s="86"/>
      <c r="P19" s="86"/>
      <c r="Q19" s="87"/>
      <c r="R19" s="87"/>
      <c r="S19" s="87"/>
      <c r="T19" s="87"/>
      <c r="U19" s="87"/>
      <c r="V19" s="87"/>
      <c r="W19" s="84"/>
      <c r="X19" s="84"/>
      <c r="Y19" s="84"/>
      <c r="Z19" s="85"/>
      <c r="AA19" s="85"/>
      <c r="AB19" s="85"/>
      <c r="AC19" s="84"/>
      <c r="AD19" s="101"/>
      <c r="AE19" s="102"/>
      <c r="AF19" s="84"/>
      <c r="AG19" s="84"/>
      <c r="AH19" s="104"/>
    </row>
    <row r="20" spans="1:43" ht="72" x14ac:dyDescent="0.25">
      <c r="A20" s="76"/>
      <c r="B20" s="79" t="s">
        <v>115</v>
      </c>
      <c r="C20" s="78" t="s">
        <v>64</v>
      </c>
      <c r="D20" s="15" t="s">
        <v>65</v>
      </c>
      <c r="E20" s="15" t="s">
        <v>66</v>
      </c>
      <c r="F20" s="15" t="s">
        <v>67</v>
      </c>
      <c r="G20" s="15">
        <v>9</v>
      </c>
      <c r="H20" s="15">
        <v>7</v>
      </c>
      <c r="I20" s="15">
        <v>5</v>
      </c>
      <c r="J20" s="204">
        <f t="shared" si="0"/>
        <v>315</v>
      </c>
      <c r="K20" s="17" t="s">
        <v>68</v>
      </c>
      <c r="L20" s="86"/>
      <c r="M20" s="86"/>
      <c r="N20" s="86"/>
      <c r="O20" s="86" t="s">
        <v>622</v>
      </c>
      <c r="P20" s="86"/>
      <c r="Q20" s="110" t="s">
        <v>622</v>
      </c>
      <c r="R20" s="110"/>
      <c r="S20" s="110"/>
      <c r="T20" s="110"/>
      <c r="U20" s="110"/>
      <c r="V20" s="110"/>
      <c r="W20" s="84" t="s">
        <v>633</v>
      </c>
      <c r="X20" s="84" t="s">
        <v>634</v>
      </c>
      <c r="Y20" s="84" t="s">
        <v>663</v>
      </c>
      <c r="Z20" s="113">
        <v>2</v>
      </c>
      <c r="AA20" s="113">
        <v>1</v>
      </c>
      <c r="AB20" s="84">
        <f>Z20*AA20</f>
        <v>2</v>
      </c>
      <c r="AC20" s="84" t="s">
        <v>664</v>
      </c>
      <c r="AD20" s="114">
        <v>0</v>
      </c>
      <c r="AE20" s="83">
        <f>AB20*AL17</f>
        <v>70000</v>
      </c>
      <c r="AF20" s="105">
        <f>AM16*AB20</f>
        <v>21758.050478677109</v>
      </c>
      <c r="AG20" s="106" t="s">
        <v>635</v>
      </c>
      <c r="AH20" s="109">
        <f>AD20+AE20+AF20</f>
        <v>91758.050478677105</v>
      </c>
    </row>
    <row r="21" spans="1:43" ht="57.6" x14ac:dyDescent="0.25">
      <c r="A21" s="76"/>
      <c r="B21" s="79"/>
      <c r="C21" s="78"/>
      <c r="D21" s="15" t="s">
        <v>69</v>
      </c>
      <c r="E21" s="15" t="s">
        <v>70</v>
      </c>
      <c r="F21" s="15" t="s">
        <v>71</v>
      </c>
      <c r="G21" s="15">
        <v>8</v>
      </c>
      <c r="H21" s="15">
        <v>5</v>
      </c>
      <c r="I21" s="15">
        <v>6</v>
      </c>
      <c r="J21" s="16">
        <f t="shared" si="0"/>
        <v>240</v>
      </c>
      <c r="K21" s="17" t="s">
        <v>72</v>
      </c>
      <c r="L21" s="86"/>
      <c r="M21" s="86"/>
      <c r="N21" s="86"/>
      <c r="O21" s="86"/>
      <c r="P21" s="86"/>
      <c r="Q21" s="111"/>
      <c r="R21" s="111"/>
      <c r="S21" s="111"/>
      <c r="T21" s="111"/>
      <c r="U21" s="111"/>
      <c r="V21" s="111"/>
      <c r="W21" s="84"/>
      <c r="X21" s="84"/>
      <c r="Y21" s="84"/>
      <c r="Z21" s="113"/>
      <c r="AA21" s="113"/>
      <c r="AB21" s="84"/>
      <c r="AC21" s="84"/>
      <c r="AD21" s="115"/>
      <c r="AE21" s="84"/>
      <c r="AF21" s="84"/>
      <c r="AG21" s="107"/>
      <c r="AH21" s="84"/>
    </row>
    <row r="22" spans="1:43" ht="75" customHeight="1" x14ac:dyDescent="0.25">
      <c r="A22" s="76"/>
      <c r="B22" s="80"/>
      <c r="C22" s="78"/>
      <c r="D22" s="15" t="s">
        <v>73</v>
      </c>
      <c r="E22" s="15" t="s">
        <v>74</v>
      </c>
      <c r="F22" s="15" t="s">
        <v>75</v>
      </c>
      <c r="G22" s="15">
        <v>8</v>
      </c>
      <c r="H22" s="15">
        <v>4</v>
      </c>
      <c r="I22" s="15">
        <v>6</v>
      </c>
      <c r="J22" s="16">
        <f t="shared" si="0"/>
        <v>192</v>
      </c>
      <c r="K22" s="17" t="s">
        <v>76</v>
      </c>
      <c r="L22" s="86"/>
      <c r="M22" s="86"/>
      <c r="N22" s="86"/>
      <c r="O22" s="86"/>
      <c r="P22" s="86"/>
      <c r="Q22" s="111"/>
      <c r="R22" s="111"/>
      <c r="S22" s="111"/>
      <c r="T22" s="111"/>
      <c r="U22" s="111"/>
      <c r="V22" s="111"/>
      <c r="W22" s="84"/>
      <c r="X22" s="84"/>
      <c r="Y22" s="84"/>
      <c r="Z22" s="113"/>
      <c r="AA22" s="113"/>
      <c r="AB22" s="84"/>
      <c r="AC22" s="84"/>
      <c r="AD22" s="115"/>
      <c r="AE22" s="84"/>
      <c r="AF22" s="84"/>
      <c r="AG22" s="107"/>
      <c r="AH22" s="84"/>
    </row>
    <row r="23" spans="1:43" ht="86.4" x14ac:dyDescent="0.25">
      <c r="A23" s="76"/>
      <c r="B23" s="80"/>
      <c r="C23" s="78"/>
      <c r="D23" s="15" t="s">
        <v>77</v>
      </c>
      <c r="E23" s="15" t="s">
        <v>78</v>
      </c>
      <c r="F23" s="15" t="s">
        <v>79</v>
      </c>
      <c r="G23" s="15">
        <v>9</v>
      </c>
      <c r="H23" s="15">
        <v>3</v>
      </c>
      <c r="I23" s="15">
        <v>5</v>
      </c>
      <c r="J23" s="16">
        <f t="shared" si="0"/>
        <v>135</v>
      </c>
      <c r="K23" s="17" t="s">
        <v>80</v>
      </c>
      <c r="L23" s="86"/>
      <c r="M23" s="86"/>
      <c r="N23" s="86"/>
      <c r="O23" s="86"/>
      <c r="P23" s="86"/>
      <c r="Q23" s="112"/>
      <c r="R23" s="112"/>
      <c r="S23" s="112"/>
      <c r="T23" s="112"/>
      <c r="U23" s="112"/>
      <c r="V23" s="112"/>
      <c r="W23" s="84"/>
      <c r="X23" s="84"/>
      <c r="Y23" s="84"/>
      <c r="Z23" s="113"/>
      <c r="AA23" s="113"/>
      <c r="AB23" s="84"/>
      <c r="AC23" s="84"/>
      <c r="AD23" s="116"/>
      <c r="AE23" s="84"/>
      <c r="AF23" s="84"/>
      <c r="AG23" s="108"/>
      <c r="AH23" s="84"/>
    </row>
    <row r="24" spans="1:43" ht="57.6" x14ac:dyDescent="0.25">
      <c r="A24" s="76"/>
      <c r="B24" s="79" t="s">
        <v>116</v>
      </c>
      <c r="C24" s="78" t="s">
        <v>81</v>
      </c>
      <c r="D24" s="15" t="s">
        <v>82</v>
      </c>
      <c r="E24" s="15" t="s">
        <v>83</v>
      </c>
      <c r="F24" s="15" t="s">
        <v>84</v>
      </c>
      <c r="G24" s="15">
        <v>9</v>
      </c>
      <c r="H24" s="15">
        <v>3</v>
      </c>
      <c r="I24" s="15">
        <v>5</v>
      </c>
      <c r="J24" s="16">
        <f t="shared" si="0"/>
        <v>135</v>
      </c>
      <c r="K24" s="17" t="s">
        <v>85</v>
      </c>
      <c r="L24" s="117"/>
      <c r="M24" s="117"/>
      <c r="N24" s="117"/>
      <c r="O24" s="117" t="s">
        <v>622</v>
      </c>
      <c r="P24" s="117"/>
      <c r="Q24" s="117"/>
      <c r="R24" s="117" t="s">
        <v>622</v>
      </c>
      <c r="S24" s="117"/>
      <c r="T24" s="117"/>
      <c r="U24" s="117"/>
      <c r="V24" s="117"/>
      <c r="W24" s="122" t="s">
        <v>662</v>
      </c>
      <c r="X24" s="122" t="s">
        <v>634</v>
      </c>
      <c r="Y24" s="122" t="s">
        <v>665</v>
      </c>
      <c r="Z24" s="124">
        <v>0.3</v>
      </c>
      <c r="AA24" s="124">
        <v>1</v>
      </c>
      <c r="AB24" s="117">
        <f>Z24*AA24</f>
        <v>0.3</v>
      </c>
      <c r="AC24" s="117" t="s">
        <v>623</v>
      </c>
      <c r="AD24" s="101">
        <v>0</v>
      </c>
      <c r="AE24" s="123">
        <f>Z24*AL17</f>
        <v>10500</v>
      </c>
      <c r="AF24" s="120">
        <f>AB24*AL16</f>
        <v>1960.9000782676753</v>
      </c>
      <c r="AG24" s="122" t="s">
        <v>666</v>
      </c>
      <c r="AH24" s="123">
        <f>AF24+AE24+AD24</f>
        <v>12460.900078267676</v>
      </c>
    </row>
    <row r="25" spans="1:43" ht="57.6" x14ac:dyDescent="0.25">
      <c r="A25" s="76"/>
      <c r="B25" s="79"/>
      <c r="C25" s="78"/>
      <c r="D25" s="15" t="s">
        <v>86</v>
      </c>
      <c r="E25" s="15" t="s">
        <v>87</v>
      </c>
      <c r="F25" s="15" t="s">
        <v>118</v>
      </c>
      <c r="G25" s="15">
        <v>8</v>
      </c>
      <c r="H25" s="15">
        <v>4</v>
      </c>
      <c r="I25" s="15">
        <v>6</v>
      </c>
      <c r="J25" s="16">
        <f t="shared" si="0"/>
        <v>192</v>
      </c>
      <c r="K25" s="17" t="s">
        <v>88</v>
      </c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21"/>
      <c r="X25" s="121"/>
      <c r="Y25" s="121"/>
      <c r="Z25" s="125"/>
      <c r="AA25" s="125"/>
      <c r="AB25" s="118"/>
      <c r="AC25" s="118"/>
      <c r="AD25" s="101"/>
      <c r="AE25" s="121"/>
      <c r="AF25" s="121"/>
      <c r="AG25" s="121"/>
      <c r="AH25" s="121"/>
    </row>
    <row r="26" spans="1:43" ht="58.2" thickBot="1" x14ac:dyDescent="0.3">
      <c r="A26" s="77"/>
      <c r="B26" s="93"/>
      <c r="C26" s="92"/>
      <c r="D26" s="18" t="s">
        <v>89</v>
      </c>
      <c r="E26" s="18" t="s">
        <v>90</v>
      </c>
      <c r="F26" s="18" t="s">
        <v>667</v>
      </c>
      <c r="G26" s="18">
        <v>8</v>
      </c>
      <c r="H26" s="18">
        <v>5</v>
      </c>
      <c r="I26" s="18">
        <v>5</v>
      </c>
      <c r="J26" s="19">
        <f t="shared" si="0"/>
        <v>200</v>
      </c>
      <c r="K26" s="17" t="s">
        <v>91</v>
      </c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91"/>
      <c r="X26" s="91"/>
      <c r="Y26" s="91"/>
      <c r="Z26" s="126"/>
      <c r="AA26" s="126"/>
      <c r="AB26" s="119"/>
      <c r="AC26" s="119"/>
      <c r="AD26" s="101"/>
      <c r="AE26" s="91"/>
      <c r="AF26" s="91"/>
      <c r="AG26" s="91"/>
      <c r="AH26" s="91"/>
    </row>
    <row r="27" spans="1:43" ht="75" hidden="1" customHeight="1" x14ac:dyDescent="0.25">
      <c r="A27" s="24"/>
      <c r="B27" s="88" t="s">
        <v>92</v>
      </c>
      <c r="C27" s="91" t="s">
        <v>93</v>
      </c>
      <c r="D27" s="21" t="s">
        <v>94</v>
      </c>
      <c r="E27" s="21" t="s">
        <v>95</v>
      </c>
      <c r="F27" s="21" t="s">
        <v>96</v>
      </c>
      <c r="G27" s="21">
        <v>7</v>
      </c>
      <c r="H27" s="21">
        <v>5</v>
      </c>
      <c r="I27" s="21">
        <v>6</v>
      </c>
      <c r="J27" s="22">
        <f t="shared" si="0"/>
        <v>210</v>
      </c>
      <c r="K27" s="17" t="s">
        <v>97</v>
      </c>
    </row>
    <row r="28" spans="1:43" ht="90" hidden="1" customHeight="1" x14ac:dyDescent="0.25">
      <c r="A28" s="24"/>
      <c r="B28" s="89"/>
      <c r="C28" s="78"/>
      <c r="D28" s="15" t="s">
        <v>98</v>
      </c>
      <c r="E28" s="15" t="s">
        <v>99</v>
      </c>
      <c r="F28" s="15" t="s">
        <v>100</v>
      </c>
      <c r="G28" s="15">
        <v>8</v>
      </c>
      <c r="H28" s="15">
        <v>3</v>
      </c>
      <c r="I28" s="15">
        <v>7</v>
      </c>
      <c r="J28" s="16">
        <f t="shared" si="0"/>
        <v>168</v>
      </c>
      <c r="K28" s="17" t="s">
        <v>101</v>
      </c>
    </row>
    <row r="29" spans="1:43" ht="45" hidden="1" customHeight="1" x14ac:dyDescent="0.25">
      <c r="A29" s="24"/>
      <c r="B29" s="89"/>
      <c r="C29" s="78"/>
      <c r="D29" s="15" t="s">
        <v>102</v>
      </c>
      <c r="E29" s="15" t="s">
        <v>103</v>
      </c>
      <c r="F29" s="15" t="s">
        <v>104</v>
      </c>
      <c r="G29" s="15">
        <v>7</v>
      </c>
      <c r="H29" s="15">
        <v>4</v>
      </c>
      <c r="I29" s="15">
        <v>5</v>
      </c>
      <c r="J29" s="16">
        <f t="shared" si="0"/>
        <v>140</v>
      </c>
      <c r="K29" s="17" t="s">
        <v>105</v>
      </c>
    </row>
    <row r="30" spans="1:43" ht="75" hidden="1" customHeight="1" x14ac:dyDescent="0.25">
      <c r="A30" s="24"/>
      <c r="B30" s="89"/>
      <c r="C30" s="78"/>
      <c r="D30" s="15" t="s">
        <v>106</v>
      </c>
      <c r="E30" s="15" t="s">
        <v>59</v>
      </c>
      <c r="F30" s="15" t="s">
        <v>107</v>
      </c>
      <c r="G30" s="15">
        <v>9</v>
      </c>
      <c r="H30" s="15">
        <v>2</v>
      </c>
      <c r="I30" s="15">
        <v>5</v>
      </c>
      <c r="J30" s="16">
        <f t="shared" si="0"/>
        <v>90</v>
      </c>
      <c r="K30" s="17" t="s">
        <v>108</v>
      </c>
    </row>
    <row r="31" spans="1:43" ht="75.75" hidden="1" customHeight="1" thickBot="1" x14ac:dyDescent="0.3">
      <c r="A31" s="25"/>
      <c r="B31" s="90"/>
      <c r="C31" s="92"/>
      <c r="D31" s="18" t="s">
        <v>109</v>
      </c>
      <c r="E31" s="18" t="s">
        <v>110</v>
      </c>
      <c r="F31" s="18" t="s">
        <v>111</v>
      </c>
      <c r="G31" s="18">
        <v>8</v>
      </c>
      <c r="H31" s="18">
        <v>3</v>
      </c>
      <c r="I31" s="18">
        <v>6</v>
      </c>
      <c r="J31" s="19">
        <f t="shared" si="0"/>
        <v>144</v>
      </c>
      <c r="K31" s="17" t="s">
        <v>112</v>
      </c>
    </row>
    <row r="32" spans="1:43" x14ac:dyDescent="0.25">
      <c r="C32" s="20"/>
      <c r="D32" s="20"/>
      <c r="E32" s="20"/>
      <c r="F32" s="20"/>
      <c r="G32" s="20"/>
      <c r="H32" s="20"/>
      <c r="I32" s="20"/>
      <c r="J32" s="20"/>
      <c r="K32" s="17"/>
    </row>
    <row r="33" spans="3:11" x14ac:dyDescent="0.25">
      <c r="C33" s="20"/>
      <c r="D33" s="20"/>
      <c r="E33" s="20"/>
      <c r="F33" s="20"/>
      <c r="G33" s="20"/>
      <c r="H33" s="20"/>
      <c r="I33" s="20"/>
      <c r="J33" s="20"/>
      <c r="K33" s="17"/>
    </row>
    <row r="34" spans="3:11" x14ac:dyDescent="0.25">
      <c r="C34" s="20"/>
      <c r="D34" s="20"/>
      <c r="E34" s="20"/>
      <c r="F34" s="20"/>
      <c r="G34" s="20"/>
      <c r="H34" s="20"/>
      <c r="I34" s="20"/>
      <c r="J34" s="20"/>
      <c r="K34" s="17"/>
    </row>
    <row r="35" spans="3:11" x14ac:dyDescent="0.25">
      <c r="C35" s="20"/>
      <c r="D35" s="20"/>
      <c r="E35" s="20"/>
      <c r="F35" s="20"/>
      <c r="G35" s="20"/>
      <c r="H35" s="20"/>
      <c r="I35" s="20"/>
      <c r="J35" s="20"/>
      <c r="K35" s="17"/>
    </row>
    <row r="36" spans="3:11" x14ac:dyDescent="0.25">
      <c r="C36" s="20"/>
      <c r="D36" s="20"/>
      <c r="E36" s="20"/>
      <c r="F36" s="20"/>
      <c r="G36" s="20"/>
      <c r="H36" s="20"/>
      <c r="I36" s="20"/>
      <c r="J36" s="20"/>
      <c r="K36" s="17"/>
    </row>
    <row r="37" spans="3:11" x14ac:dyDescent="0.25">
      <c r="C37" s="20"/>
      <c r="D37" s="20"/>
      <c r="E37" s="20"/>
      <c r="F37" s="20"/>
      <c r="G37" s="20"/>
      <c r="H37" s="20"/>
      <c r="I37" s="20"/>
      <c r="J37" s="20"/>
      <c r="K37" s="17"/>
    </row>
    <row r="38" spans="3:11" x14ac:dyDescent="0.25">
      <c r="C38" s="20"/>
      <c r="D38" s="20"/>
      <c r="E38" s="20"/>
      <c r="F38" s="20"/>
      <c r="G38" s="20"/>
      <c r="H38" s="20"/>
      <c r="I38" s="20"/>
      <c r="J38" s="20"/>
      <c r="K38" s="17"/>
    </row>
    <row r="39" spans="3:11" x14ac:dyDescent="0.25">
      <c r="C39" s="20"/>
      <c r="D39" s="20"/>
      <c r="E39" s="20"/>
      <c r="F39" s="20"/>
      <c r="G39" s="20"/>
      <c r="H39" s="20"/>
      <c r="I39" s="20"/>
      <c r="J39" s="20"/>
      <c r="K39" s="17"/>
    </row>
    <row r="40" spans="3:11" x14ac:dyDescent="0.25">
      <c r="C40" s="20"/>
      <c r="D40" s="20"/>
      <c r="E40" s="20"/>
      <c r="F40" s="20"/>
      <c r="G40" s="20"/>
      <c r="H40" s="20"/>
      <c r="I40" s="20"/>
      <c r="J40" s="20"/>
      <c r="K40" s="17"/>
    </row>
    <row r="41" spans="3:11" x14ac:dyDescent="0.25">
      <c r="C41" s="20"/>
      <c r="D41" s="20"/>
      <c r="E41" s="20"/>
      <c r="F41" s="20"/>
      <c r="G41" s="20"/>
      <c r="H41" s="20"/>
      <c r="I41" s="20"/>
      <c r="J41" s="20"/>
      <c r="K41" s="17"/>
    </row>
    <row r="42" spans="3:11" x14ac:dyDescent="0.25">
      <c r="D42" s="20"/>
      <c r="E42" s="20"/>
      <c r="F42" s="20"/>
      <c r="G42" s="20"/>
      <c r="H42" s="20"/>
      <c r="I42" s="20"/>
      <c r="J42" s="20"/>
      <c r="K42" s="17"/>
    </row>
  </sheetData>
  <mergeCells count="126">
    <mergeCell ref="AF24:AF26"/>
    <mergeCell ref="AG24:AG26"/>
    <mergeCell ref="AH24:AH26"/>
    <mergeCell ref="AA24:AA26"/>
    <mergeCell ref="AB24:AB26"/>
    <mergeCell ref="AC24:AC26"/>
    <mergeCell ref="AD24:AD26"/>
    <mergeCell ref="AE24:AE26"/>
    <mergeCell ref="V24:V26"/>
    <mergeCell ref="W24:W26"/>
    <mergeCell ref="X24:X26"/>
    <mergeCell ref="Y24:Y26"/>
    <mergeCell ref="Z24:Z26"/>
    <mergeCell ref="Q24:Q26"/>
    <mergeCell ref="R24:R26"/>
    <mergeCell ref="S24:S26"/>
    <mergeCell ref="T24:T26"/>
    <mergeCell ref="U24:U26"/>
    <mergeCell ref="L24:L26"/>
    <mergeCell ref="M24:M26"/>
    <mergeCell ref="N24:N26"/>
    <mergeCell ref="O24:O26"/>
    <mergeCell ref="P24:P26"/>
    <mergeCell ref="AF20:AF23"/>
    <mergeCell ref="AG20:AG23"/>
    <mergeCell ref="AH20:AH23"/>
    <mergeCell ref="R20:R23"/>
    <mergeCell ref="S20:S23"/>
    <mergeCell ref="T20:T23"/>
    <mergeCell ref="U20:U23"/>
    <mergeCell ref="V20:V23"/>
    <mergeCell ref="L20:L23"/>
    <mergeCell ref="M20:M23"/>
    <mergeCell ref="N20:N23"/>
    <mergeCell ref="O20:O23"/>
    <mergeCell ref="P20:P23"/>
    <mergeCell ref="Q20:Q23"/>
    <mergeCell ref="W20:W23"/>
    <mergeCell ref="X20:X23"/>
    <mergeCell ref="Y20:Y23"/>
    <mergeCell ref="Z20:Z23"/>
    <mergeCell ref="AA20:AA23"/>
    <mergeCell ref="AB20:AB23"/>
    <mergeCell ref="AC20:AC23"/>
    <mergeCell ref="AD20:AD23"/>
    <mergeCell ref="AE20:AE23"/>
    <mergeCell ref="U17:U19"/>
    <mergeCell ref="V17:V19"/>
    <mergeCell ref="W17:W19"/>
    <mergeCell ref="X17:X19"/>
    <mergeCell ref="Y17:Y19"/>
    <mergeCell ref="Z17:Z19"/>
    <mergeCell ref="AA17:AA19"/>
    <mergeCell ref="AB17:AB19"/>
    <mergeCell ref="AC17:AC19"/>
    <mergeCell ref="L17:L19"/>
    <mergeCell ref="M17:M19"/>
    <mergeCell ref="N17:N19"/>
    <mergeCell ref="O17:O19"/>
    <mergeCell ref="P17:P19"/>
    <mergeCell ref="Q17:Q19"/>
    <mergeCell ref="R17:R19"/>
    <mergeCell ref="S17:S19"/>
    <mergeCell ref="T17:T19"/>
    <mergeCell ref="Z12:Z13"/>
    <mergeCell ref="AA12:AA13"/>
    <mergeCell ref="AB12:AB13"/>
    <mergeCell ref="AC12:AC13"/>
    <mergeCell ref="AC14:AC16"/>
    <mergeCell ref="AD14:AD16"/>
    <mergeCell ref="AE14:AE16"/>
    <mergeCell ref="AH17:AH19"/>
    <mergeCell ref="AH14:AH16"/>
    <mergeCell ref="AD17:AD19"/>
    <mergeCell ref="AE17:AE19"/>
    <mergeCell ref="AF14:AF16"/>
    <mergeCell ref="AG14:AG16"/>
    <mergeCell ref="AD12:AD13"/>
    <mergeCell ref="B27:B31"/>
    <mergeCell ref="C27:C31"/>
    <mergeCell ref="B24:B26"/>
    <mergeCell ref="C24:C26"/>
    <mergeCell ref="B20:B23"/>
    <mergeCell ref="L11:P11"/>
    <mergeCell ref="Q11:V11"/>
    <mergeCell ref="W11:AH11"/>
    <mergeCell ref="L12:O12"/>
    <mergeCell ref="P12:P13"/>
    <mergeCell ref="Q12:Q13"/>
    <mergeCell ref="R12:R13"/>
    <mergeCell ref="S12:S13"/>
    <mergeCell ref="T12:T13"/>
    <mergeCell ref="U12:U13"/>
    <mergeCell ref="V12:V13"/>
    <mergeCell ref="W12:W13"/>
    <mergeCell ref="X12:X13"/>
    <mergeCell ref="AE12:AE13"/>
    <mergeCell ref="AF12:AF13"/>
    <mergeCell ref="AG12:AG13"/>
    <mergeCell ref="AH12:AH13"/>
    <mergeCell ref="L14:L16"/>
    <mergeCell ref="Y12:Y13"/>
    <mergeCell ref="A14:A26"/>
    <mergeCell ref="C20:C23"/>
    <mergeCell ref="B17:B19"/>
    <mergeCell ref="C17:C19"/>
    <mergeCell ref="B14:B16"/>
    <mergeCell ref="C14:C16"/>
    <mergeCell ref="AF17:AF19"/>
    <mergeCell ref="AG17:AG19"/>
    <mergeCell ref="X14:X16"/>
    <mergeCell ref="Y14:Y16"/>
    <mergeCell ref="Z14:Z16"/>
    <mergeCell ref="AA14:AA16"/>
    <mergeCell ref="AB14:AB16"/>
    <mergeCell ref="M14:M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</mergeCells>
  <conditionalFormatting sqref="L14:V14 L17:V17">
    <cfRule type="cellIs" dxfId="15" priority="1" operator="equal">
      <formula>"SI"</formula>
    </cfRule>
    <cfRule type="cellIs" dxfId="14" priority="2" operator="equal">
      <formula>"NO"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D72A1-0D6D-4183-8D73-9FD458E12B21}">
  <dimension ref="A1:AN34"/>
  <sheetViews>
    <sheetView topLeftCell="A9" zoomScale="59" zoomScaleNormal="59" workbookViewId="0">
      <pane xSplit="3" ySplit="3" topLeftCell="D12" activePane="bottomRight" state="frozen"/>
      <selection activeCell="A9" sqref="A9"/>
      <selection pane="topRight" activeCell="D9" sqref="D9"/>
      <selection pane="bottomLeft" activeCell="A12" sqref="A12"/>
      <selection pane="bottomRight" activeCell="J12" sqref="J12"/>
    </sheetView>
  </sheetViews>
  <sheetFormatPr defaultColWidth="11.44140625" defaultRowHeight="13.8" x14ac:dyDescent="0.3"/>
  <cols>
    <col min="1" max="2" width="8.6640625" style="6" customWidth="1"/>
    <col min="3" max="3" width="22" style="6" bestFit="1" customWidth="1"/>
    <col min="4" max="4" width="21.33203125" style="6" bestFit="1" customWidth="1"/>
    <col min="5" max="5" width="22.6640625" style="6" bestFit="1" customWidth="1"/>
    <col min="6" max="6" width="23.88671875" style="6" bestFit="1" customWidth="1"/>
    <col min="7" max="7" width="12.6640625" style="6" bestFit="1" customWidth="1"/>
    <col min="8" max="9" width="12" style="6" bestFit="1" customWidth="1"/>
    <col min="10" max="10" width="10.33203125" style="6" customWidth="1"/>
    <col min="11" max="11" width="11.44140625" style="6" hidden="1" customWidth="1"/>
    <col min="12" max="12" width="13.44140625" style="6" customWidth="1"/>
    <col min="13" max="13" width="16.88671875" style="6" customWidth="1"/>
    <col min="14" max="14" width="13.44140625" style="6" customWidth="1"/>
    <col min="15" max="15" width="16.5546875" style="6" customWidth="1"/>
    <col min="16" max="16" width="13.44140625" style="6" customWidth="1"/>
    <col min="17" max="17" width="14.88671875" style="6" customWidth="1"/>
    <col min="18" max="22" width="11.44140625" style="6"/>
    <col min="23" max="23" width="20" style="6" customWidth="1"/>
    <col min="24" max="24" width="16.5546875" style="6" customWidth="1"/>
    <col min="25" max="25" width="18.44140625" style="6" customWidth="1"/>
    <col min="26" max="28" width="11.44140625" style="6"/>
    <col min="29" max="29" width="15" style="6" customWidth="1"/>
    <col min="30" max="30" width="14.109375" style="6" customWidth="1"/>
    <col min="31" max="31" width="13.5546875" style="6" customWidth="1"/>
    <col min="32" max="32" width="14.44140625" style="6" bestFit="1" customWidth="1"/>
    <col min="33" max="33" width="15" style="6" customWidth="1"/>
    <col min="34" max="34" width="13.33203125" style="6" customWidth="1"/>
    <col min="35" max="36" width="11.44140625" style="6"/>
    <col min="37" max="37" width="19.6640625" style="6" customWidth="1"/>
    <col min="38" max="38" width="15.44140625" style="34" bestFit="1" customWidth="1"/>
    <col min="39" max="39" width="15.88671875" style="34" bestFit="1" customWidth="1"/>
    <col min="40" max="16384" width="11.44140625" style="6"/>
  </cols>
  <sheetData>
    <row r="1" spans="1:40" hidden="1" x14ac:dyDescent="0.3"/>
    <row r="2" spans="1:40" hidden="1" x14ac:dyDescent="0.3"/>
    <row r="3" spans="1:40" ht="27.6" hidden="1" x14ac:dyDescent="0.3">
      <c r="A3" s="6" t="s">
        <v>0</v>
      </c>
      <c r="B3" s="6" t="s">
        <v>12</v>
      </c>
      <c r="C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</row>
    <row r="4" spans="1:40" hidden="1" x14ac:dyDescent="0.3"/>
    <row r="5" spans="1:40" hidden="1" x14ac:dyDescent="0.3"/>
    <row r="6" spans="1:40" hidden="1" x14ac:dyDescent="0.3"/>
    <row r="7" spans="1:40" ht="41.4" hidden="1" x14ac:dyDescent="0.3">
      <c r="A7" s="6" t="s">
        <v>13</v>
      </c>
      <c r="B7" s="6" t="s">
        <v>14</v>
      </c>
      <c r="C7" s="6" t="s">
        <v>15</v>
      </c>
      <c r="D7" s="6" t="s">
        <v>16</v>
      </c>
    </row>
    <row r="8" spans="1:40" hidden="1" x14ac:dyDescent="0.3"/>
    <row r="9" spans="1:40" ht="15" customHeight="1" x14ac:dyDescent="0.3">
      <c r="L9" s="137" t="s">
        <v>600</v>
      </c>
      <c r="M9" s="138"/>
      <c r="N9" s="138"/>
      <c r="O9" s="138"/>
      <c r="P9" s="138"/>
      <c r="Q9" s="138" t="s">
        <v>601</v>
      </c>
      <c r="R9" s="138"/>
      <c r="S9" s="138"/>
      <c r="T9" s="138"/>
      <c r="U9" s="138"/>
      <c r="V9" s="138"/>
      <c r="W9" s="138" t="s">
        <v>602</v>
      </c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9"/>
    </row>
    <row r="10" spans="1:40" ht="15" customHeight="1" thickBot="1" x14ac:dyDescent="0.35">
      <c r="L10" s="140" t="s">
        <v>603</v>
      </c>
      <c r="M10" s="133"/>
      <c r="N10" s="133"/>
      <c r="O10" s="133"/>
      <c r="P10" s="133" t="s">
        <v>604</v>
      </c>
      <c r="Q10" s="133" t="s">
        <v>605</v>
      </c>
      <c r="R10" s="133" t="s">
        <v>668</v>
      </c>
      <c r="S10" s="133" t="s">
        <v>669</v>
      </c>
      <c r="T10" s="133" t="s">
        <v>670</v>
      </c>
      <c r="U10" s="133" t="s">
        <v>606</v>
      </c>
      <c r="V10" s="133" t="s">
        <v>607</v>
      </c>
      <c r="W10" s="133" t="s">
        <v>608</v>
      </c>
      <c r="X10" s="133" t="s">
        <v>4</v>
      </c>
      <c r="Y10" s="133" t="s">
        <v>609</v>
      </c>
      <c r="Z10" s="133" t="s">
        <v>610</v>
      </c>
      <c r="AA10" s="133" t="s">
        <v>611</v>
      </c>
      <c r="AB10" s="133" t="s">
        <v>612</v>
      </c>
      <c r="AC10" s="133" t="s">
        <v>613</v>
      </c>
      <c r="AD10" s="133" t="s">
        <v>614</v>
      </c>
      <c r="AE10" s="133" t="s">
        <v>671</v>
      </c>
      <c r="AF10" s="133" t="s">
        <v>615</v>
      </c>
      <c r="AG10" s="133" t="s">
        <v>616</v>
      </c>
      <c r="AH10" s="135" t="s">
        <v>617</v>
      </c>
    </row>
    <row r="11" spans="1:40" ht="131.25" customHeight="1" thickBot="1" x14ac:dyDescent="0.35">
      <c r="A11" s="28" t="s">
        <v>25</v>
      </c>
      <c r="B11" s="28" t="s">
        <v>11</v>
      </c>
      <c r="C11" s="29" t="s">
        <v>0</v>
      </c>
      <c r="D11" s="28" t="s">
        <v>17</v>
      </c>
      <c r="E11" s="28" t="s">
        <v>18</v>
      </c>
      <c r="F11" s="28" t="s">
        <v>19</v>
      </c>
      <c r="G11" s="28" t="s">
        <v>20</v>
      </c>
      <c r="H11" s="28" t="s">
        <v>21</v>
      </c>
      <c r="I11" s="28" t="s">
        <v>22</v>
      </c>
      <c r="J11" s="28" t="s">
        <v>23</v>
      </c>
      <c r="K11" s="4" t="s">
        <v>24</v>
      </c>
      <c r="L11" s="47" t="s">
        <v>618</v>
      </c>
      <c r="M11" s="48" t="s">
        <v>619</v>
      </c>
      <c r="N11" s="48" t="s">
        <v>620</v>
      </c>
      <c r="O11" s="48" t="s">
        <v>621</v>
      </c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6"/>
    </row>
    <row r="12" spans="1:40" ht="75" customHeight="1" x14ac:dyDescent="0.3">
      <c r="A12" s="130" t="s">
        <v>226</v>
      </c>
      <c r="B12" s="128" t="s">
        <v>119</v>
      </c>
      <c r="C12" s="84" t="s">
        <v>125</v>
      </c>
      <c r="D12" s="3" t="s">
        <v>126</v>
      </c>
      <c r="E12" s="3" t="s">
        <v>127</v>
      </c>
      <c r="F12" s="3" t="s">
        <v>128</v>
      </c>
      <c r="G12" s="3">
        <v>8</v>
      </c>
      <c r="H12" s="3">
        <v>7</v>
      </c>
      <c r="I12" s="3">
        <v>5</v>
      </c>
      <c r="J12" s="204">
        <v>280</v>
      </c>
      <c r="K12" s="6" t="s">
        <v>129</v>
      </c>
      <c r="L12" s="147"/>
      <c r="M12" s="148"/>
      <c r="N12" s="148" t="s">
        <v>622</v>
      </c>
      <c r="O12" s="148"/>
      <c r="P12" s="148"/>
      <c r="Q12" s="148" t="s">
        <v>622</v>
      </c>
      <c r="R12" s="148"/>
      <c r="S12" s="148"/>
      <c r="T12" s="148"/>
      <c r="U12" s="148"/>
      <c r="V12" s="148"/>
      <c r="W12" s="151" t="s">
        <v>636</v>
      </c>
      <c r="X12" s="151" t="s">
        <v>634</v>
      </c>
      <c r="Y12" s="151" t="s">
        <v>665</v>
      </c>
      <c r="Z12" s="150">
        <v>1</v>
      </c>
      <c r="AA12" s="150">
        <v>1</v>
      </c>
      <c r="AB12" s="150">
        <f>Z12*AA12</f>
        <v>1</v>
      </c>
      <c r="AC12" s="150" t="s">
        <v>623</v>
      </c>
      <c r="AD12" s="152">
        <v>0</v>
      </c>
      <c r="AE12" s="153">
        <f>Z12*AL15</f>
        <v>35000</v>
      </c>
      <c r="AF12" s="153">
        <f>AB12*AL14</f>
        <v>6536.3335942255844</v>
      </c>
      <c r="AG12" s="150" t="s">
        <v>626</v>
      </c>
      <c r="AH12" s="141">
        <f>AF12+AE12+AD12</f>
        <v>41536.333594225587</v>
      </c>
      <c r="AK12" s="6" t="str">
        <f>Transmision!AK14</f>
        <v>Sueldo básico Tec Mtto Mec 2024</v>
      </c>
      <c r="AL12" s="34">
        <f>Transmision!AL14</f>
        <v>1503226</v>
      </c>
      <c r="AM12" s="34">
        <f>Transmision!AM14</f>
        <v>2500000</v>
      </c>
    </row>
    <row r="13" spans="1:40" ht="69" x14ac:dyDescent="0.3">
      <c r="A13" s="130"/>
      <c r="B13" s="128"/>
      <c r="C13" s="84"/>
      <c r="D13" s="3" t="s">
        <v>130</v>
      </c>
      <c r="E13" s="3" t="s">
        <v>131</v>
      </c>
      <c r="F13" s="3" t="s">
        <v>132</v>
      </c>
      <c r="G13" s="3">
        <v>7</v>
      </c>
      <c r="H13" s="3">
        <v>6</v>
      </c>
      <c r="I13" s="3">
        <v>5</v>
      </c>
      <c r="J13" s="8">
        <v>210</v>
      </c>
      <c r="K13" s="6" t="s">
        <v>133</v>
      </c>
      <c r="L13" s="143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5"/>
      <c r="X13" s="145"/>
      <c r="Y13" s="145"/>
      <c r="Z13" s="146"/>
      <c r="AA13" s="146"/>
      <c r="AB13" s="146"/>
      <c r="AC13" s="146"/>
      <c r="AD13" s="102"/>
      <c r="AE13" s="146"/>
      <c r="AF13" s="146"/>
      <c r="AG13" s="146"/>
      <c r="AH13" s="142"/>
      <c r="AK13" s="6" t="str">
        <f>Transmision!AK15</f>
        <v>Dia Tec Mtto Mec</v>
      </c>
      <c r="AL13" s="34">
        <f>Transmision!AL15</f>
        <v>50107.533333333333</v>
      </c>
      <c r="AM13" s="34">
        <f>Transmision!AM15</f>
        <v>83333.333333333328</v>
      </c>
      <c r="AN13" s="6" t="str">
        <f>Transmision!AN15</f>
        <v>46 horas</v>
      </c>
    </row>
    <row r="14" spans="1:40" ht="90" customHeight="1" x14ac:dyDescent="0.3">
      <c r="A14" s="130"/>
      <c r="B14" s="128"/>
      <c r="C14" s="84"/>
      <c r="D14" s="3" t="s">
        <v>134</v>
      </c>
      <c r="E14" s="3" t="s">
        <v>135</v>
      </c>
      <c r="F14" s="3" t="s">
        <v>136</v>
      </c>
      <c r="G14" s="3">
        <v>9</v>
      </c>
      <c r="H14" s="3">
        <v>5</v>
      </c>
      <c r="I14" s="3">
        <v>6</v>
      </c>
      <c r="J14" s="8">
        <v>270</v>
      </c>
      <c r="K14" s="6" t="s">
        <v>137</v>
      </c>
      <c r="L14" s="143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5"/>
      <c r="X14" s="145"/>
      <c r="Y14" s="145"/>
      <c r="Z14" s="146"/>
      <c r="AA14" s="146"/>
      <c r="AB14" s="146"/>
      <c r="AC14" s="146"/>
      <c r="AD14" s="102"/>
      <c r="AE14" s="146"/>
      <c r="AF14" s="146"/>
      <c r="AG14" s="146"/>
      <c r="AH14" s="142"/>
      <c r="AK14" s="6" t="str">
        <f>Transmision!AK16</f>
        <v>Hora Tec Mtto Mec</v>
      </c>
      <c r="AL14" s="34">
        <f>Transmision!AL16</f>
        <v>6536.3335942255844</v>
      </c>
      <c r="AM14" s="34">
        <f>Transmision!AM16</f>
        <v>10879.025239338554</v>
      </c>
    </row>
    <row r="15" spans="1:40" ht="135" customHeight="1" x14ac:dyDescent="0.3">
      <c r="A15" s="130"/>
      <c r="B15" s="128"/>
      <c r="C15" s="84"/>
      <c r="D15" s="3" t="s">
        <v>138</v>
      </c>
      <c r="E15" s="3" t="s">
        <v>139</v>
      </c>
      <c r="F15" s="3" t="s">
        <v>140</v>
      </c>
      <c r="G15" s="3">
        <v>7</v>
      </c>
      <c r="H15" s="3">
        <v>5</v>
      </c>
      <c r="I15" s="3">
        <v>7</v>
      </c>
      <c r="J15" s="8">
        <v>245</v>
      </c>
      <c r="K15" s="6" t="s">
        <v>141</v>
      </c>
      <c r="L15" s="143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5"/>
      <c r="X15" s="145"/>
      <c r="Y15" s="145"/>
      <c r="Z15" s="146"/>
      <c r="AA15" s="146"/>
      <c r="AB15" s="146"/>
      <c r="AC15" s="146"/>
      <c r="AD15" s="102"/>
      <c r="AE15" s="146"/>
      <c r="AF15" s="146"/>
      <c r="AG15" s="146"/>
      <c r="AH15" s="142"/>
      <c r="AK15" s="6" t="str">
        <f>Transmision!AK17</f>
        <v>Hora producción montacargas</v>
      </c>
      <c r="AL15" s="34">
        <f>Transmision!AL17</f>
        <v>35000</v>
      </c>
    </row>
    <row r="16" spans="1:40" ht="69" x14ac:dyDescent="0.3">
      <c r="A16" s="130"/>
      <c r="B16" s="132"/>
      <c r="C16" s="84"/>
      <c r="D16" s="3" t="s">
        <v>142</v>
      </c>
      <c r="E16" s="3" t="s">
        <v>143</v>
      </c>
      <c r="F16" s="3" t="s">
        <v>144</v>
      </c>
      <c r="G16" s="3">
        <v>8</v>
      </c>
      <c r="H16" s="3">
        <v>4</v>
      </c>
      <c r="I16" s="3">
        <v>6</v>
      </c>
      <c r="J16" s="8">
        <v>192</v>
      </c>
      <c r="K16" s="6" t="s">
        <v>145</v>
      </c>
      <c r="L16" s="143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5"/>
      <c r="X16" s="145"/>
      <c r="Y16" s="145"/>
      <c r="Z16" s="146"/>
      <c r="AA16" s="146"/>
      <c r="AB16" s="146"/>
      <c r="AC16" s="146"/>
      <c r="AD16" s="102"/>
      <c r="AE16" s="146"/>
      <c r="AF16" s="146"/>
      <c r="AG16" s="146"/>
      <c r="AH16" s="142"/>
    </row>
    <row r="17" spans="1:34" ht="75" customHeight="1" x14ac:dyDescent="0.3">
      <c r="A17" s="130"/>
      <c r="B17" s="128" t="s">
        <v>441</v>
      </c>
      <c r="C17" s="84" t="s">
        <v>146</v>
      </c>
      <c r="D17" s="3" t="s">
        <v>147</v>
      </c>
      <c r="E17" s="3" t="s">
        <v>148</v>
      </c>
      <c r="F17" s="3" t="s">
        <v>149</v>
      </c>
      <c r="G17" s="3">
        <v>8</v>
      </c>
      <c r="H17" s="3">
        <v>6</v>
      </c>
      <c r="I17" s="3">
        <v>6</v>
      </c>
      <c r="J17" s="204">
        <v>288</v>
      </c>
      <c r="K17" s="6" t="s">
        <v>150</v>
      </c>
      <c r="L17" s="143"/>
      <c r="M17" s="144"/>
      <c r="N17" s="144" t="s">
        <v>622</v>
      </c>
      <c r="O17" s="144"/>
      <c r="P17" s="144"/>
      <c r="Q17" s="144" t="s">
        <v>622</v>
      </c>
      <c r="R17" s="144"/>
      <c r="S17" s="144"/>
      <c r="T17" s="144"/>
      <c r="U17" s="144"/>
      <c r="V17" s="144"/>
      <c r="W17" s="145" t="s">
        <v>637</v>
      </c>
      <c r="X17" s="145" t="s">
        <v>634</v>
      </c>
      <c r="Y17" s="145" t="s">
        <v>665</v>
      </c>
      <c r="Z17" s="146">
        <v>0.5</v>
      </c>
      <c r="AA17" s="146">
        <v>1</v>
      </c>
      <c r="AB17" s="146">
        <f>Z17*AA17</f>
        <v>0.5</v>
      </c>
      <c r="AC17" s="146" t="s">
        <v>623</v>
      </c>
      <c r="AD17" s="102">
        <v>0</v>
      </c>
      <c r="AE17" s="154">
        <f>Z17*AL15</f>
        <v>17500</v>
      </c>
      <c r="AF17" s="154">
        <f>AB17*AL14</f>
        <v>3268.1667971127922</v>
      </c>
      <c r="AG17" s="146" t="s">
        <v>626</v>
      </c>
      <c r="AH17" s="155">
        <f>AF17+AE17+AD17</f>
        <v>20768.166797112794</v>
      </c>
    </row>
    <row r="18" spans="1:34" ht="90" customHeight="1" x14ac:dyDescent="0.3">
      <c r="A18" s="130"/>
      <c r="B18" s="128"/>
      <c r="C18" s="84"/>
      <c r="D18" s="3" t="s">
        <v>151</v>
      </c>
      <c r="E18" s="3" t="s">
        <v>152</v>
      </c>
      <c r="F18" s="3" t="s">
        <v>153</v>
      </c>
      <c r="G18" s="3">
        <v>8</v>
      </c>
      <c r="H18" s="3">
        <v>5</v>
      </c>
      <c r="I18" s="3">
        <v>6</v>
      </c>
      <c r="J18" s="8">
        <v>240</v>
      </c>
      <c r="K18" s="6" t="s">
        <v>154</v>
      </c>
      <c r="L18" s="143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5"/>
      <c r="X18" s="145"/>
      <c r="Y18" s="145"/>
      <c r="Z18" s="146"/>
      <c r="AA18" s="146"/>
      <c r="AB18" s="146"/>
      <c r="AC18" s="146"/>
      <c r="AD18" s="102"/>
      <c r="AE18" s="146"/>
      <c r="AF18" s="146"/>
      <c r="AG18" s="146"/>
      <c r="AH18" s="142"/>
    </row>
    <row r="19" spans="1:34" ht="110.4" x14ac:dyDescent="0.3">
      <c r="A19" s="130"/>
      <c r="B19" s="128"/>
      <c r="C19" s="84"/>
      <c r="D19" s="3" t="s">
        <v>155</v>
      </c>
      <c r="E19" s="3" t="s">
        <v>156</v>
      </c>
      <c r="F19" s="3" t="s">
        <v>157</v>
      </c>
      <c r="G19" s="3">
        <v>9</v>
      </c>
      <c r="H19" s="3">
        <v>4</v>
      </c>
      <c r="I19" s="3">
        <v>5</v>
      </c>
      <c r="J19" s="8">
        <v>180</v>
      </c>
      <c r="K19" s="6" t="s">
        <v>158</v>
      </c>
      <c r="L19" s="143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5"/>
      <c r="X19" s="145"/>
      <c r="Y19" s="145"/>
      <c r="Z19" s="146"/>
      <c r="AA19" s="146"/>
      <c r="AB19" s="146"/>
      <c r="AC19" s="146"/>
      <c r="AD19" s="102"/>
      <c r="AE19" s="146"/>
      <c r="AF19" s="146"/>
      <c r="AG19" s="146"/>
      <c r="AH19" s="142"/>
    </row>
    <row r="20" spans="1:34" ht="69" x14ac:dyDescent="0.3">
      <c r="A20" s="130"/>
      <c r="B20" s="128"/>
      <c r="C20" s="84"/>
      <c r="D20" s="3" t="s">
        <v>159</v>
      </c>
      <c r="E20" s="3" t="s">
        <v>160</v>
      </c>
      <c r="F20" s="3" t="s">
        <v>161</v>
      </c>
      <c r="G20" s="3">
        <v>8</v>
      </c>
      <c r="H20" s="3">
        <v>4</v>
      </c>
      <c r="I20" s="3">
        <v>6</v>
      </c>
      <c r="J20" s="8">
        <v>192</v>
      </c>
      <c r="K20" s="6" t="s">
        <v>162</v>
      </c>
      <c r="L20" s="143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5"/>
      <c r="X20" s="145"/>
      <c r="Y20" s="145"/>
      <c r="Z20" s="146"/>
      <c r="AA20" s="146"/>
      <c r="AB20" s="146"/>
      <c r="AC20" s="146"/>
      <c r="AD20" s="102"/>
      <c r="AE20" s="146"/>
      <c r="AF20" s="146"/>
      <c r="AG20" s="146"/>
      <c r="AH20" s="142"/>
    </row>
    <row r="21" spans="1:34" ht="55.2" x14ac:dyDescent="0.3">
      <c r="A21" s="130"/>
      <c r="B21" s="128" t="s">
        <v>163</v>
      </c>
      <c r="C21" s="84" t="s">
        <v>164</v>
      </c>
      <c r="D21" s="3" t="s">
        <v>165</v>
      </c>
      <c r="E21" s="3" t="s">
        <v>166</v>
      </c>
      <c r="F21" s="3" t="s">
        <v>167</v>
      </c>
      <c r="G21" s="3">
        <v>9</v>
      </c>
      <c r="H21" s="3">
        <v>6</v>
      </c>
      <c r="I21" s="3">
        <v>6</v>
      </c>
      <c r="J21" s="204">
        <v>324</v>
      </c>
      <c r="K21" s="6" t="s">
        <v>168</v>
      </c>
      <c r="L21" s="143"/>
      <c r="M21" s="144"/>
      <c r="N21" s="144" t="s">
        <v>622</v>
      </c>
      <c r="O21" s="144"/>
      <c r="P21" s="144"/>
      <c r="Q21" s="144" t="s">
        <v>622</v>
      </c>
      <c r="R21" s="144"/>
      <c r="S21" s="144"/>
      <c r="T21" s="144"/>
      <c r="U21" s="144"/>
      <c r="V21" s="144"/>
      <c r="W21" s="145" t="s">
        <v>638</v>
      </c>
      <c r="X21" s="145" t="s">
        <v>634</v>
      </c>
      <c r="Y21" s="145" t="s">
        <v>665</v>
      </c>
      <c r="Z21" s="145">
        <v>1</v>
      </c>
      <c r="AA21" s="145">
        <v>1</v>
      </c>
      <c r="AB21" s="145">
        <f>AA21*Z21</f>
        <v>1</v>
      </c>
      <c r="AC21" s="145" t="s">
        <v>623</v>
      </c>
      <c r="AD21" s="102">
        <v>0</v>
      </c>
      <c r="AE21" s="156">
        <f>Z21*AL15</f>
        <v>35000</v>
      </c>
      <c r="AF21" s="156">
        <f>AB21*AL14</f>
        <v>6536.3335942255844</v>
      </c>
      <c r="AG21" s="145" t="s">
        <v>626</v>
      </c>
      <c r="AH21" s="157">
        <f>AF21+AE21+AD21</f>
        <v>41536.333594225587</v>
      </c>
    </row>
    <row r="22" spans="1:34" ht="69" x14ac:dyDescent="0.3">
      <c r="A22" s="130"/>
      <c r="B22" s="128"/>
      <c r="C22" s="84"/>
      <c r="D22" s="3" t="s">
        <v>169</v>
      </c>
      <c r="E22" s="3" t="s">
        <v>170</v>
      </c>
      <c r="F22" s="3" t="s">
        <v>171</v>
      </c>
      <c r="G22" s="3">
        <v>8</v>
      </c>
      <c r="H22" s="3">
        <v>5</v>
      </c>
      <c r="I22" s="3">
        <v>5</v>
      </c>
      <c r="J22" s="8">
        <v>200</v>
      </c>
      <c r="K22" s="6" t="s">
        <v>172</v>
      </c>
      <c r="L22" s="143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5"/>
      <c r="X22" s="145"/>
      <c r="Y22" s="145"/>
      <c r="Z22" s="145"/>
      <c r="AA22" s="145"/>
      <c r="AB22" s="145"/>
      <c r="AC22" s="145"/>
      <c r="AD22" s="102"/>
      <c r="AE22" s="145"/>
      <c r="AF22" s="145"/>
      <c r="AG22" s="145"/>
      <c r="AH22" s="158"/>
    </row>
    <row r="23" spans="1:34" ht="90" customHeight="1" x14ac:dyDescent="0.3">
      <c r="A23" s="130"/>
      <c r="B23" s="132"/>
      <c r="C23" s="84"/>
      <c r="D23" s="3" t="s">
        <v>173</v>
      </c>
      <c r="E23" s="3" t="s">
        <v>174</v>
      </c>
      <c r="F23" s="3" t="s">
        <v>175</v>
      </c>
      <c r="G23" s="3">
        <v>9</v>
      </c>
      <c r="H23" s="3">
        <v>3</v>
      </c>
      <c r="I23" s="3">
        <v>5</v>
      </c>
      <c r="J23" s="8">
        <v>135</v>
      </c>
      <c r="K23" s="6" t="s">
        <v>176</v>
      </c>
      <c r="L23" s="143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5"/>
      <c r="X23" s="145"/>
      <c r="Y23" s="145"/>
      <c r="Z23" s="145"/>
      <c r="AA23" s="145"/>
      <c r="AB23" s="145"/>
      <c r="AC23" s="145"/>
      <c r="AD23" s="102"/>
      <c r="AE23" s="145"/>
      <c r="AF23" s="145"/>
      <c r="AG23" s="145"/>
      <c r="AH23" s="158"/>
    </row>
    <row r="24" spans="1:34" ht="69" x14ac:dyDescent="0.3">
      <c r="A24" s="130"/>
      <c r="B24" s="128" t="s">
        <v>122</v>
      </c>
      <c r="C24" s="84" t="s">
        <v>177</v>
      </c>
      <c r="D24" s="3" t="s">
        <v>178</v>
      </c>
      <c r="E24" s="3" t="s">
        <v>179</v>
      </c>
      <c r="F24" s="3" t="s">
        <v>180</v>
      </c>
      <c r="G24" s="3">
        <v>10</v>
      </c>
      <c r="H24" s="3">
        <v>3</v>
      </c>
      <c r="I24" s="3">
        <v>4</v>
      </c>
      <c r="J24" s="8">
        <v>120</v>
      </c>
      <c r="K24" s="6" t="s">
        <v>181</v>
      </c>
      <c r="L24" s="143"/>
      <c r="M24" s="144"/>
      <c r="N24" s="144"/>
      <c r="O24" s="144" t="s">
        <v>622</v>
      </c>
      <c r="P24" s="144"/>
      <c r="Q24" s="144" t="s">
        <v>622</v>
      </c>
      <c r="R24" s="144"/>
      <c r="S24" s="144"/>
      <c r="T24" s="144"/>
      <c r="U24" s="144"/>
      <c r="V24" s="144"/>
      <c r="W24" s="145" t="s">
        <v>676</v>
      </c>
      <c r="X24" s="145" t="s">
        <v>634</v>
      </c>
      <c r="Y24" s="145" t="s">
        <v>665</v>
      </c>
      <c r="Z24" s="145">
        <v>0.5</v>
      </c>
      <c r="AA24" s="146">
        <v>1</v>
      </c>
      <c r="AB24" s="146">
        <f>Z24*AA24</f>
        <v>0.5</v>
      </c>
      <c r="AC24" s="146" t="s">
        <v>623</v>
      </c>
      <c r="AD24" s="102">
        <v>0</v>
      </c>
      <c r="AE24" s="154">
        <f>Z24*AL15</f>
        <v>17500</v>
      </c>
      <c r="AF24" s="154">
        <f>AB24*AL14</f>
        <v>3268.1667971127922</v>
      </c>
      <c r="AG24" s="146" t="s">
        <v>626</v>
      </c>
      <c r="AH24" s="155">
        <f>AF24+AE24+AD24</f>
        <v>20768.166797112794</v>
      </c>
    </row>
    <row r="25" spans="1:34" ht="55.2" x14ac:dyDescent="0.3">
      <c r="A25" s="130"/>
      <c r="B25" s="128"/>
      <c r="C25" s="84"/>
      <c r="D25" s="3" t="s">
        <v>182</v>
      </c>
      <c r="E25" s="3" t="s">
        <v>183</v>
      </c>
      <c r="F25" s="3" t="s">
        <v>184</v>
      </c>
      <c r="G25" s="3">
        <v>8</v>
      </c>
      <c r="H25" s="3">
        <v>4</v>
      </c>
      <c r="I25" s="3">
        <v>6</v>
      </c>
      <c r="J25" s="8">
        <v>192</v>
      </c>
      <c r="K25" s="6" t="s">
        <v>185</v>
      </c>
      <c r="L25" s="143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5"/>
      <c r="X25" s="145"/>
      <c r="Y25" s="145"/>
      <c r="Z25" s="145"/>
      <c r="AA25" s="146"/>
      <c r="AB25" s="146"/>
      <c r="AC25" s="146"/>
      <c r="AD25" s="102"/>
      <c r="AE25" s="146"/>
      <c r="AF25" s="146"/>
      <c r="AG25" s="146"/>
      <c r="AH25" s="142"/>
    </row>
    <row r="26" spans="1:34" ht="41.4" x14ac:dyDescent="0.3">
      <c r="A26" s="130"/>
      <c r="B26" s="128"/>
      <c r="C26" s="84"/>
      <c r="D26" s="3" t="s">
        <v>186</v>
      </c>
      <c r="E26" s="3" t="s">
        <v>187</v>
      </c>
      <c r="F26" s="3" t="s">
        <v>188</v>
      </c>
      <c r="G26" s="3">
        <v>8</v>
      </c>
      <c r="H26" s="3">
        <v>3</v>
      </c>
      <c r="I26" s="3">
        <v>5</v>
      </c>
      <c r="J26" s="8">
        <v>120</v>
      </c>
      <c r="K26" s="6" t="s">
        <v>189</v>
      </c>
      <c r="L26" s="143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5"/>
      <c r="X26" s="145"/>
      <c r="Y26" s="145"/>
      <c r="Z26" s="145"/>
      <c r="AA26" s="146"/>
      <c r="AB26" s="146"/>
      <c r="AC26" s="146"/>
      <c r="AD26" s="102"/>
      <c r="AE26" s="146"/>
      <c r="AF26" s="146"/>
      <c r="AG26" s="146"/>
      <c r="AH26" s="142"/>
    </row>
    <row r="27" spans="1:34" ht="69" x14ac:dyDescent="0.3">
      <c r="A27" s="130"/>
      <c r="B27" s="128" t="s">
        <v>190</v>
      </c>
      <c r="C27" s="84" t="s">
        <v>191</v>
      </c>
      <c r="D27" s="3" t="s">
        <v>192</v>
      </c>
      <c r="E27" s="3" t="s">
        <v>193</v>
      </c>
      <c r="F27" s="3" t="s">
        <v>194</v>
      </c>
      <c r="G27" s="3">
        <v>10</v>
      </c>
      <c r="H27" s="3">
        <v>2</v>
      </c>
      <c r="I27" s="3">
        <v>4</v>
      </c>
      <c r="J27" s="8">
        <v>80</v>
      </c>
      <c r="K27" s="6" t="s">
        <v>195</v>
      </c>
      <c r="L27" s="143"/>
      <c r="M27" s="144"/>
      <c r="N27" s="144"/>
      <c r="O27" s="144" t="s">
        <v>622</v>
      </c>
      <c r="P27" s="144"/>
      <c r="Q27" s="144" t="s">
        <v>622</v>
      </c>
      <c r="R27" s="144"/>
      <c r="S27" s="144"/>
      <c r="T27" s="144"/>
      <c r="U27" s="144"/>
      <c r="V27" s="144"/>
      <c r="W27" s="145" t="s">
        <v>639</v>
      </c>
      <c r="X27" s="145" t="s">
        <v>640</v>
      </c>
      <c r="Y27" s="145" t="s">
        <v>663</v>
      </c>
      <c r="Z27" s="146">
        <v>3</v>
      </c>
      <c r="AA27" s="146">
        <v>1</v>
      </c>
      <c r="AB27" s="146">
        <f>Z27*AA27</f>
        <v>3</v>
      </c>
      <c r="AC27" s="146" t="s">
        <v>677</v>
      </c>
      <c r="AD27" s="106">
        <v>0</v>
      </c>
      <c r="AE27" s="154">
        <f>Z27*AL15</f>
        <v>105000</v>
      </c>
      <c r="AF27" s="154">
        <f>AB27*AM14</f>
        <v>32637.075718015665</v>
      </c>
      <c r="AG27" s="145" t="s">
        <v>678</v>
      </c>
      <c r="AH27" s="155">
        <f>AF27+AE27+AD27</f>
        <v>137637.07571801567</v>
      </c>
    </row>
    <row r="28" spans="1:34" ht="55.2" x14ac:dyDescent="0.3">
      <c r="A28" s="130"/>
      <c r="B28" s="128"/>
      <c r="C28" s="84"/>
      <c r="D28" s="3" t="s">
        <v>196</v>
      </c>
      <c r="E28" s="3" t="s">
        <v>197</v>
      </c>
      <c r="F28" s="3" t="s">
        <v>198</v>
      </c>
      <c r="G28" s="3">
        <v>9</v>
      </c>
      <c r="H28" s="3">
        <v>4</v>
      </c>
      <c r="I28" s="3">
        <v>5</v>
      </c>
      <c r="J28" s="8">
        <v>180</v>
      </c>
      <c r="K28" s="6" t="s">
        <v>199</v>
      </c>
      <c r="L28" s="143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5"/>
      <c r="X28" s="145"/>
      <c r="Y28" s="145"/>
      <c r="Z28" s="146"/>
      <c r="AA28" s="146"/>
      <c r="AB28" s="146"/>
      <c r="AC28" s="146"/>
      <c r="AD28" s="107"/>
      <c r="AE28" s="146"/>
      <c r="AF28" s="146"/>
      <c r="AG28" s="145"/>
      <c r="AH28" s="142"/>
    </row>
    <row r="29" spans="1:34" ht="82.8" x14ac:dyDescent="0.3">
      <c r="A29" s="130"/>
      <c r="B29" s="128"/>
      <c r="C29" s="84"/>
      <c r="D29" s="3" t="s">
        <v>200</v>
      </c>
      <c r="E29" s="3" t="s">
        <v>201</v>
      </c>
      <c r="F29" s="3" t="s">
        <v>202</v>
      </c>
      <c r="G29" s="3">
        <v>8</v>
      </c>
      <c r="H29" s="3">
        <v>3</v>
      </c>
      <c r="I29" s="3">
        <v>6</v>
      </c>
      <c r="J29" s="8">
        <v>144</v>
      </c>
      <c r="K29" s="6" t="s">
        <v>203</v>
      </c>
      <c r="L29" s="143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5"/>
      <c r="X29" s="145"/>
      <c r="Y29" s="145"/>
      <c r="Z29" s="146"/>
      <c r="AA29" s="146"/>
      <c r="AB29" s="146"/>
      <c r="AC29" s="146"/>
      <c r="AD29" s="107"/>
      <c r="AE29" s="146"/>
      <c r="AF29" s="146"/>
      <c r="AG29" s="145"/>
      <c r="AH29" s="142"/>
    </row>
    <row r="30" spans="1:34" ht="55.2" x14ac:dyDescent="0.3">
      <c r="A30" s="130"/>
      <c r="B30" s="128"/>
      <c r="C30" s="84"/>
      <c r="D30" s="3" t="s">
        <v>204</v>
      </c>
      <c r="E30" s="3" t="s">
        <v>205</v>
      </c>
      <c r="F30" s="3" t="s">
        <v>206</v>
      </c>
      <c r="G30" s="3">
        <v>10</v>
      </c>
      <c r="H30" s="3">
        <v>2</v>
      </c>
      <c r="I30" s="3">
        <v>5</v>
      </c>
      <c r="J30" s="8">
        <v>100</v>
      </c>
      <c r="K30" s="6" t="s">
        <v>207</v>
      </c>
      <c r="L30" s="143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5"/>
      <c r="X30" s="145"/>
      <c r="Y30" s="145"/>
      <c r="Z30" s="146"/>
      <c r="AA30" s="146"/>
      <c r="AB30" s="146"/>
      <c r="AC30" s="146"/>
      <c r="AD30" s="107"/>
      <c r="AE30" s="146"/>
      <c r="AF30" s="146"/>
      <c r="AG30" s="145"/>
      <c r="AH30" s="142"/>
    </row>
    <row r="31" spans="1:34" ht="69" x14ac:dyDescent="0.3">
      <c r="A31" s="130"/>
      <c r="B31" s="128"/>
      <c r="C31" s="84"/>
      <c r="D31" s="3" t="s">
        <v>210</v>
      </c>
      <c r="E31" s="3" t="s">
        <v>211</v>
      </c>
      <c r="F31" s="3" t="s">
        <v>212</v>
      </c>
      <c r="G31" s="3">
        <v>8</v>
      </c>
      <c r="H31" s="3">
        <v>2</v>
      </c>
      <c r="I31" s="3">
        <v>6</v>
      </c>
      <c r="J31" s="8">
        <v>96</v>
      </c>
      <c r="K31" s="6" t="s">
        <v>213</v>
      </c>
      <c r="L31" s="143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5"/>
      <c r="X31" s="145"/>
      <c r="Y31" s="145"/>
      <c r="Z31" s="146"/>
      <c r="AA31" s="146"/>
      <c r="AB31" s="146"/>
      <c r="AC31" s="146"/>
      <c r="AD31" s="108"/>
      <c r="AE31" s="146"/>
      <c r="AF31" s="146"/>
      <c r="AG31" s="145"/>
      <c r="AH31" s="142"/>
    </row>
    <row r="32" spans="1:34" ht="69" x14ac:dyDescent="0.3">
      <c r="A32" s="130"/>
      <c r="B32" s="128" t="s">
        <v>208</v>
      </c>
      <c r="C32" s="84" t="s">
        <v>209</v>
      </c>
      <c r="D32" s="3" t="s">
        <v>214</v>
      </c>
      <c r="E32" s="3" t="s">
        <v>215</v>
      </c>
      <c r="F32" s="3" t="s">
        <v>216</v>
      </c>
      <c r="G32" s="3">
        <v>8</v>
      </c>
      <c r="H32" s="3">
        <v>2</v>
      </c>
      <c r="I32" s="3">
        <v>7</v>
      </c>
      <c r="J32" s="8">
        <v>112</v>
      </c>
      <c r="K32" s="6" t="s">
        <v>217</v>
      </c>
      <c r="L32" s="143"/>
      <c r="M32" s="144"/>
      <c r="N32" s="144"/>
      <c r="O32" s="144" t="s">
        <v>622</v>
      </c>
      <c r="P32" s="144"/>
      <c r="Q32" s="144" t="s">
        <v>622</v>
      </c>
      <c r="R32" s="144"/>
      <c r="S32" s="144"/>
      <c r="T32" s="144"/>
      <c r="U32" s="144"/>
      <c r="V32" s="144"/>
      <c r="W32" s="145" t="s">
        <v>641</v>
      </c>
      <c r="X32" s="145" t="str">
        <f>X12</f>
        <v>250 Hr - 500 Hr (Según rutina mantenimiento motor)</v>
      </c>
      <c r="Y32" s="145" t="str">
        <f>Y21</f>
        <v>Técnico B Mantenimiento</v>
      </c>
      <c r="Z32" s="146">
        <v>1</v>
      </c>
      <c r="AA32" s="146">
        <v>1</v>
      </c>
      <c r="AB32" s="146">
        <f>Z32*AA32</f>
        <v>1</v>
      </c>
      <c r="AC32" s="146" t="s">
        <v>623</v>
      </c>
      <c r="AD32" s="106">
        <v>0</v>
      </c>
      <c r="AE32" s="154">
        <f>Z32*AL15</f>
        <v>35000</v>
      </c>
      <c r="AF32" s="154">
        <f>AB32*AL14</f>
        <v>6536.3335942255844</v>
      </c>
      <c r="AG32" s="146" t="s">
        <v>626</v>
      </c>
      <c r="AH32" s="155">
        <f>AF32+AE32+AD32</f>
        <v>41536.333594225587</v>
      </c>
    </row>
    <row r="33" spans="1:34" ht="55.2" x14ac:dyDescent="0.3">
      <c r="A33" s="130"/>
      <c r="B33" s="128"/>
      <c r="C33" s="84"/>
      <c r="D33" s="3" t="s">
        <v>218</v>
      </c>
      <c r="E33" s="3" t="s">
        <v>219</v>
      </c>
      <c r="F33" s="3" t="s">
        <v>220</v>
      </c>
      <c r="G33" s="3">
        <v>9</v>
      </c>
      <c r="H33" s="3">
        <v>1</v>
      </c>
      <c r="I33" s="3">
        <v>5</v>
      </c>
      <c r="J33" s="8">
        <v>45</v>
      </c>
      <c r="K33" s="6" t="s">
        <v>221</v>
      </c>
      <c r="L33" s="143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5"/>
      <c r="X33" s="145"/>
      <c r="Y33" s="145"/>
      <c r="Z33" s="146"/>
      <c r="AA33" s="146"/>
      <c r="AB33" s="146"/>
      <c r="AC33" s="146"/>
      <c r="AD33" s="107"/>
      <c r="AE33" s="146"/>
      <c r="AF33" s="146"/>
      <c r="AG33" s="146"/>
      <c r="AH33" s="142"/>
    </row>
    <row r="34" spans="1:34" ht="90" customHeight="1" thickBot="1" x14ac:dyDescent="0.35">
      <c r="A34" s="131"/>
      <c r="B34" s="129"/>
      <c r="C34" s="127"/>
      <c r="D34" s="9" t="s">
        <v>222</v>
      </c>
      <c r="E34" s="9" t="s">
        <v>223</v>
      </c>
      <c r="F34" s="9" t="s">
        <v>224</v>
      </c>
      <c r="G34" s="9">
        <v>10</v>
      </c>
      <c r="H34" s="9">
        <v>1</v>
      </c>
      <c r="I34" s="9">
        <v>5</v>
      </c>
      <c r="J34" s="10">
        <v>50</v>
      </c>
      <c r="K34" s="6" t="s">
        <v>225</v>
      </c>
      <c r="L34" s="14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60"/>
      <c r="X34" s="160"/>
      <c r="Y34" s="160"/>
      <c r="Z34" s="162"/>
      <c r="AA34" s="162"/>
      <c r="AB34" s="162"/>
      <c r="AC34" s="162"/>
      <c r="AD34" s="161"/>
      <c r="AE34" s="162"/>
      <c r="AF34" s="162"/>
      <c r="AG34" s="162"/>
      <c r="AH34" s="163"/>
    </row>
  </sheetData>
  <autoFilter ref="A11:K34" xr:uid="{0F0AA278-1244-4D3C-BF41-98224F126CE5}"/>
  <mergeCells count="174">
    <mergeCell ref="AE32:AE34"/>
    <mergeCell ref="AF32:AF34"/>
    <mergeCell ref="AG32:AG34"/>
    <mergeCell ref="AH32:AH34"/>
    <mergeCell ref="Y32:Y34"/>
    <mergeCell ref="Z32:Z34"/>
    <mergeCell ref="AA32:AA34"/>
    <mergeCell ref="AB32:AB34"/>
    <mergeCell ref="AC32:AC34"/>
    <mergeCell ref="AF27:AF31"/>
    <mergeCell ref="AG27:AG31"/>
    <mergeCell ref="AH27:AH31"/>
    <mergeCell ref="M32:M34"/>
    <mergeCell ref="N32:N34"/>
    <mergeCell ref="O32:O34"/>
    <mergeCell ref="P32:P34"/>
    <mergeCell ref="Q32:Q34"/>
    <mergeCell ref="R32:R34"/>
    <mergeCell ref="S32:S34"/>
    <mergeCell ref="T32:T34"/>
    <mergeCell ref="U32:U34"/>
    <mergeCell ref="V32:V34"/>
    <mergeCell ref="W32:W34"/>
    <mergeCell ref="X32:X34"/>
    <mergeCell ref="Z27:Z31"/>
    <mergeCell ref="AA27:AA31"/>
    <mergeCell ref="AB27:AB31"/>
    <mergeCell ref="AC27:AC31"/>
    <mergeCell ref="AD27:AD31"/>
    <mergeCell ref="U27:U31"/>
    <mergeCell ref="V27:V31"/>
    <mergeCell ref="W27:W31"/>
    <mergeCell ref="AD32:AD34"/>
    <mergeCell ref="X27:X31"/>
    <mergeCell ref="Y27:Y31"/>
    <mergeCell ref="P27:P31"/>
    <mergeCell ref="Q27:Q31"/>
    <mergeCell ref="R27:R31"/>
    <mergeCell ref="S27:S31"/>
    <mergeCell ref="T27:T31"/>
    <mergeCell ref="AD24:AD26"/>
    <mergeCell ref="AE24:AE26"/>
    <mergeCell ref="V24:V26"/>
    <mergeCell ref="W24:W26"/>
    <mergeCell ref="X24:X26"/>
    <mergeCell ref="AE27:AE31"/>
    <mergeCell ref="AG24:AG26"/>
    <mergeCell ref="AH24:AH26"/>
    <mergeCell ref="Y24:Y26"/>
    <mergeCell ref="Z24:Z26"/>
    <mergeCell ref="AA24:AA26"/>
    <mergeCell ref="AB24:AB26"/>
    <mergeCell ref="AC24:AC26"/>
    <mergeCell ref="AE21:AE23"/>
    <mergeCell ref="AF21:AF23"/>
    <mergeCell ref="AG21:AG23"/>
    <mergeCell ref="AH21:AH23"/>
    <mergeCell ref="Z21:Z23"/>
    <mergeCell ref="AA21:AA23"/>
    <mergeCell ref="AB21:AB23"/>
    <mergeCell ref="AC21:AC23"/>
    <mergeCell ref="AD21:AD23"/>
    <mergeCell ref="N24:N26"/>
    <mergeCell ref="O24:O26"/>
    <mergeCell ref="P24:P26"/>
    <mergeCell ref="Q24:Q26"/>
    <mergeCell ref="R24:R26"/>
    <mergeCell ref="S24:S26"/>
    <mergeCell ref="T24:T26"/>
    <mergeCell ref="U24:U26"/>
    <mergeCell ref="AF24:AF26"/>
    <mergeCell ref="AH17:AH20"/>
    <mergeCell ref="M21:M23"/>
    <mergeCell ref="N21:N23"/>
    <mergeCell ref="O21:O23"/>
    <mergeCell ref="P21:P23"/>
    <mergeCell ref="Q21:Q23"/>
    <mergeCell ref="R21:R23"/>
    <mergeCell ref="S21:S23"/>
    <mergeCell ref="T21:T23"/>
    <mergeCell ref="U21:U23"/>
    <mergeCell ref="V21:V23"/>
    <mergeCell ref="W21:W23"/>
    <mergeCell ref="X21:X23"/>
    <mergeCell ref="Y21:Y23"/>
    <mergeCell ref="AA17:AA20"/>
    <mergeCell ref="AB17:AB20"/>
    <mergeCell ref="AC17:AC20"/>
    <mergeCell ref="AD17:AD20"/>
    <mergeCell ref="AE17:AE20"/>
    <mergeCell ref="L27:L31"/>
    <mergeCell ref="L32:L34"/>
    <mergeCell ref="M17:M20"/>
    <mergeCell ref="N17:N20"/>
    <mergeCell ref="O17:O20"/>
    <mergeCell ref="M27:M31"/>
    <mergeCell ref="N27:N31"/>
    <mergeCell ref="O27:O31"/>
    <mergeCell ref="AG12:AG16"/>
    <mergeCell ref="U12:U16"/>
    <mergeCell ref="V12:V16"/>
    <mergeCell ref="W12:W16"/>
    <mergeCell ref="X12:X16"/>
    <mergeCell ref="AA12:AA16"/>
    <mergeCell ref="AC12:AC16"/>
    <mergeCell ref="AD12:AD16"/>
    <mergeCell ref="AE12:AE16"/>
    <mergeCell ref="AF12:AF16"/>
    <mergeCell ref="Y12:Y16"/>
    <mergeCell ref="Z12:Z16"/>
    <mergeCell ref="AB12:AB16"/>
    <mergeCell ref="AF17:AF20"/>
    <mergeCell ref="AG17:AG20"/>
    <mergeCell ref="M24:M26"/>
    <mergeCell ref="AH12:AH16"/>
    <mergeCell ref="L17:L20"/>
    <mergeCell ref="L21:L23"/>
    <mergeCell ref="L24:L26"/>
    <mergeCell ref="P17:P20"/>
    <mergeCell ref="Q17:Q20"/>
    <mergeCell ref="R17:R20"/>
    <mergeCell ref="S17:S20"/>
    <mergeCell ref="T17:T20"/>
    <mergeCell ref="U17:U20"/>
    <mergeCell ref="V17:V20"/>
    <mergeCell ref="W17:W20"/>
    <mergeCell ref="X17:X20"/>
    <mergeCell ref="Y17:Y20"/>
    <mergeCell ref="Z17:Z20"/>
    <mergeCell ref="L12:L16"/>
    <mergeCell ref="M12:M16"/>
    <mergeCell ref="N12:N16"/>
    <mergeCell ref="O12:O16"/>
    <mergeCell ref="P12:P16"/>
    <mergeCell ref="Q12:Q16"/>
    <mergeCell ref="R12:R16"/>
    <mergeCell ref="S12:S16"/>
    <mergeCell ref="T12:T16"/>
    <mergeCell ref="AG10:AG11"/>
    <mergeCell ref="AH10:AH11"/>
    <mergeCell ref="Y10:Y11"/>
    <mergeCell ref="Z10:Z11"/>
    <mergeCell ref="AA10:AA11"/>
    <mergeCell ref="AB10:AB11"/>
    <mergeCell ref="AC10:AC11"/>
    <mergeCell ref="L9:P9"/>
    <mergeCell ref="Q9:V9"/>
    <mergeCell ref="W9:AH9"/>
    <mergeCell ref="L10:O10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AD10:AD11"/>
    <mergeCell ref="AE10:AE11"/>
    <mergeCell ref="AF10:AF11"/>
    <mergeCell ref="C27:C31"/>
    <mergeCell ref="C32:C34"/>
    <mergeCell ref="B32:B34"/>
    <mergeCell ref="A12:A34"/>
    <mergeCell ref="B12:B16"/>
    <mergeCell ref="C12:C16"/>
    <mergeCell ref="B17:B20"/>
    <mergeCell ref="C17:C20"/>
    <mergeCell ref="B21:B23"/>
    <mergeCell ref="C21:C23"/>
    <mergeCell ref="B24:B26"/>
    <mergeCell ref="C24:C26"/>
    <mergeCell ref="B27:B31"/>
  </mergeCells>
  <conditionalFormatting sqref="L12:AC12 AE12:AH12 L17:AC17 AE17:AH17 L21:AC21 AE21:AH21 L24:AC24 AE24:AH24 L27:AC27 AE27:AH27">
    <cfRule type="cellIs" dxfId="13" priority="1" operator="equal">
      <formula>"SI"</formula>
    </cfRule>
    <cfRule type="cellIs" dxfId="12" priority="2" operator="equal">
      <formula>"NO"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99D62-9FDD-49B1-81FA-E1181BB99C1C}">
  <dimension ref="A1:AM34"/>
  <sheetViews>
    <sheetView topLeftCell="A11" zoomScale="69" zoomScaleNormal="69" workbookViewId="0">
      <pane xSplit="3" ySplit="3" topLeftCell="D14" activePane="bottomRight" state="frozen"/>
      <selection activeCell="A11" sqref="A11"/>
      <selection pane="topRight" activeCell="D11" sqref="D11"/>
      <selection pane="bottomLeft" activeCell="A14" sqref="A14"/>
      <selection pane="bottomRight" activeCell="J21" sqref="J21"/>
    </sheetView>
  </sheetViews>
  <sheetFormatPr defaultColWidth="11.44140625" defaultRowHeight="13.8" x14ac:dyDescent="0.3"/>
  <cols>
    <col min="1" max="2" width="8.6640625" style="6" customWidth="1"/>
    <col min="3" max="3" width="22" style="6" bestFit="1" customWidth="1"/>
    <col min="4" max="4" width="21.33203125" style="6" bestFit="1" customWidth="1"/>
    <col min="5" max="5" width="22.6640625" style="6" bestFit="1" customWidth="1"/>
    <col min="6" max="6" width="23.88671875" style="6" bestFit="1" customWidth="1"/>
    <col min="7" max="7" width="12.6640625" style="6" bestFit="1" customWidth="1"/>
    <col min="8" max="9" width="12" style="6" bestFit="1" customWidth="1"/>
    <col min="10" max="10" width="10.33203125" style="6" customWidth="1"/>
    <col min="11" max="11" width="11.44140625" style="6" hidden="1" customWidth="1"/>
    <col min="12" max="12" width="13.44140625" style="6" customWidth="1"/>
    <col min="13" max="13" width="16.88671875" style="6" customWidth="1"/>
    <col min="14" max="14" width="13.44140625" style="6" customWidth="1"/>
    <col min="15" max="15" width="16.5546875" style="6" customWidth="1"/>
    <col min="16" max="16" width="13.44140625" style="6" customWidth="1"/>
    <col min="17" max="22" width="11.44140625" style="6"/>
    <col min="23" max="23" width="20" style="6" customWidth="1"/>
    <col min="24" max="24" width="23.6640625" style="6" bestFit="1" customWidth="1"/>
    <col min="25" max="25" width="18.44140625" style="6" customWidth="1"/>
    <col min="26" max="28" width="11.44140625" style="6"/>
    <col min="29" max="29" width="15" style="6" customWidth="1"/>
    <col min="30" max="30" width="16.6640625" style="6" customWidth="1"/>
    <col min="31" max="31" width="14" style="6" customWidth="1"/>
    <col min="32" max="32" width="12.5546875" style="6" customWidth="1"/>
    <col min="33" max="33" width="15.88671875" style="6" customWidth="1"/>
    <col min="34" max="34" width="15.5546875" style="6" customWidth="1"/>
    <col min="35" max="36" width="11.44140625" style="6"/>
    <col min="37" max="37" width="15.6640625" style="34" bestFit="1" customWidth="1"/>
    <col min="38" max="38" width="16.109375" style="34" bestFit="1" customWidth="1"/>
    <col min="39" max="16384" width="11.44140625" style="6"/>
  </cols>
  <sheetData>
    <row r="1" spans="1:39" ht="14.4" hidden="1" thickBot="1" x14ac:dyDescent="0.35"/>
    <row r="2" spans="1:39" ht="14.4" hidden="1" thickBot="1" x14ac:dyDescent="0.35"/>
    <row r="3" spans="1:39" ht="28.2" hidden="1" thickBot="1" x14ac:dyDescent="0.35">
      <c r="A3" s="6" t="s">
        <v>0</v>
      </c>
      <c r="B3" s="6" t="s">
        <v>12</v>
      </c>
      <c r="C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</row>
    <row r="4" spans="1:39" ht="14.4" hidden="1" thickBot="1" x14ac:dyDescent="0.35"/>
    <row r="5" spans="1:39" ht="14.4" hidden="1" thickBot="1" x14ac:dyDescent="0.35"/>
    <row r="6" spans="1:39" ht="14.4" hidden="1" thickBot="1" x14ac:dyDescent="0.35"/>
    <row r="7" spans="1:39" ht="42" hidden="1" thickBot="1" x14ac:dyDescent="0.35">
      <c r="A7" s="6" t="s">
        <v>13</v>
      </c>
      <c r="B7" s="6" t="s">
        <v>14</v>
      </c>
      <c r="C7" s="6" t="s">
        <v>15</v>
      </c>
      <c r="D7" s="6" t="s">
        <v>16</v>
      </c>
    </row>
    <row r="8" spans="1:39" ht="14.4" hidden="1" thickBot="1" x14ac:dyDescent="0.35"/>
    <row r="9" spans="1:39" ht="14.4" hidden="1" thickBot="1" x14ac:dyDescent="0.35"/>
    <row r="10" spans="1:39" ht="14.4" hidden="1" thickBot="1" x14ac:dyDescent="0.35"/>
    <row r="11" spans="1:39" x14ac:dyDescent="0.3">
      <c r="L11" s="172" t="s">
        <v>600</v>
      </c>
      <c r="M11" s="173"/>
      <c r="N11" s="173"/>
      <c r="O11" s="173"/>
      <c r="P11" s="173"/>
      <c r="Q11" s="173" t="s">
        <v>601</v>
      </c>
      <c r="R11" s="173"/>
      <c r="S11" s="173"/>
      <c r="T11" s="173"/>
      <c r="U11" s="173"/>
      <c r="V11" s="173"/>
      <c r="W11" s="173" t="s">
        <v>602</v>
      </c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4"/>
    </row>
    <row r="12" spans="1:39" ht="14.4" thickBot="1" x14ac:dyDescent="0.35">
      <c r="L12" s="175" t="s">
        <v>603</v>
      </c>
      <c r="M12" s="170"/>
      <c r="N12" s="170"/>
      <c r="O12" s="170"/>
      <c r="P12" s="170" t="s">
        <v>604</v>
      </c>
      <c r="Q12" s="170" t="s">
        <v>605</v>
      </c>
      <c r="R12" s="170" t="s">
        <v>668</v>
      </c>
      <c r="S12" s="170" t="s">
        <v>669</v>
      </c>
      <c r="T12" s="170" t="s">
        <v>670</v>
      </c>
      <c r="U12" s="170" t="s">
        <v>606</v>
      </c>
      <c r="V12" s="170" t="s">
        <v>607</v>
      </c>
      <c r="W12" s="170" t="s">
        <v>608</v>
      </c>
      <c r="X12" s="170" t="s">
        <v>4</v>
      </c>
      <c r="Y12" s="170" t="s">
        <v>609</v>
      </c>
      <c r="Z12" s="170" t="s">
        <v>610</v>
      </c>
      <c r="AA12" s="170" t="s">
        <v>611</v>
      </c>
      <c r="AB12" s="170" t="s">
        <v>612</v>
      </c>
      <c r="AC12" s="170" t="s">
        <v>613</v>
      </c>
      <c r="AD12" s="170" t="s">
        <v>614</v>
      </c>
      <c r="AE12" s="170" t="s">
        <v>671</v>
      </c>
      <c r="AF12" s="170" t="s">
        <v>615</v>
      </c>
      <c r="AG12" s="170" t="s">
        <v>616</v>
      </c>
      <c r="AH12" s="168" t="s">
        <v>617</v>
      </c>
    </row>
    <row r="13" spans="1:39" ht="131.25" customHeight="1" thickBot="1" x14ac:dyDescent="0.35">
      <c r="A13" s="28" t="s">
        <v>25</v>
      </c>
      <c r="B13" s="28" t="s">
        <v>11</v>
      </c>
      <c r="C13" s="29" t="s">
        <v>0</v>
      </c>
      <c r="D13" s="28" t="s">
        <v>17</v>
      </c>
      <c r="E13" s="28" t="s">
        <v>18</v>
      </c>
      <c r="F13" s="28" t="s">
        <v>19</v>
      </c>
      <c r="G13" s="28" t="s">
        <v>20</v>
      </c>
      <c r="H13" s="28" t="s">
        <v>21</v>
      </c>
      <c r="I13" s="28" t="s">
        <v>22</v>
      </c>
      <c r="J13" s="28" t="s">
        <v>23</v>
      </c>
      <c r="K13" s="4" t="s">
        <v>24</v>
      </c>
      <c r="L13" s="51" t="s">
        <v>618</v>
      </c>
      <c r="M13" s="52" t="s">
        <v>619</v>
      </c>
      <c r="N13" s="52" t="s">
        <v>620</v>
      </c>
      <c r="O13" s="52" t="s">
        <v>621</v>
      </c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69"/>
    </row>
    <row r="14" spans="1:39" ht="69" x14ac:dyDescent="0.3">
      <c r="A14" s="164" t="s">
        <v>440</v>
      </c>
      <c r="B14" s="166" t="s">
        <v>442</v>
      </c>
      <c r="C14" s="84" t="s">
        <v>443</v>
      </c>
      <c r="D14" s="3" t="s">
        <v>444</v>
      </c>
      <c r="E14" s="3" t="s">
        <v>445</v>
      </c>
      <c r="F14" s="3" t="s">
        <v>446</v>
      </c>
      <c r="G14" s="3">
        <v>10</v>
      </c>
      <c r="H14" s="3">
        <v>8</v>
      </c>
      <c r="I14" s="3">
        <v>5</v>
      </c>
      <c r="J14" s="204">
        <v>400</v>
      </c>
      <c r="K14" s="6" t="s">
        <v>447</v>
      </c>
      <c r="L14" s="185"/>
      <c r="M14" s="183"/>
      <c r="N14" s="183"/>
      <c r="O14" s="183" t="s">
        <v>622</v>
      </c>
      <c r="P14" s="183"/>
      <c r="Q14" s="183" t="s">
        <v>622</v>
      </c>
      <c r="R14" s="183"/>
      <c r="S14" s="183"/>
      <c r="T14" s="183"/>
      <c r="U14" s="183"/>
      <c r="V14" s="183"/>
      <c r="W14" s="178" t="s">
        <v>642</v>
      </c>
      <c r="X14" s="178" t="s">
        <v>634</v>
      </c>
      <c r="Y14" s="178" t="s">
        <v>663</v>
      </c>
      <c r="Z14" s="180">
        <v>3</v>
      </c>
      <c r="AA14" s="180">
        <v>1</v>
      </c>
      <c r="AB14" s="180">
        <f>Z14*AA14</f>
        <v>3</v>
      </c>
      <c r="AC14" s="180" t="s">
        <v>677</v>
      </c>
      <c r="AD14" s="181">
        <v>0</v>
      </c>
      <c r="AE14" s="176">
        <f>Z14*AK17</f>
        <v>105000</v>
      </c>
      <c r="AF14" s="176">
        <f>AB14*AL16</f>
        <v>32637.075718015665</v>
      </c>
      <c r="AG14" s="178" t="s">
        <v>643</v>
      </c>
      <c r="AH14" s="186">
        <f>AF14+AE14+AD14</f>
        <v>137637.07571801567</v>
      </c>
      <c r="AJ14" s="6" t="str">
        <f>Transmision!AK14</f>
        <v>Sueldo básico Tec Mtto Mec 2024</v>
      </c>
      <c r="AK14" s="34">
        <f>Transmision!AL14</f>
        <v>1503226</v>
      </c>
      <c r="AL14" s="34">
        <f>Transmision!AM14</f>
        <v>2500000</v>
      </c>
    </row>
    <row r="15" spans="1:39" ht="55.2" x14ac:dyDescent="0.3">
      <c r="A15" s="164"/>
      <c r="B15" s="166"/>
      <c r="C15" s="84"/>
      <c r="D15" s="3" t="s">
        <v>448</v>
      </c>
      <c r="E15" s="3" t="s">
        <v>449</v>
      </c>
      <c r="F15" s="3" t="s">
        <v>450</v>
      </c>
      <c r="G15" s="3">
        <v>9</v>
      </c>
      <c r="H15" s="3">
        <v>7</v>
      </c>
      <c r="I15" s="3">
        <v>6</v>
      </c>
      <c r="J15" s="204">
        <v>378</v>
      </c>
      <c r="K15" s="6" t="s">
        <v>455</v>
      </c>
      <c r="L15" s="100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4"/>
      <c r="X15" s="84"/>
      <c r="Y15" s="84"/>
      <c r="Z15" s="177"/>
      <c r="AA15" s="177"/>
      <c r="AB15" s="177"/>
      <c r="AC15" s="177"/>
      <c r="AD15" s="101"/>
      <c r="AE15" s="177"/>
      <c r="AF15" s="177"/>
      <c r="AG15" s="84"/>
      <c r="AH15" s="187"/>
      <c r="AJ15" s="6" t="str">
        <f>Transmision!AK15</f>
        <v>Dia Tec Mtto Mec</v>
      </c>
      <c r="AK15" s="34">
        <f>Transmision!AL15</f>
        <v>50107.533333333333</v>
      </c>
      <c r="AL15" s="34">
        <f>Transmision!AM15</f>
        <v>83333.333333333328</v>
      </c>
      <c r="AM15" s="6" t="str">
        <f>Transmision!AN15</f>
        <v>46 horas</v>
      </c>
    </row>
    <row r="16" spans="1:39" ht="55.2" x14ac:dyDescent="0.3">
      <c r="A16" s="164"/>
      <c r="B16" s="166"/>
      <c r="C16" s="84"/>
      <c r="D16" s="3" t="s">
        <v>451</v>
      </c>
      <c r="E16" s="3" t="s">
        <v>452</v>
      </c>
      <c r="F16" s="3" t="s">
        <v>453</v>
      </c>
      <c r="G16" s="3">
        <v>8</v>
      </c>
      <c r="H16" s="3">
        <v>5</v>
      </c>
      <c r="I16" s="3">
        <v>6</v>
      </c>
      <c r="J16" s="8">
        <v>240</v>
      </c>
      <c r="K16" s="6" t="s">
        <v>454</v>
      </c>
      <c r="L16" s="100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4"/>
      <c r="X16" s="84"/>
      <c r="Y16" s="84"/>
      <c r="Z16" s="177"/>
      <c r="AA16" s="177"/>
      <c r="AB16" s="177"/>
      <c r="AC16" s="177"/>
      <c r="AD16" s="101"/>
      <c r="AE16" s="177"/>
      <c r="AF16" s="177"/>
      <c r="AG16" s="84"/>
      <c r="AH16" s="187"/>
      <c r="AJ16" s="6" t="str">
        <f>Transmision!AK16</f>
        <v>Hora Tec Mtto Mec</v>
      </c>
      <c r="AK16" s="34">
        <f>Transmision!AL16</f>
        <v>6536.3335942255844</v>
      </c>
      <c r="AL16" s="34">
        <f>Transmision!AM16</f>
        <v>10879.025239338554</v>
      </c>
    </row>
    <row r="17" spans="1:37" ht="148.5" customHeight="1" x14ac:dyDescent="0.3">
      <c r="A17" s="164"/>
      <c r="B17" s="166"/>
      <c r="C17" s="84"/>
      <c r="D17" s="3" t="s">
        <v>238</v>
      </c>
      <c r="E17" s="3" t="s">
        <v>239</v>
      </c>
      <c r="F17" s="3" t="s">
        <v>240</v>
      </c>
      <c r="G17" s="3">
        <v>9</v>
      </c>
      <c r="H17" s="3">
        <v>4</v>
      </c>
      <c r="I17" s="3">
        <v>6</v>
      </c>
      <c r="J17" s="8">
        <v>216</v>
      </c>
      <c r="K17" s="6" t="s">
        <v>241</v>
      </c>
      <c r="L17" s="100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4"/>
      <c r="X17" s="84"/>
      <c r="Y17" s="84"/>
      <c r="Z17" s="177"/>
      <c r="AA17" s="177"/>
      <c r="AB17" s="177"/>
      <c r="AC17" s="177"/>
      <c r="AD17" s="101"/>
      <c r="AE17" s="177"/>
      <c r="AF17" s="177"/>
      <c r="AG17" s="84"/>
      <c r="AH17" s="187"/>
      <c r="AJ17" s="6" t="str">
        <f>Transmision!AK17</f>
        <v>Hora producción montacargas</v>
      </c>
      <c r="AK17" s="34">
        <f>Transmision!AL17</f>
        <v>35000</v>
      </c>
    </row>
    <row r="18" spans="1:37" ht="82.8" x14ac:dyDescent="0.3">
      <c r="A18" s="164"/>
      <c r="B18" s="166" t="s">
        <v>456</v>
      </c>
      <c r="C18" s="84" t="s">
        <v>242</v>
      </c>
      <c r="D18" s="3" t="s">
        <v>243</v>
      </c>
      <c r="E18" s="3" t="s">
        <v>244</v>
      </c>
      <c r="F18" s="3" t="s">
        <v>245</v>
      </c>
      <c r="G18" s="3">
        <v>8</v>
      </c>
      <c r="H18" s="3">
        <v>6</v>
      </c>
      <c r="I18" s="3">
        <v>5</v>
      </c>
      <c r="J18" s="8">
        <v>240</v>
      </c>
      <c r="K18" s="6" t="s">
        <v>246</v>
      </c>
      <c r="L18" s="100"/>
      <c r="M18" s="86"/>
      <c r="N18" s="86"/>
      <c r="O18" s="86" t="s">
        <v>622</v>
      </c>
      <c r="P18" s="86"/>
      <c r="Q18" s="86"/>
      <c r="R18" s="86"/>
      <c r="S18" s="86"/>
      <c r="T18" s="86"/>
      <c r="U18" s="86" t="s">
        <v>622</v>
      </c>
      <c r="V18" s="86"/>
      <c r="W18" s="84" t="s">
        <v>644</v>
      </c>
      <c r="X18" s="177" t="s">
        <v>626</v>
      </c>
      <c r="Y18" s="84" t="s">
        <v>665</v>
      </c>
      <c r="Z18" s="177">
        <v>6</v>
      </c>
      <c r="AA18" s="177">
        <v>1</v>
      </c>
      <c r="AB18" s="177">
        <f>Z18*AA18</f>
        <v>6</v>
      </c>
      <c r="AC18" s="177" t="s">
        <v>623</v>
      </c>
      <c r="AD18" s="179">
        <v>1150000</v>
      </c>
      <c r="AE18" s="179">
        <f>Z18*AK17</f>
        <v>210000</v>
      </c>
      <c r="AF18" s="179">
        <f>AB18*AK16</f>
        <v>39218.001565353508</v>
      </c>
      <c r="AG18" s="84" t="s">
        <v>645</v>
      </c>
      <c r="AH18" s="188">
        <f>AF18+AE18+AD18</f>
        <v>1399218.0015653535</v>
      </c>
    </row>
    <row r="19" spans="1:37" ht="69" x14ac:dyDescent="0.3">
      <c r="A19" s="164"/>
      <c r="B19" s="166"/>
      <c r="C19" s="84"/>
      <c r="D19" s="3" t="s">
        <v>247</v>
      </c>
      <c r="E19" s="3" t="s">
        <v>248</v>
      </c>
      <c r="F19" s="3" t="s">
        <v>188</v>
      </c>
      <c r="G19" s="3">
        <v>8</v>
      </c>
      <c r="H19" s="3">
        <v>5</v>
      </c>
      <c r="I19" s="3">
        <v>6</v>
      </c>
      <c r="J19" s="8">
        <v>240</v>
      </c>
      <c r="K19" s="6" t="s">
        <v>249</v>
      </c>
      <c r="L19" s="100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4"/>
      <c r="X19" s="177"/>
      <c r="Y19" s="84"/>
      <c r="Z19" s="177"/>
      <c r="AA19" s="177"/>
      <c r="AB19" s="177"/>
      <c r="AC19" s="177"/>
      <c r="AD19" s="179"/>
      <c r="AE19" s="177"/>
      <c r="AF19" s="177"/>
      <c r="AG19" s="84"/>
      <c r="AH19" s="187"/>
    </row>
    <row r="20" spans="1:37" ht="69" x14ac:dyDescent="0.3">
      <c r="A20" s="164"/>
      <c r="B20" s="166"/>
      <c r="C20" s="84"/>
      <c r="D20" s="3" t="s">
        <v>250</v>
      </c>
      <c r="E20" s="3" t="s">
        <v>251</v>
      </c>
      <c r="F20" s="3" t="s">
        <v>252</v>
      </c>
      <c r="G20" s="3">
        <v>10</v>
      </c>
      <c r="H20" s="3">
        <v>2</v>
      </c>
      <c r="I20" s="3">
        <v>4</v>
      </c>
      <c r="J20" s="8">
        <v>80</v>
      </c>
      <c r="K20" s="6" t="s">
        <v>253</v>
      </c>
      <c r="L20" s="100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4"/>
      <c r="X20" s="177"/>
      <c r="Y20" s="84"/>
      <c r="Z20" s="177"/>
      <c r="AA20" s="177"/>
      <c r="AB20" s="177"/>
      <c r="AC20" s="177"/>
      <c r="AD20" s="179"/>
      <c r="AE20" s="177"/>
      <c r="AF20" s="177"/>
      <c r="AG20" s="84"/>
      <c r="AH20" s="187"/>
    </row>
    <row r="21" spans="1:37" ht="82.8" x14ac:dyDescent="0.3">
      <c r="A21" s="164"/>
      <c r="B21" s="166" t="s">
        <v>457</v>
      </c>
      <c r="C21" s="84" t="s">
        <v>458</v>
      </c>
      <c r="D21" s="3" t="s">
        <v>254</v>
      </c>
      <c r="E21" s="3" t="s">
        <v>255</v>
      </c>
      <c r="F21" s="3" t="s">
        <v>256</v>
      </c>
      <c r="G21" s="3">
        <v>9</v>
      </c>
      <c r="H21" s="3">
        <v>5</v>
      </c>
      <c r="I21" s="3">
        <v>6</v>
      </c>
      <c r="J21" s="204">
        <v>270</v>
      </c>
      <c r="K21" s="6" t="s">
        <v>257</v>
      </c>
      <c r="L21" s="100"/>
      <c r="M21" s="86"/>
      <c r="N21" s="86"/>
      <c r="O21" s="86" t="s">
        <v>622</v>
      </c>
      <c r="P21" s="86"/>
      <c r="Q21" s="86" t="s">
        <v>622</v>
      </c>
      <c r="R21" s="86"/>
      <c r="S21" s="86"/>
      <c r="T21" s="86"/>
      <c r="U21" s="86"/>
      <c r="V21" s="86"/>
      <c r="W21" s="84" t="s">
        <v>646</v>
      </c>
      <c r="X21" s="84" t="s">
        <v>634</v>
      </c>
      <c r="Y21" s="84" t="s">
        <v>663</v>
      </c>
      <c r="Z21" s="177">
        <v>2</v>
      </c>
      <c r="AA21" s="177">
        <v>1</v>
      </c>
      <c r="AB21" s="177">
        <f>Z21*AA21</f>
        <v>2</v>
      </c>
      <c r="AC21" s="177" t="s">
        <v>677</v>
      </c>
      <c r="AD21" s="101">
        <v>0</v>
      </c>
      <c r="AE21" s="179">
        <f>Z21*AK17</f>
        <v>70000</v>
      </c>
      <c r="AF21" s="179">
        <f>AB21*AL16</f>
        <v>21758.050478677109</v>
      </c>
      <c r="AG21" s="84" t="s">
        <v>679</v>
      </c>
      <c r="AH21" s="188">
        <f>AF21+AE21+AD21</f>
        <v>91758.050478677105</v>
      </c>
    </row>
    <row r="22" spans="1:37" ht="82.8" x14ac:dyDescent="0.3">
      <c r="A22" s="164"/>
      <c r="B22" s="166"/>
      <c r="C22" s="84"/>
      <c r="D22" s="3" t="s">
        <v>258</v>
      </c>
      <c r="E22" s="3" t="s">
        <v>259</v>
      </c>
      <c r="F22" s="3" t="s">
        <v>260</v>
      </c>
      <c r="G22" s="3">
        <v>8</v>
      </c>
      <c r="H22" s="3">
        <v>4</v>
      </c>
      <c r="I22" s="3">
        <v>6</v>
      </c>
      <c r="J22" s="8">
        <v>192</v>
      </c>
      <c r="K22" s="6" t="s">
        <v>261</v>
      </c>
      <c r="L22" s="100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4"/>
      <c r="X22" s="84"/>
      <c r="Y22" s="84"/>
      <c r="Z22" s="177"/>
      <c r="AA22" s="177"/>
      <c r="AB22" s="177"/>
      <c r="AC22" s="177"/>
      <c r="AD22" s="101"/>
      <c r="AE22" s="177"/>
      <c r="AF22" s="177"/>
      <c r="AG22" s="84"/>
      <c r="AH22" s="187"/>
    </row>
    <row r="23" spans="1:37" ht="82.8" x14ac:dyDescent="0.3">
      <c r="A23" s="164"/>
      <c r="B23" s="166"/>
      <c r="C23" s="84"/>
      <c r="D23" s="3" t="s">
        <v>262</v>
      </c>
      <c r="E23" s="3" t="s">
        <v>263</v>
      </c>
      <c r="F23" s="3" t="s">
        <v>264</v>
      </c>
      <c r="G23" s="3">
        <v>8</v>
      </c>
      <c r="H23" s="3">
        <v>4</v>
      </c>
      <c r="I23" s="3">
        <v>5</v>
      </c>
      <c r="J23" s="8">
        <v>160</v>
      </c>
      <c r="K23" s="6" t="s">
        <v>265</v>
      </c>
      <c r="L23" s="100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4"/>
      <c r="X23" s="84"/>
      <c r="Y23" s="84"/>
      <c r="Z23" s="177"/>
      <c r="AA23" s="177"/>
      <c r="AB23" s="177"/>
      <c r="AC23" s="177"/>
      <c r="AD23" s="101"/>
      <c r="AE23" s="177"/>
      <c r="AF23" s="177"/>
      <c r="AG23" s="84"/>
      <c r="AH23" s="187"/>
    </row>
    <row r="24" spans="1:37" ht="90" customHeight="1" x14ac:dyDescent="0.3">
      <c r="A24" s="164"/>
      <c r="B24" s="166"/>
      <c r="C24" s="84"/>
      <c r="D24" s="3" t="s">
        <v>266</v>
      </c>
      <c r="E24" s="3" t="s">
        <v>267</v>
      </c>
      <c r="F24" s="3" t="s">
        <v>268</v>
      </c>
      <c r="G24" s="3">
        <v>10</v>
      </c>
      <c r="H24" s="3">
        <v>3</v>
      </c>
      <c r="I24" s="3">
        <v>6</v>
      </c>
      <c r="J24" s="8">
        <v>180</v>
      </c>
      <c r="K24" s="6" t="s">
        <v>269</v>
      </c>
      <c r="L24" s="100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4"/>
      <c r="X24" s="84"/>
      <c r="Y24" s="84"/>
      <c r="Z24" s="177"/>
      <c r="AA24" s="177"/>
      <c r="AB24" s="177"/>
      <c r="AC24" s="177"/>
      <c r="AD24" s="101"/>
      <c r="AE24" s="177"/>
      <c r="AF24" s="177"/>
      <c r="AG24" s="84"/>
      <c r="AH24" s="187"/>
    </row>
    <row r="25" spans="1:37" ht="96.6" x14ac:dyDescent="0.3">
      <c r="A25" s="164"/>
      <c r="B25" s="166" t="s">
        <v>230</v>
      </c>
      <c r="C25" s="84" t="s">
        <v>270</v>
      </c>
      <c r="D25" s="3" t="s">
        <v>271</v>
      </c>
      <c r="E25" s="3" t="s">
        <v>272</v>
      </c>
      <c r="F25" s="3" t="s">
        <v>273</v>
      </c>
      <c r="G25" s="3">
        <v>9</v>
      </c>
      <c r="H25" s="3">
        <v>3</v>
      </c>
      <c r="I25" s="3">
        <v>6</v>
      </c>
      <c r="J25" s="8">
        <v>162</v>
      </c>
      <c r="K25" s="6" t="s">
        <v>274</v>
      </c>
      <c r="L25" s="100"/>
      <c r="M25" s="86"/>
      <c r="N25" s="86"/>
      <c r="O25" s="86" t="s">
        <v>622</v>
      </c>
      <c r="P25" s="86"/>
      <c r="Q25" s="86"/>
      <c r="R25" s="86"/>
      <c r="S25" s="86" t="s">
        <v>622</v>
      </c>
      <c r="T25" s="86"/>
      <c r="U25" s="86"/>
      <c r="V25" s="86"/>
      <c r="W25" s="84" t="s">
        <v>647</v>
      </c>
      <c r="X25" s="177" t="s">
        <v>632</v>
      </c>
      <c r="Y25" s="84" t="s">
        <v>663</v>
      </c>
      <c r="Z25" s="177">
        <v>3</v>
      </c>
      <c r="AA25" s="177">
        <v>1</v>
      </c>
      <c r="AB25" s="177">
        <f>Z25*AA25</f>
        <v>3</v>
      </c>
      <c r="AC25" s="177" t="s">
        <v>623</v>
      </c>
      <c r="AD25" s="179">
        <v>1000000</v>
      </c>
      <c r="AE25" s="179">
        <f>Z25*AK17</f>
        <v>105000</v>
      </c>
      <c r="AF25" s="179">
        <f>AB25*AL16</f>
        <v>32637.075718015665</v>
      </c>
      <c r="AG25" s="84" t="s">
        <v>648</v>
      </c>
      <c r="AH25" s="188">
        <f>AF25+AE25+AD25</f>
        <v>1137637.0757180157</v>
      </c>
    </row>
    <row r="26" spans="1:37" ht="69" x14ac:dyDescent="0.3">
      <c r="A26" s="164"/>
      <c r="B26" s="166"/>
      <c r="C26" s="84"/>
      <c r="D26" s="3" t="s">
        <v>275</v>
      </c>
      <c r="E26" s="3" t="s">
        <v>276</v>
      </c>
      <c r="F26" s="3" t="s">
        <v>277</v>
      </c>
      <c r="G26" s="3">
        <v>9</v>
      </c>
      <c r="H26" s="3">
        <v>2</v>
      </c>
      <c r="I26" s="3">
        <v>6</v>
      </c>
      <c r="J26" s="8">
        <v>108</v>
      </c>
      <c r="K26" s="6" t="s">
        <v>278</v>
      </c>
      <c r="L26" s="100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4"/>
      <c r="X26" s="177"/>
      <c r="Y26" s="84"/>
      <c r="Z26" s="177"/>
      <c r="AA26" s="177"/>
      <c r="AB26" s="177"/>
      <c r="AC26" s="177"/>
      <c r="AD26" s="179"/>
      <c r="AE26" s="177"/>
      <c r="AF26" s="177"/>
      <c r="AG26" s="84"/>
      <c r="AH26" s="187"/>
    </row>
    <row r="27" spans="1:37" ht="69" x14ac:dyDescent="0.3">
      <c r="A27" s="164"/>
      <c r="B27" s="166"/>
      <c r="C27" s="84"/>
      <c r="D27" s="3" t="s">
        <v>279</v>
      </c>
      <c r="E27" s="3" t="s">
        <v>280</v>
      </c>
      <c r="F27" s="3" t="s">
        <v>281</v>
      </c>
      <c r="G27" s="3">
        <v>8</v>
      </c>
      <c r="H27" s="3">
        <v>3</v>
      </c>
      <c r="I27" s="3">
        <v>5</v>
      </c>
      <c r="J27" s="8">
        <v>120</v>
      </c>
      <c r="K27" s="6" t="s">
        <v>282</v>
      </c>
      <c r="L27" s="100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4"/>
      <c r="X27" s="177"/>
      <c r="Y27" s="84"/>
      <c r="Z27" s="177"/>
      <c r="AA27" s="177"/>
      <c r="AB27" s="177"/>
      <c r="AC27" s="177"/>
      <c r="AD27" s="179"/>
      <c r="AE27" s="177"/>
      <c r="AF27" s="177"/>
      <c r="AG27" s="84"/>
      <c r="AH27" s="187"/>
    </row>
    <row r="28" spans="1:37" ht="69" x14ac:dyDescent="0.3">
      <c r="A28" s="164"/>
      <c r="B28" s="166"/>
      <c r="C28" s="84"/>
      <c r="D28" s="3" t="s">
        <v>283</v>
      </c>
      <c r="E28" s="3" t="s">
        <v>284</v>
      </c>
      <c r="F28" s="3" t="s">
        <v>285</v>
      </c>
      <c r="G28" s="3">
        <v>7</v>
      </c>
      <c r="H28" s="3">
        <v>3</v>
      </c>
      <c r="I28" s="3">
        <v>5</v>
      </c>
      <c r="J28" s="8">
        <v>105</v>
      </c>
      <c r="K28" s="6" t="s">
        <v>286</v>
      </c>
      <c r="L28" s="100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4"/>
      <c r="X28" s="177"/>
      <c r="Y28" s="84"/>
      <c r="Z28" s="177"/>
      <c r="AA28" s="177"/>
      <c r="AB28" s="177"/>
      <c r="AC28" s="177"/>
      <c r="AD28" s="179"/>
      <c r="AE28" s="177"/>
      <c r="AF28" s="177"/>
      <c r="AG28" s="84"/>
      <c r="AH28" s="187"/>
    </row>
    <row r="29" spans="1:37" ht="55.2" x14ac:dyDescent="0.3">
      <c r="A29" s="164"/>
      <c r="B29" s="166" t="s">
        <v>287</v>
      </c>
      <c r="C29" s="84" t="s">
        <v>288</v>
      </c>
      <c r="D29" s="3" t="s">
        <v>289</v>
      </c>
      <c r="E29" s="3" t="s">
        <v>290</v>
      </c>
      <c r="F29" s="3" t="s">
        <v>291</v>
      </c>
      <c r="G29" s="3">
        <v>9</v>
      </c>
      <c r="H29" s="3">
        <v>2</v>
      </c>
      <c r="I29" s="3">
        <v>6</v>
      </c>
      <c r="J29" s="8">
        <v>108</v>
      </c>
      <c r="K29" s="6" t="s">
        <v>292</v>
      </c>
      <c r="L29" s="100"/>
      <c r="M29" s="86"/>
      <c r="N29" s="86"/>
      <c r="O29" s="86" t="s">
        <v>622</v>
      </c>
      <c r="P29" s="86"/>
      <c r="Q29" s="86" t="s">
        <v>622</v>
      </c>
      <c r="R29" s="86"/>
      <c r="S29" s="86"/>
      <c r="T29" s="86"/>
      <c r="U29" s="86"/>
      <c r="V29" s="86"/>
      <c r="W29" s="84" t="s">
        <v>649</v>
      </c>
      <c r="X29" s="84" t="s">
        <v>650</v>
      </c>
      <c r="Y29" s="84" t="s">
        <v>663</v>
      </c>
      <c r="Z29" s="177">
        <v>3</v>
      </c>
      <c r="AA29" s="177">
        <v>1</v>
      </c>
      <c r="AB29" s="177">
        <f>Z29*AA29</f>
        <v>3</v>
      </c>
      <c r="AC29" s="177" t="s">
        <v>623</v>
      </c>
      <c r="AD29" s="179">
        <v>0</v>
      </c>
      <c r="AE29" s="179">
        <f>Z29*AK17</f>
        <v>105000</v>
      </c>
      <c r="AF29" s="179">
        <f>AB29*AL16</f>
        <v>32637.075718015665</v>
      </c>
      <c r="AG29" s="177" t="s">
        <v>626</v>
      </c>
      <c r="AH29" s="188">
        <f>AF29+AE29+AD29</f>
        <v>137637.07571801567</v>
      </c>
    </row>
    <row r="30" spans="1:37" ht="55.2" x14ac:dyDescent="0.3">
      <c r="A30" s="164"/>
      <c r="B30" s="166"/>
      <c r="C30" s="84"/>
      <c r="D30" s="3" t="s">
        <v>293</v>
      </c>
      <c r="E30" s="3" t="s">
        <v>294</v>
      </c>
      <c r="F30" s="3" t="s">
        <v>295</v>
      </c>
      <c r="G30" s="3">
        <v>9</v>
      </c>
      <c r="H30" s="3">
        <v>2</v>
      </c>
      <c r="I30" s="3">
        <v>5</v>
      </c>
      <c r="J30" s="8">
        <v>90</v>
      </c>
      <c r="K30" s="6" t="s">
        <v>296</v>
      </c>
      <c r="L30" s="100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4"/>
      <c r="X30" s="84"/>
      <c r="Y30" s="84"/>
      <c r="Z30" s="177"/>
      <c r="AA30" s="177"/>
      <c r="AB30" s="177"/>
      <c r="AC30" s="177"/>
      <c r="AD30" s="179"/>
      <c r="AE30" s="177"/>
      <c r="AF30" s="177"/>
      <c r="AG30" s="177"/>
      <c r="AH30" s="187"/>
    </row>
    <row r="31" spans="1:37" ht="82.8" x14ac:dyDescent="0.3">
      <c r="A31" s="164"/>
      <c r="B31" s="166"/>
      <c r="C31" s="84"/>
      <c r="D31" s="3" t="s">
        <v>297</v>
      </c>
      <c r="E31" s="3" t="s">
        <v>298</v>
      </c>
      <c r="F31" s="3" t="s">
        <v>188</v>
      </c>
      <c r="G31" s="3">
        <v>8</v>
      </c>
      <c r="H31" s="3">
        <v>3</v>
      </c>
      <c r="I31" s="3">
        <v>6</v>
      </c>
      <c r="J31" s="8">
        <v>144</v>
      </c>
      <c r="K31" s="6" t="s">
        <v>299</v>
      </c>
      <c r="L31" s="100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4"/>
      <c r="X31" s="84"/>
      <c r="Y31" s="84"/>
      <c r="Z31" s="177"/>
      <c r="AA31" s="177"/>
      <c r="AB31" s="177"/>
      <c r="AC31" s="177"/>
      <c r="AD31" s="179"/>
      <c r="AE31" s="177"/>
      <c r="AF31" s="177"/>
      <c r="AG31" s="177"/>
      <c r="AH31" s="187"/>
    </row>
    <row r="32" spans="1:37" ht="55.2" x14ac:dyDescent="0.3">
      <c r="A32" s="164"/>
      <c r="B32" s="166"/>
      <c r="C32" s="84"/>
      <c r="D32" s="3" t="s">
        <v>300</v>
      </c>
      <c r="E32" s="3" t="s">
        <v>301</v>
      </c>
      <c r="F32" s="3" t="s">
        <v>302</v>
      </c>
      <c r="G32" s="3">
        <v>10</v>
      </c>
      <c r="H32" s="3">
        <v>1</v>
      </c>
      <c r="I32" s="3">
        <v>5</v>
      </c>
      <c r="J32" s="8">
        <v>50</v>
      </c>
      <c r="K32" s="6" t="s">
        <v>303</v>
      </c>
      <c r="L32" s="100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4"/>
      <c r="X32" s="84"/>
      <c r="Y32" s="84"/>
      <c r="Z32" s="177"/>
      <c r="AA32" s="177"/>
      <c r="AB32" s="177"/>
      <c r="AC32" s="177"/>
      <c r="AD32" s="179"/>
      <c r="AE32" s="177"/>
      <c r="AF32" s="177"/>
      <c r="AG32" s="177"/>
      <c r="AH32" s="187"/>
    </row>
    <row r="33" spans="1:34" ht="82.8" x14ac:dyDescent="0.3">
      <c r="A33" s="164"/>
      <c r="B33" s="166" t="s">
        <v>233</v>
      </c>
      <c r="C33" s="84" t="s">
        <v>304</v>
      </c>
      <c r="D33" s="3" t="s">
        <v>305</v>
      </c>
      <c r="E33" s="3" t="s">
        <v>306</v>
      </c>
      <c r="F33" s="3" t="s">
        <v>307</v>
      </c>
      <c r="G33" s="3">
        <v>9</v>
      </c>
      <c r="H33" s="3">
        <v>2</v>
      </c>
      <c r="I33" s="3">
        <v>6</v>
      </c>
      <c r="J33" s="8">
        <v>108</v>
      </c>
      <c r="K33" s="6" t="s">
        <v>308</v>
      </c>
      <c r="L33" s="100"/>
      <c r="M33" s="86"/>
      <c r="N33" s="86"/>
      <c r="O33" s="86" t="s">
        <v>622</v>
      </c>
      <c r="P33" s="86"/>
      <c r="Q33" s="86"/>
      <c r="R33" s="86"/>
      <c r="S33" s="86"/>
      <c r="T33" s="86"/>
      <c r="U33" s="86" t="s">
        <v>622</v>
      </c>
      <c r="V33" s="86"/>
      <c r="W33" s="84" t="str">
        <f>W18</f>
        <v xml:space="preserve">Sustitución de la pieza </v>
      </c>
      <c r="X33" s="177" t="s">
        <v>626</v>
      </c>
      <c r="Y33" s="84" t="s">
        <v>663</v>
      </c>
      <c r="Z33" s="177">
        <v>3</v>
      </c>
      <c r="AA33" s="177">
        <v>1</v>
      </c>
      <c r="AB33" s="177">
        <f>Z33*AA33</f>
        <v>3</v>
      </c>
      <c r="AC33" s="177" t="s">
        <v>623</v>
      </c>
      <c r="AD33" s="179">
        <f>80000*4</f>
        <v>320000</v>
      </c>
      <c r="AE33" s="179">
        <f>Z33*AK17</f>
        <v>105000</v>
      </c>
      <c r="AF33" s="179">
        <f>AB33*AL16</f>
        <v>32637.075718015665</v>
      </c>
      <c r="AG33" s="84" t="s">
        <v>651</v>
      </c>
      <c r="AH33" s="188">
        <f>AF33+AE33+AD33</f>
        <v>457637.07571801567</v>
      </c>
    </row>
    <row r="34" spans="1:34" ht="69.599999999999994" thickBot="1" x14ac:dyDescent="0.35">
      <c r="A34" s="165"/>
      <c r="B34" s="167"/>
      <c r="C34" s="127"/>
      <c r="D34" s="9" t="s">
        <v>309</v>
      </c>
      <c r="E34" s="9" t="s">
        <v>183</v>
      </c>
      <c r="F34" s="9" t="s">
        <v>310</v>
      </c>
      <c r="G34" s="9">
        <v>8</v>
      </c>
      <c r="H34" s="9">
        <v>2</v>
      </c>
      <c r="I34" s="9">
        <v>6</v>
      </c>
      <c r="J34" s="10">
        <v>96</v>
      </c>
      <c r="K34" s="6" t="s">
        <v>311</v>
      </c>
      <c r="L34" s="182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27"/>
      <c r="X34" s="189"/>
      <c r="Y34" s="127"/>
      <c r="Z34" s="189"/>
      <c r="AA34" s="189"/>
      <c r="AB34" s="189"/>
      <c r="AC34" s="189"/>
      <c r="AD34" s="190"/>
      <c r="AE34" s="189"/>
      <c r="AF34" s="189"/>
      <c r="AG34" s="127"/>
      <c r="AH34" s="191"/>
    </row>
  </sheetData>
  <autoFilter ref="A13:K32" xr:uid="{0F0AA278-1244-4D3C-BF41-98224F126CE5}"/>
  <mergeCells count="174">
    <mergeCell ref="AD33:AD34"/>
    <mergeCell ref="AE33:AE34"/>
    <mergeCell ref="AF33:AF34"/>
    <mergeCell ref="AG33:AG34"/>
    <mergeCell ref="AH33:AH34"/>
    <mergeCell ref="Y33:Y34"/>
    <mergeCell ref="Z33:Z34"/>
    <mergeCell ref="AA33:AA34"/>
    <mergeCell ref="AB33:AB34"/>
    <mergeCell ref="AC33:AC34"/>
    <mergeCell ref="T33:T34"/>
    <mergeCell ref="U33:U34"/>
    <mergeCell ref="V33:V34"/>
    <mergeCell ref="W33:W34"/>
    <mergeCell ref="X33:X34"/>
    <mergeCell ref="O33:O34"/>
    <mergeCell ref="P33:P34"/>
    <mergeCell ref="Q33:Q34"/>
    <mergeCell ref="R33:R34"/>
    <mergeCell ref="S33:S34"/>
    <mergeCell ref="AE29:AE32"/>
    <mergeCell ref="AF29:AF32"/>
    <mergeCell ref="AG29:AG32"/>
    <mergeCell ref="AH29:AH32"/>
    <mergeCell ref="Y29:Y32"/>
    <mergeCell ref="Z29:Z32"/>
    <mergeCell ref="AA29:AA32"/>
    <mergeCell ref="AB29:AB32"/>
    <mergeCell ref="AC29:AC32"/>
    <mergeCell ref="X25:X28"/>
    <mergeCell ref="Y25:Y28"/>
    <mergeCell ref="AE25:AE28"/>
    <mergeCell ref="AF25:AF28"/>
    <mergeCell ref="AG25:AG28"/>
    <mergeCell ref="AH25:AH28"/>
    <mergeCell ref="M29:M32"/>
    <mergeCell ref="N29:N32"/>
    <mergeCell ref="O29:O32"/>
    <mergeCell ref="P29:P32"/>
    <mergeCell ref="Q29:Q32"/>
    <mergeCell ref="R29:R32"/>
    <mergeCell ref="S29:S32"/>
    <mergeCell ref="T29:T32"/>
    <mergeCell ref="U29:U32"/>
    <mergeCell ref="V29:V32"/>
    <mergeCell ref="W29:W32"/>
    <mergeCell ref="X29:X32"/>
    <mergeCell ref="Z25:Z28"/>
    <mergeCell ref="AA25:AA28"/>
    <mergeCell ref="AB25:AB28"/>
    <mergeCell ref="AC25:AC28"/>
    <mergeCell ref="AD25:AD28"/>
    <mergeCell ref="AD29:AD32"/>
    <mergeCell ref="O25:O28"/>
    <mergeCell ref="P25:P28"/>
    <mergeCell ref="Q25:Q28"/>
    <mergeCell ref="R25:R28"/>
    <mergeCell ref="S25:S28"/>
    <mergeCell ref="T25:T28"/>
    <mergeCell ref="U25:U28"/>
    <mergeCell ref="V25:V28"/>
    <mergeCell ref="W25:W28"/>
    <mergeCell ref="AH18:AH20"/>
    <mergeCell ref="M21:M24"/>
    <mergeCell ref="N21:N24"/>
    <mergeCell ref="O21:O24"/>
    <mergeCell ref="P21:P24"/>
    <mergeCell ref="Q21:Q24"/>
    <mergeCell ref="R21:R24"/>
    <mergeCell ref="S21:S24"/>
    <mergeCell ref="T21:T24"/>
    <mergeCell ref="U21:U24"/>
    <mergeCell ref="V21:V24"/>
    <mergeCell ref="W21:W24"/>
    <mergeCell ref="X21:X24"/>
    <mergeCell ref="Y21:Y24"/>
    <mergeCell ref="Z21:Z24"/>
    <mergeCell ref="AA21:AA24"/>
    <mergeCell ref="AF21:AF24"/>
    <mergeCell ref="AG21:AG24"/>
    <mergeCell ref="AH21:AH24"/>
    <mergeCell ref="AH14:AH17"/>
    <mergeCell ref="M18:M20"/>
    <mergeCell ref="N18:N20"/>
    <mergeCell ref="O18:O20"/>
    <mergeCell ref="P18:P20"/>
    <mergeCell ref="Q18:Q20"/>
    <mergeCell ref="R18:R20"/>
    <mergeCell ref="S18:S20"/>
    <mergeCell ref="T18:T20"/>
    <mergeCell ref="U18:U20"/>
    <mergeCell ref="V18:V20"/>
    <mergeCell ref="W18:W20"/>
    <mergeCell ref="X18:X20"/>
    <mergeCell ref="Y18:Y20"/>
    <mergeCell ref="Z18:Z20"/>
    <mergeCell ref="AA18:AA20"/>
    <mergeCell ref="O14:O17"/>
    <mergeCell ref="P14:P17"/>
    <mergeCell ref="Q14:Q17"/>
    <mergeCell ref="R14:R17"/>
    <mergeCell ref="S14:S17"/>
    <mergeCell ref="T14:T17"/>
    <mergeCell ref="U14:U17"/>
    <mergeCell ref="V14:V17"/>
    <mergeCell ref="L25:L28"/>
    <mergeCell ref="L29:L32"/>
    <mergeCell ref="L33:L34"/>
    <mergeCell ref="M14:M17"/>
    <mergeCell ref="N14:N17"/>
    <mergeCell ref="M33:M34"/>
    <mergeCell ref="N33:N34"/>
    <mergeCell ref="L14:L17"/>
    <mergeCell ref="L18:L20"/>
    <mergeCell ref="L21:L24"/>
    <mergeCell ref="M25:M28"/>
    <mergeCell ref="N25:N28"/>
    <mergeCell ref="W14:W17"/>
    <mergeCell ref="X14:X17"/>
    <mergeCell ref="AB18:AB20"/>
    <mergeCell ref="AC18:AC20"/>
    <mergeCell ref="AD18:AD20"/>
    <mergeCell ref="AE18:AE20"/>
    <mergeCell ref="AB21:AB24"/>
    <mergeCell ref="AC21:AC24"/>
    <mergeCell ref="AD21:AD24"/>
    <mergeCell ref="AE21:AE24"/>
    <mergeCell ref="AC14:AC17"/>
    <mergeCell ref="AD14:AD17"/>
    <mergeCell ref="AE14:AE17"/>
    <mergeCell ref="AF14:AF17"/>
    <mergeCell ref="AG14:AG17"/>
    <mergeCell ref="AF18:AF20"/>
    <mergeCell ref="AG18:AG20"/>
    <mergeCell ref="Y14:Y17"/>
    <mergeCell ref="Z14:Z17"/>
    <mergeCell ref="AA14:AA17"/>
    <mergeCell ref="AB14:AB17"/>
    <mergeCell ref="AG12:AG13"/>
    <mergeCell ref="AH12:AH13"/>
    <mergeCell ref="AB12:AB13"/>
    <mergeCell ref="AC12:AC13"/>
    <mergeCell ref="AD12:AD13"/>
    <mergeCell ref="AE12:AE13"/>
    <mergeCell ref="AF12:AF13"/>
    <mergeCell ref="L11:P11"/>
    <mergeCell ref="Q11:V11"/>
    <mergeCell ref="W11:AH11"/>
    <mergeCell ref="L12:O12"/>
    <mergeCell ref="P12:P13"/>
    <mergeCell ref="Q12:Q13"/>
    <mergeCell ref="R12:R13"/>
    <mergeCell ref="S12:S13"/>
    <mergeCell ref="T12:T13"/>
    <mergeCell ref="U12:U13"/>
    <mergeCell ref="V12:V13"/>
    <mergeCell ref="W12:W13"/>
    <mergeCell ref="X12:X13"/>
    <mergeCell ref="Y12:Y13"/>
    <mergeCell ref="Z12:Z13"/>
    <mergeCell ref="AA12:AA13"/>
    <mergeCell ref="A14:A34"/>
    <mergeCell ref="B14:B17"/>
    <mergeCell ref="C14:C17"/>
    <mergeCell ref="B18:B20"/>
    <mergeCell ref="C18:C20"/>
    <mergeCell ref="B21:B24"/>
    <mergeCell ref="C21:C24"/>
    <mergeCell ref="B25:B28"/>
    <mergeCell ref="C25:C28"/>
    <mergeCell ref="B29:B32"/>
    <mergeCell ref="C29:C32"/>
    <mergeCell ref="C33:C34"/>
    <mergeCell ref="B33:B34"/>
  </mergeCells>
  <conditionalFormatting sqref="L14:AC14 AE14:AH14 L18:AH18 L21:AC21 AE21:AH21 L25:AH25">
    <cfRule type="cellIs" dxfId="11" priority="3" operator="equal">
      <formula>"SI"</formula>
    </cfRule>
    <cfRule type="cellIs" dxfId="10" priority="4" operator="equal">
      <formula>"NO"</formula>
    </cfRule>
  </conditionalFormatting>
  <conditionalFormatting sqref="AD29">
    <cfRule type="cellIs" dxfId="9" priority="1" operator="equal">
      <formula>"SI"</formula>
    </cfRule>
    <cfRule type="cellIs" dxfId="8" priority="2" operator="equal">
      <formula>"NO"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924A2-36AA-4A29-9D1E-D0F4A8B74CC2}">
  <dimension ref="B1:AN58"/>
  <sheetViews>
    <sheetView topLeftCell="A11" zoomScale="62" zoomScaleNormal="62" workbookViewId="0">
      <pane xSplit="4" ySplit="3" topLeftCell="E25" activePane="bottomRight" state="frozen"/>
      <selection activeCell="A11" sqref="A11"/>
      <selection pane="topRight" activeCell="D11" sqref="D11"/>
      <selection pane="bottomLeft" activeCell="A12" sqref="A12"/>
      <selection pane="bottomRight" activeCell="K17" sqref="K17"/>
    </sheetView>
  </sheetViews>
  <sheetFormatPr defaultColWidth="11.44140625" defaultRowHeight="13.8" x14ac:dyDescent="0.25"/>
  <cols>
    <col min="1" max="1" width="11.44140625" style="1"/>
    <col min="2" max="3" width="8.6640625" style="1" customWidth="1"/>
    <col min="4" max="4" width="22" style="1" bestFit="1" customWidth="1"/>
    <col min="5" max="5" width="21.33203125" style="1" bestFit="1" customWidth="1"/>
    <col min="6" max="6" width="22.6640625" style="1" bestFit="1" customWidth="1"/>
    <col min="7" max="7" width="23.88671875" style="1" bestFit="1" customWidth="1"/>
    <col min="8" max="8" width="12.6640625" style="2" bestFit="1" customWidth="1"/>
    <col min="9" max="10" width="12" style="2" bestFit="1" customWidth="1"/>
    <col min="11" max="11" width="10.33203125" style="2" customWidth="1"/>
    <col min="12" max="12" width="0" style="1" hidden="1" customWidth="1"/>
    <col min="13" max="13" width="13.44140625" style="1" customWidth="1"/>
    <col min="14" max="14" width="16.88671875" style="1" customWidth="1"/>
    <col min="15" max="15" width="13.44140625" style="1" customWidth="1"/>
    <col min="16" max="16" width="16.5546875" style="1" customWidth="1"/>
    <col min="17" max="17" width="13.44140625" style="1" customWidth="1"/>
    <col min="18" max="23" width="11.44140625" style="1"/>
    <col min="24" max="24" width="20" style="1" customWidth="1"/>
    <col min="25" max="25" width="16.5546875" style="1" customWidth="1"/>
    <col min="26" max="26" width="18.44140625" style="1" customWidth="1"/>
    <col min="27" max="29" width="11.44140625" style="1"/>
    <col min="30" max="30" width="15" style="1" customWidth="1"/>
    <col min="31" max="31" width="14.109375" style="1" customWidth="1"/>
    <col min="32" max="32" width="27.33203125" style="1" bestFit="1" customWidth="1"/>
    <col min="33" max="33" width="11.44140625" style="1"/>
    <col min="34" max="34" width="12.109375" style="1" customWidth="1"/>
    <col min="35" max="35" width="13.33203125" style="1" customWidth="1"/>
    <col min="36" max="36" width="11.44140625" style="1"/>
    <col min="37" max="37" width="31.33203125" style="1" bestFit="1" customWidth="1"/>
    <col min="38" max="38" width="14.6640625" style="35" bestFit="1" customWidth="1"/>
    <col min="39" max="39" width="15.109375" style="35" bestFit="1" customWidth="1"/>
    <col min="40" max="16384" width="11.44140625" style="1"/>
  </cols>
  <sheetData>
    <row r="1" spans="2:40" hidden="1" x14ac:dyDescent="0.25"/>
    <row r="2" spans="2:40" hidden="1" x14ac:dyDescent="0.25"/>
    <row r="3" spans="2:40" hidden="1" x14ac:dyDescent="0.25">
      <c r="B3" s="1" t="s">
        <v>0</v>
      </c>
      <c r="C3" s="1" t="s">
        <v>12</v>
      </c>
      <c r="D3" s="1" t="s">
        <v>1</v>
      </c>
      <c r="F3" s="1" t="s">
        <v>2</v>
      </c>
      <c r="G3" s="1" t="s">
        <v>3</v>
      </c>
      <c r="H3" s="2" t="s">
        <v>4</v>
      </c>
      <c r="I3" s="2" t="s">
        <v>5</v>
      </c>
      <c r="J3" s="2" t="s">
        <v>6</v>
      </c>
      <c r="K3" s="2" t="s">
        <v>7</v>
      </c>
      <c r="L3" s="1" t="s">
        <v>8</v>
      </c>
      <c r="M3" s="1" t="s">
        <v>9</v>
      </c>
      <c r="N3" s="1" t="s">
        <v>10</v>
      </c>
    </row>
    <row r="4" spans="2:40" hidden="1" x14ac:dyDescent="0.25"/>
    <row r="5" spans="2:40" hidden="1" x14ac:dyDescent="0.25"/>
    <row r="6" spans="2:40" hidden="1" x14ac:dyDescent="0.25"/>
    <row r="7" spans="2:40" hidden="1" x14ac:dyDescent="0.25">
      <c r="B7" s="1" t="s">
        <v>13</v>
      </c>
      <c r="C7" s="1" t="s">
        <v>14</v>
      </c>
      <c r="D7" s="1" t="s">
        <v>15</v>
      </c>
      <c r="E7" s="1" t="s">
        <v>16</v>
      </c>
    </row>
    <row r="8" spans="2:40" hidden="1" x14ac:dyDescent="0.25"/>
    <row r="9" spans="2:40" hidden="1" x14ac:dyDescent="0.25"/>
    <row r="10" spans="2:40" hidden="1" x14ac:dyDescent="0.25"/>
    <row r="11" spans="2:40" x14ac:dyDescent="0.25">
      <c r="M11" s="172" t="s">
        <v>600</v>
      </c>
      <c r="N11" s="173"/>
      <c r="O11" s="173"/>
      <c r="P11" s="173"/>
      <c r="Q11" s="173"/>
      <c r="R11" s="173" t="s">
        <v>601</v>
      </c>
      <c r="S11" s="173"/>
      <c r="T11" s="173"/>
      <c r="U11" s="173"/>
      <c r="V11" s="173"/>
      <c r="W11" s="173"/>
      <c r="X11" s="173" t="s">
        <v>602</v>
      </c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4"/>
    </row>
    <row r="12" spans="2:40" ht="14.4" thickBot="1" x14ac:dyDescent="0.3">
      <c r="M12" s="175" t="s">
        <v>603</v>
      </c>
      <c r="N12" s="170"/>
      <c r="O12" s="170"/>
      <c r="P12" s="170"/>
      <c r="Q12" s="170" t="s">
        <v>604</v>
      </c>
      <c r="R12" s="170" t="s">
        <v>605</v>
      </c>
      <c r="S12" s="170" t="s">
        <v>668</v>
      </c>
      <c r="T12" s="170" t="s">
        <v>669</v>
      </c>
      <c r="U12" s="170" t="s">
        <v>670</v>
      </c>
      <c r="V12" s="170" t="s">
        <v>606</v>
      </c>
      <c r="W12" s="170" t="s">
        <v>607</v>
      </c>
      <c r="X12" s="170" t="s">
        <v>608</v>
      </c>
      <c r="Y12" s="170" t="s">
        <v>4</v>
      </c>
      <c r="Z12" s="170" t="s">
        <v>609</v>
      </c>
      <c r="AA12" s="170" t="s">
        <v>610</v>
      </c>
      <c r="AB12" s="170" t="s">
        <v>611</v>
      </c>
      <c r="AC12" s="170" t="s">
        <v>612</v>
      </c>
      <c r="AD12" s="170" t="s">
        <v>613</v>
      </c>
      <c r="AE12" s="170" t="s">
        <v>614</v>
      </c>
      <c r="AF12" s="170" t="s">
        <v>671</v>
      </c>
      <c r="AG12" s="170" t="s">
        <v>615</v>
      </c>
      <c r="AH12" s="170" t="s">
        <v>616</v>
      </c>
      <c r="AI12" s="168" t="s">
        <v>617</v>
      </c>
    </row>
    <row r="13" spans="2:40" ht="124.5" customHeight="1" thickBot="1" x14ac:dyDescent="0.3">
      <c r="B13" s="28" t="s">
        <v>25</v>
      </c>
      <c r="C13" s="28" t="s">
        <v>11</v>
      </c>
      <c r="D13" s="29" t="s">
        <v>0</v>
      </c>
      <c r="E13" s="28" t="s">
        <v>17</v>
      </c>
      <c r="F13" s="28" t="s">
        <v>18</v>
      </c>
      <c r="G13" s="28" t="s">
        <v>19</v>
      </c>
      <c r="H13" s="28" t="s">
        <v>20</v>
      </c>
      <c r="I13" s="28" t="s">
        <v>21</v>
      </c>
      <c r="J13" s="28" t="s">
        <v>22</v>
      </c>
      <c r="K13" s="28" t="s">
        <v>23</v>
      </c>
      <c r="L13" s="4" t="s">
        <v>24</v>
      </c>
      <c r="M13" s="51" t="s">
        <v>618</v>
      </c>
      <c r="N13" s="52" t="s">
        <v>619</v>
      </c>
      <c r="O13" s="52" t="s">
        <v>620</v>
      </c>
      <c r="P13" s="52" t="s">
        <v>621</v>
      </c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69"/>
    </row>
    <row r="14" spans="2:40" ht="69" x14ac:dyDescent="0.25">
      <c r="B14" s="192" t="s">
        <v>680</v>
      </c>
      <c r="C14" s="166" t="s">
        <v>312</v>
      </c>
      <c r="D14" s="84" t="s">
        <v>321</v>
      </c>
      <c r="E14" s="3" t="s">
        <v>322</v>
      </c>
      <c r="F14" s="3" t="s">
        <v>323</v>
      </c>
      <c r="G14" s="3" t="s">
        <v>324</v>
      </c>
      <c r="H14" s="3">
        <v>10</v>
      </c>
      <c r="I14" s="3">
        <v>6</v>
      </c>
      <c r="J14" s="3">
        <v>4</v>
      </c>
      <c r="K14" s="204">
        <v>240</v>
      </c>
      <c r="L14" s="5" t="s">
        <v>325</v>
      </c>
      <c r="M14" s="185"/>
      <c r="N14" s="183"/>
      <c r="O14" s="183"/>
      <c r="P14" s="183" t="s">
        <v>622</v>
      </c>
      <c r="Q14" s="183"/>
      <c r="R14" s="183"/>
      <c r="S14" s="183" t="s">
        <v>622</v>
      </c>
      <c r="T14" s="183"/>
      <c r="U14" s="183"/>
      <c r="V14" s="183"/>
      <c r="W14" s="183"/>
      <c r="X14" s="178" t="s">
        <v>652</v>
      </c>
      <c r="Y14" s="180" t="s">
        <v>632</v>
      </c>
      <c r="Z14" s="178" t="str">
        <f>Motor!Y18</f>
        <v>Técnico B Mantenimiento</v>
      </c>
      <c r="AA14" s="180">
        <v>4</v>
      </c>
      <c r="AB14" s="180">
        <v>1</v>
      </c>
      <c r="AC14" s="180">
        <f>AA14*AB14</f>
        <v>4</v>
      </c>
      <c r="AD14" s="180" t="s">
        <v>623</v>
      </c>
      <c r="AE14" s="176">
        <v>100000</v>
      </c>
      <c r="AF14" s="176">
        <f>AA14*AL17</f>
        <v>140000</v>
      </c>
      <c r="AG14" s="176">
        <f>AC14*AL16</f>
        <v>26145.334376902338</v>
      </c>
      <c r="AH14" s="84" t="s">
        <v>681</v>
      </c>
      <c r="AI14" s="186">
        <f>AG14+AF14+AE14</f>
        <v>266145.33437690232</v>
      </c>
      <c r="AK14" s="1" t="str">
        <f>Transmision!AK14</f>
        <v>Sueldo básico Tec Mtto Mec 2024</v>
      </c>
      <c r="AL14" s="35">
        <f>Transmision!AL14</f>
        <v>1503226</v>
      </c>
      <c r="AM14" s="35">
        <f>Transmision!AM14</f>
        <v>2500000</v>
      </c>
    </row>
    <row r="15" spans="2:40" ht="55.2" x14ac:dyDescent="0.25">
      <c r="B15" s="192"/>
      <c r="C15" s="166"/>
      <c r="D15" s="84"/>
      <c r="E15" s="3" t="s">
        <v>326</v>
      </c>
      <c r="F15" s="3" t="s">
        <v>327</v>
      </c>
      <c r="G15" s="3" t="s">
        <v>328</v>
      </c>
      <c r="H15" s="3">
        <v>9</v>
      </c>
      <c r="I15" s="3">
        <v>5</v>
      </c>
      <c r="J15" s="3">
        <v>5</v>
      </c>
      <c r="K15" s="204">
        <v>225</v>
      </c>
      <c r="L15" s="5" t="s">
        <v>329</v>
      </c>
      <c r="M15" s="100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4"/>
      <c r="Y15" s="177"/>
      <c r="Z15" s="84"/>
      <c r="AA15" s="177"/>
      <c r="AB15" s="177"/>
      <c r="AC15" s="177"/>
      <c r="AD15" s="177"/>
      <c r="AE15" s="179"/>
      <c r="AF15" s="177"/>
      <c r="AG15" s="177"/>
      <c r="AH15" s="84"/>
      <c r="AI15" s="187"/>
      <c r="AK15" s="1" t="str">
        <f>Transmision!AK15</f>
        <v>Dia Tec Mtto Mec</v>
      </c>
      <c r="AL15" s="35">
        <f>Transmision!AL15</f>
        <v>50107.533333333333</v>
      </c>
      <c r="AM15" s="35">
        <f>Transmision!AM15</f>
        <v>83333.333333333328</v>
      </c>
      <c r="AN15" s="1" t="str">
        <f>Transmision!AN15</f>
        <v>46 horas</v>
      </c>
    </row>
    <row r="16" spans="2:40" ht="82.8" x14ac:dyDescent="0.25">
      <c r="B16" s="192"/>
      <c r="C16" s="166"/>
      <c r="D16" s="84"/>
      <c r="E16" s="3" t="s">
        <v>330</v>
      </c>
      <c r="F16" s="3" t="s">
        <v>331</v>
      </c>
      <c r="G16" s="3" t="s">
        <v>332</v>
      </c>
      <c r="H16" s="3">
        <v>9</v>
      </c>
      <c r="I16" s="3">
        <v>4</v>
      </c>
      <c r="J16" s="3">
        <v>6</v>
      </c>
      <c r="K16" s="8">
        <v>216</v>
      </c>
      <c r="L16" s="5" t="s">
        <v>333</v>
      </c>
      <c r="M16" s="100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4"/>
      <c r="Y16" s="177"/>
      <c r="Z16" s="84"/>
      <c r="AA16" s="177"/>
      <c r="AB16" s="177"/>
      <c r="AC16" s="177"/>
      <c r="AD16" s="177"/>
      <c r="AE16" s="179"/>
      <c r="AF16" s="177"/>
      <c r="AG16" s="177"/>
      <c r="AH16" s="84"/>
      <c r="AI16" s="187"/>
      <c r="AK16" s="1" t="str">
        <f>Transmision!AK16</f>
        <v>Hora Tec Mtto Mec</v>
      </c>
      <c r="AL16" s="35">
        <f>Transmision!AL16</f>
        <v>6536.3335942255844</v>
      </c>
      <c r="AM16" s="35">
        <f>Transmision!AM16</f>
        <v>10879.025239338554</v>
      </c>
    </row>
    <row r="17" spans="2:38" ht="55.2" x14ac:dyDescent="0.25">
      <c r="B17" s="192"/>
      <c r="C17" s="166"/>
      <c r="D17" s="84"/>
      <c r="E17" s="3" t="s">
        <v>334</v>
      </c>
      <c r="F17" s="3" t="s">
        <v>335</v>
      </c>
      <c r="G17" s="3" t="s">
        <v>336</v>
      </c>
      <c r="H17" s="3">
        <v>9</v>
      </c>
      <c r="I17" s="3">
        <v>5</v>
      </c>
      <c r="J17" s="3">
        <v>5</v>
      </c>
      <c r="K17" s="204">
        <v>225</v>
      </c>
      <c r="L17" s="5" t="s">
        <v>337</v>
      </c>
      <c r="M17" s="100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4"/>
      <c r="Y17" s="177"/>
      <c r="Z17" s="84"/>
      <c r="AA17" s="177"/>
      <c r="AB17" s="177"/>
      <c r="AC17" s="177"/>
      <c r="AD17" s="177"/>
      <c r="AE17" s="179"/>
      <c r="AF17" s="177"/>
      <c r="AG17" s="177"/>
      <c r="AH17" s="84"/>
      <c r="AI17" s="187"/>
      <c r="AK17" s="1" t="str">
        <f>Transmision!AK17</f>
        <v>Hora producción montacargas</v>
      </c>
      <c r="AL17" s="35">
        <f>Transmision!AL17</f>
        <v>35000</v>
      </c>
    </row>
    <row r="18" spans="2:38" ht="69" x14ac:dyDescent="0.25">
      <c r="B18" s="192"/>
      <c r="C18" s="194"/>
      <c r="D18" s="84"/>
      <c r="E18" s="3" t="s">
        <v>338</v>
      </c>
      <c r="F18" s="3" t="s">
        <v>339</v>
      </c>
      <c r="G18" s="3" t="s">
        <v>340</v>
      </c>
      <c r="H18" s="3">
        <v>10</v>
      </c>
      <c r="I18" s="3">
        <v>3</v>
      </c>
      <c r="J18" s="3">
        <v>5</v>
      </c>
      <c r="K18" s="8">
        <v>150</v>
      </c>
      <c r="L18" s="5" t="s">
        <v>341</v>
      </c>
      <c r="M18" s="100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4"/>
      <c r="Y18" s="177"/>
      <c r="Z18" s="84"/>
      <c r="AA18" s="177"/>
      <c r="AB18" s="177"/>
      <c r="AC18" s="177"/>
      <c r="AD18" s="177"/>
      <c r="AE18" s="179"/>
      <c r="AF18" s="177"/>
      <c r="AG18" s="177"/>
      <c r="AH18" s="84"/>
      <c r="AI18" s="187"/>
    </row>
    <row r="19" spans="2:38" ht="69" x14ac:dyDescent="0.25">
      <c r="B19" s="192"/>
      <c r="C19" s="166" t="s">
        <v>313</v>
      </c>
      <c r="D19" s="84" t="s">
        <v>342</v>
      </c>
      <c r="E19" s="3" t="s">
        <v>343</v>
      </c>
      <c r="F19" s="3" t="s">
        <v>344</v>
      </c>
      <c r="G19" s="3" t="s">
        <v>345</v>
      </c>
      <c r="H19" s="3">
        <v>10</v>
      </c>
      <c r="I19" s="3">
        <v>4</v>
      </c>
      <c r="J19" s="3">
        <v>4</v>
      </c>
      <c r="K19" s="8">
        <v>160</v>
      </c>
      <c r="L19" s="5" t="s">
        <v>346</v>
      </c>
      <c r="M19" s="100"/>
      <c r="N19" s="86"/>
      <c r="O19" s="86"/>
      <c r="P19" s="86" t="s">
        <v>622</v>
      </c>
      <c r="Q19" s="86"/>
      <c r="R19" s="86"/>
      <c r="S19" s="86"/>
      <c r="T19" s="86"/>
      <c r="U19" s="86"/>
      <c r="V19" s="86" t="s">
        <v>622</v>
      </c>
      <c r="W19" s="86"/>
      <c r="X19" s="84" t="str">
        <f>Motor!W18</f>
        <v xml:space="preserve">Sustitución de la pieza </v>
      </c>
      <c r="Y19" s="177" t="s">
        <v>626</v>
      </c>
      <c r="Z19" s="84" t="s">
        <v>665</v>
      </c>
      <c r="AA19" s="177">
        <v>1</v>
      </c>
      <c r="AB19" s="177">
        <v>1</v>
      </c>
      <c r="AC19" s="177">
        <f>AB19*AA19</f>
        <v>1</v>
      </c>
      <c r="AD19" s="177" t="s">
        <v>623</v>
      </c>
      <c r="AE19" s="179">
        <v>80000</v>
      </c>
      <c r="AF19" s="179">
        <f>AA19*AL17</f>
        <v>35000</v>
      </c>
      <c r="AG19" s="179">
        <f>AC19*AL16</f>
        <v>6536.3335942255844</v>
      </c>
      <c r="AH19" s="84" t="str">
        <f>C19</f>
        <v>Switch de Encendido</v>
      </c>
      <c r="AI19" s="188">
        <f>AG19+AF19+AE19</f>
        <v>121536.33359422558</v>
      </c>
    </row>
    <row r="20" spans="2:38" ht="55.2" x14ac:dyDescent="0.25">
      <c r="B20" s="192"/>
      <c r="C20" s="166"/>
      <c r="D20" s="84"/>
      <c r="E20" s="3" t="s">
        <v>347</v>
      </c>
      <c r="F20" s="3" t="s">
        <v>348</v>
      </c>
      <c r="G20" s="3" t="s">
        <v>349</v>
      </c>
      <c r="H20" s="3">
        <v>9</v>
      </c>
      <c r="I20" s="3">
        <v>3</v>
      </c>
      <c r="J20" s="3">
        <v>5</v>
      </c>
      <c r="K20" s="8">
        <v>135</v>
      </c>
      <c r="L20" s="5" t="s">
        <v>350</v>
      </c>
      <c r="M20" s="100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4"/>
      <c r="Y20" s="177"/>
      <c r="Z20" s="84"/>
      <c r="AA20" s="177"/>
      <c r="AB20" s="177"/>
      <c r="AC20" s="177"/>
      <c r="AD20" s="177"/>
      <c r="AE20" s="179"/>
      <c r="AF20" s="177"/>
      <c r="AG20" s="177"/>
      <c r="AH20" s="84"/>
      <c r="AI20" s="187"/>
    </row>
    <row r="21" spans="2:38" ht="55.2" x14ac:dyDescent="0.25">
      <c r="B21" s="192"/>
      <c r="C21" s="166"/>
      <c r="D21" s="84"/>
      <c r="E21" s="3" t="s">
        <v>351</v>
      </c>
      <c r="F21" s="3" t="s">
        <v>352</v>
      </c>
      <c r="G21" s="3" t="s">
        <v>353</v>
      </c>
      <c r="H21" s="3">
        <v>9</v>
      </c>
      <c r="I21" s="3">
        <v>2</v>
      </c>
      <c r="J21" s="3">
        <v>6</v>
      </c>
      <c r="K21" s="8">
        <v>108</v>
      </c>
      <c r="L21" s="5" t="s">
        <v>354</v>
      </c>
      <c r="M21" s="100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4"/>
      <c r="Y21" s="177"/>
      <c r="Z21" s="84"/>
      <c r="AA21" s="177"/>
      <c r="AB21" s="177"/>
      <c r="AC21" s="177"/>
      <c r="AD21" s="177"/>
      <c r="AE21" s="179"/>
      <c r="AF21" s="177"/>
      <c r="AG21" s="177"/>
      <c r="AH21" s="84"/>
      <c r="AI21" s="187"/>
    </row>
    <row r="22" spans="2:38" ht="96.6" x14ac:dyDescent="0.25">
      <c r="B22" s="192"/>
      <c r="C22" s="166"/>
      <c r="D22" s="84"/>
      <c r="E22" s="3" t="s">
        <v>355</v>
      </c>
      <c r="F22" s="3" t="s">
        <v>356</v>
      </c>
      <c r="G22" s="3" t="s">
        <v>357</v>
      </c>
      <c r="H22" s="3">
        <v>8</v>
      </c>
      <c r="I22" s="3">
        <v>3</v>
      </c>
      <c r="J22" s="3">
        <v>5</v>
      </c>
      <c r="K22" s="8">
        <v>120</v>
      </c>
      <c r="L22" s="5" t="s">
        <v>358</v>
      </c>
      <c r="M22" s="100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4"/>
      <c r="Y22" s="177"/>
      <c r="Z22" s="84"/>
      <c r="AA22" s="177"/>
      <c r="AB22" s="177"/>
      <c r="AC22" s="177"/>
      <c r="AD22" s="177"/>
      <c r="AE22" s="179"/>
      <c r="AF22" s="177"/>
      <c r="AG22" s="177"/>
      <c r="AH22" s="84"/>
      <c r="AI22" s="187"/>
    </row>
    <row r="23" spans="2:38" ht="69" x14ac:dyDescent="0.25">
      <c r="B23" s="192"/>
      <c r="C23" s="166"/>
      <c r="D23" s="84"/>
      <c r="E23" s="3" t="s">
        <v>359</v>
      </c>
      <c r="F23" s="3" t="s">
        <v>360</v>
      </c>
      <c r="G23" s="3" t="s">
        <v>361</v>
      </c>
      <c r="H23" s="3">
        <v>8</v>
      </c>
      <c r="I23" s="3">
        <v>2</v>
      </c>
      <c r="J23" s="3">
        <v>6</v>
      </c>
      <c r="K23" s="8">
        <v>96</v>
      </c>
      <c r="L23" s="5" t="s">
        <v>362</v>
      </c>
      <c r="M23" s="100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4"/>
      <c r="Y23" s="177"/>
      <c r="Z23" s="84"/>
      <c r="AA23" s="177"/>
      <c r="AB23" s="177"/>
      <c r="AC23" s="177"/>
      <c r="AD23" s="177"/>
      <c r="AE23" s="179"/>
      <c r="AF23" s="177"/>
      <c r="AG23" s="177"/>
      <c r="AH23" s="84"/>
      <c r="AI23" s="187"/>
    </row>
    <row r="24" spans="2:38" ht="69" x14ac:dyDescent="0.25">
      <c r="B24" s="192"/>
      <c r="C24" s="128" t="s">
        <v>314</v>
      </c>
      <c r="D24" s="84" t="s">
        <v>363</v>
      </c>
      <c r="E24" s="3" t="s">
        <v>364</v>
      </c>
      <c r="F24" s="3" t="s">
        <v>365</v>
      </c>
      <c r="G24" s="3" t="s">
        <v>366</v>
      </c>
      <c r="H24" s="3">
        <v>10</v>
      </c>
      <c r="I24" s="3">
        <v>4</v>
      </c>
      <c r="J24" s="3">
        <v>4</v>
      </c>
      <c r="K24" s="8">
        <v>160</v>
      </c>
      <c r="L24" s="5" t="s">
        <v>367</v>
      </c>
      <c r="M24" s="100"/>
      <c r="N24" s="86" t="s">
        <v>622</v>
      </c>
      <c r="O24" s="86"/>
      <c r="P24" s="86"/>
      <c r="Q24" s="86"/>
      <c r="R24" s="86"/>
      <c r="S24" s="86" t="s">
        <v>622</v>
      </c>
      <c r="T24" s="86"/>
      <c r="U24" s="86"/>
      <c r="V24" s="86"/>
      <c r="W24" s="86"/>
      <c r="X24" s="84" t="s">
        <v>653</v>
      </c>
      <c r="Y24" s="177" t="str">
        <f>Y14</f>
        <v>4000 Hr</v>
      </c>
      <c r="Z24" s="84" t="s">
        <v>665</v>
      </c>
      <c r="AA24" s="177">
        <v>3</v>
      </c>
      <c r="AB24" s="177">
        <v>1</v>
      </c>
      <c r="AC24" s="177">
        <f>AA24*AB24</f>
        <v>3</v>
      </c>
      <c r="AD24" s="177" t="s">
        <v>623</v>
      </c>
      <c r="AE24" s="179">
        <f>300000+150000+80000</f>
        <v>530000</v>
      </c>
      <c r="AF24" s="179">
        <f>AA24*AL17</f>
        <v>105000</v>
      </c>
      <c r="AG24" s="179">
        <f>AL16*AC24</f>
        <v>19609.000782676754</v>
      </c>
      <c r="AH24" s="84" t="s">
        <v>654</v>
      </c>
      <c r="AI24" s="188">
        <f>AG24+AF24+AE24</f>
        <v>654609.00078267674</v>
      </c>
    </row>
    <row r="25" spans="2:38" ht="69" x14ac:dyDescent="0.25">
      <c r="B25" s="192"/>
      <c r="C25" s="128"/>
      <c r="D25" s="84"/>
      <c r="E25" s="3" t="s">
        <v>368</v>
      </c>
      <c r="F25" s="3" t="s">
        <v>369</v>
      </c>
      <c r="G25" s="3" t="s">
        <v>370</v>
      </c>
      <c r="H25" s="3">
        <v>9</v>
      </c>
      <c r="I25" s="3">
        <v>3</v>
      </c>
      <c r="J25" s="3">
        <v>5</v>
      </c>
      <c r="K25" s="8">
        <v>135</v>
      </c>
      <c r="L25" s="5" t="s">
        <v>371</v>
      </c>
      <c r="M25" s="100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4"/>
      <c r="Y25" s="177"/>
      <c r="Z25" s="84"/>
      <c r="AA25" s="177"/>
      <c r="AB25" s="177"/>
      <c r="AC25" s="177"/>
      <c r="AD25" s="177"/>
      <c r="AE25" s="179"/>
      <c r="AF25" s="177"/>
      <c r="AG25" s="177"/>
      <c r="AH25" s="84"/>
      <c r="AI25" s="187"/>
    </row>
    <row r="26" spans="2:38" ht="75" customHeight="1" x14ac:dyDescent="0.25">
      <c r="B26" s="192"/>
      <c r="C26" s="132"/>
      <c r="D26" s="84"/>
      <c r="E26" s="3" t="s">
        <v>372</v>
      </c>
      <c r="F26" s="3" t="s">
        <v>373</v>
      </c>
      <c r="G26" s="3" t="s">
        <v>374</v>
      </c>
      <c r="H26" s="3">
        <v>8</v>
      </c>
      <c r="I26" s="3">
        <v>3</v>
      </c>
      <c r="J26" s="3">
        <v>5</v>
      </c>
      <c r="K26" s="8">
        <v>120</v>
      </c>
      <c r="L26" s="5" t="s">
        <v>375</v>
      </c>
      <c r="M26" s="100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4"/>
      <c r="Y26" s="177"/>
      <c r="Z26" s="84"/>
      <c r="AA26" s="177"/>
      <c r="AB26" s="177"/>
      <c r="AC26" s="177"/>
      <c r="AD26" s="177"/>
      <c r="AE26" s="179"/>
      <c r="AF26" s="177"/>
      <c r="AG26" s="177"/>
      <c r="AH26" s="84"/>
      <c r="AI26" s="187"/>
    </row>
    <row r="27" spans="2:38" ht="75" customHeight="1" x14ac:dyDescent="0.25">
      <c r="B27" s="192"/>
      <c r="C27" s="132"/>
      <c r="D27" s="84"/>
      <c r="E27" s="3" t="s">
        <v>376</v>
      </c>
      <c r="F27" s="3" t="s">
        <v>377</v>
      </c>
      <c r="G27" s="3" t="s">
        <v>378</v>
      </c>
      <c r="H27" s="3">
        <v>8</v>
      </c>
      <c r="I27" s="3">
        <v>2</v>
      </c>
      <c r="J27" s="3">
        <v>6</v>
      </c>
      <c r="K27" s="8">
        <v>96</v>
      </c>
      <c r="L27" s="5" t="s">
        <v>379</v>
      </c>
      <c r="M27" s="100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4"/>
      <c r="Y27" s="177"/>
      <c r="Z27" s="84"/>
      <c r="AA27" s="177"/>
      <c r="AB27" s="177"/>
      <c r="AC27" s="177"/>
      <c r="AD27" s="177"/>
      <c r="AE27" s="179"/>
      <c r="AF27" s="177"/>
      <c r="AG27" s="177"/>
      <c r="AH27" s="84"/>
      <c r="AI27" s="187"/>
    </row>
    <row r="28" spans="2:38" ht="90" customHeight="1" x14ac:dyDescent="0.25">
      <c r="B28" s="192"/>
      <c r="C28" s="132"/>
      <c r="D28" s="84"/>
      <c r="E28" s="3" t="s">
        <v>380</v>
      </c>
      <c r="F28" s="3" t="s">
        <v>381</v>
      </c>
      <c r="G28" s="3" t="s">
        <v>382</v>
      </c>
      <c r="H28" s="3">
        <v>9</v>
      </c>
      <c r="I28" s="3">
        <v>3</v>
      </c>
      <c r="J28" s="3">
        <v>5</v>
      </c>
      <c r="K28" s="8">
        <v>135</v>
      </c>
      <c r="L28" s="5" t="s">
        <v>383</v>
      </c>
      <c r="M28" s="100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4"/>
      <c r="Y28" s="177"/>
      <c r="Z28" s="84"/>
      <c r="AA28" s="177"/>
      <c r="AB28" s="177"/>
      <c r="AC28" s="177"/>
      <c r="AD28" s="177"/>
      <c r="AE28" s="179"/>
      <c r="AF28" s="177"/>
      <c r="AG28" s="177"/>
      <c r="AH28" s="84"/>
      <c r="AI28" s="187"/>
    </row>
    <row r="29" spans="2:38" ht="82.8" x14ac:dyDescent="0.25">
      <c r="B29" s="192"/>
      <c r="C29" s="166" t="s">
        <v>315</v>
      </c>
      <c r="D29" s="84" t="s">
        <v>384</v>
      </c>
      <c r="E29" s="3" t="s">
        <v>459</v>
      </c>
      <c r="F29" s="3" t="s">
        <v>461</v>
      </c>
      <c r="G29" s="3" t="s">
        <v>460</v>
      </c>
      <c r="H29" s="3">
        <v>9</v>
      </c>
      <c r="I29" s="3">
        <v>3</v>
      </c>
      <c r="J29" s="3">
        <v>4</v>
      </c>
      <c r="K29" s="8">
        <v>108</v>
      </c>
      <c r="L29" s="5" t="s">
        <v>385</v>
      </c>
      <c r="M29" s="100"/>
      <c r="N29" s="86"/>
      <c r="O29" s="86"/>
      <c r="P29" s="86" t="s">
        <v>622</v>
      </c>
      <c r="Q29" s="86"/>
      <c r="R29" s="86"/>
      <c r="S29" s="86"/>
      <c r="T29" s="86"/>
      <c r="U29" s="86"/>
      <c r="V29" s="86" t="s">
        <v>622</v>
      </c>
      <c r="W29" s="86"/>
      <c r="X29" s="84" t="s">
        <v>644</v>
      </c>
      <c r="Y29" s="177" t="s">
        <v>626</v>
      </c>
      <c r="Z29" s="84" t="s">
        <v>665</v>
      </c>
      <c r="AA29" s="177">
        <v>1</v>
      </c>
      <c r="AB29" s="177">
        <v>1</v>
      </c>
      <c r="AC29" s="177">
        <f>AA29*AB29</f>
        <v>1</v>
      </c>
      <c r="AD29" s="177" t="s">
        <v>623</v>
      </c>
      <c r="AE29" s="179">
        <v>400000</v>
      </c>
      <c r="AF29" s="179">
        <f>AA29*AL17</f>
        <v>35000</v>
      </c>
      <c r="AG29" s="179">
        <f>AC29*AL16</f>
        <v>6536.3335942255844</v>
      </c>
      <c r="AH29" s="84" t="s">
        <v>655</v>
      </c>
      <c r="AI29" s="188">
        <f>AG29+AF29+AE29</f>
        <v>441536.33359422558</v>
      </c>
    </row>
    <row r="30" spans="2:38" ht="55.2" x14ac:dyDescent="0.25">
      <c r="B30" s="192"/>
      <c r="C30" s="166"/>
      <c r="D30" s="84"/>
      <c r="E30" s="3" t="s">
        <v>386</v>
      </c>
      <c r="F30" s="3" t="s">
        <v>387</v>
      </c>
      <c r="G30" s="3" t="s">
        <v>388</v>
      </c>
      <c r="H30" s="3">
        <v>9</v>
      </c>
      <c r="I30" s="3">
        <v>3</v>
      </c>
      <c r="J30" s="3">
        <v>5</v>
      </c>
      <c r="K30" s="8">
        <v>135</v>
      </c>
      <c r="L30" s="5" t="s">
        <v>389</v>
      </c>
      <c r="M30" s="100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4"/>
      <c r="Y30" s="177"/>
      <c r="Z30" s="84"/>
      <c r="AA30" s="177"/>
      <c r="AB30" s="177"/>
      <c r="AC30" s="177"/>
      <c r="AD30" s="177"/>
      <c r="AE30" s="179"/>
      <c r="AF30" s="177"/>
      <c r="AG30" s="177"/>
      <c r="AH30" s="84"/>
      <c r="AI30" s="187"/>
    </row>
    <row r="31" spans="2:38" ht="69" x14ac:dyDescent="0.25">
      <c r="B31" s="192"/>
      <c r="C31" s="166"/>
      <c r="D31" s="84"/>
      <c r="E31" s="3" t="s">
        <v>390</v>
      </c>
      <c r="F31" s="3" t="s">
        <v>391</v>
      </c>
      <c r="G31" s="3" t="s">
        <v>392</v>
      </c>
      <c r="H31" s="3">
        <v>7</v>
      </c>
      <c r="I31" s="3">
        <v>2</v>
      </c>
      <c r="J31" s="3">
        <v>6</v>
      </c>
      <c r="K31" s="8">
        <v>84</v>
      </c>
      <c r="L31" s="5" t="s">
        <v>393</v>
      </c>
      <c r="M31" s="100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4"/>
      <c r="Y31" s="177"/>
      <c r="Z31" s="84"/>
      <c r="AA31" s="177"/>
      <c r="AB31" s="177"/>
      <c r="AC31" s="177"/>
      <c r="AD31" s="177"/>
      <c r="AE31" s="179"/>
      <c r="AF31" s="177"/>
      <c r="AG31" s="177"/>
      <c r="AH31" s="84"/>
      <c r="AI31" s="187"/>
    </row>
    <row r="32" spans="2:38" ht="55.2" x14ac:dyDescent="0.25">
      <c r="B32" s="192"/>
      <c r="C32" s="166" t="s">
        <v>316</v>
      </c>
      <c r="D32" s="84" t="s">
        <v>394</v>
      </c>
      <c r="E32" s="3" t="s">
        <v>395</v>
      </c>
      <c r="F32" s="3" t="s">
        <v>396</v>
      </c>
      <c r="G32" s="3" t="s">
        <v>397</v>
      </c>
      <c r="H32" s="3">
        <v>10</v>
      </c>
      <c r="I32" s="3">
        <v>2</v>
      </c>
      <c r="J32" s="3">
        <v>6</v>
      </c>
      <c r="K32" s="8">
        <v>120</v>
      </c>
      <c r="L32" s="5" t="s">
        <v>398</v>
      </c>
      <c r="M32" s="100"/>
      <c r="N32" s="86"/>
      <c r="O32" s="86"/>
      <c r="P32" s="86" t="s">
        <v>622</v>
      </c>
      <c r="Q32" s="86"/>
      <c r="R32" s="86"/>
      <c r="S32" s="86" t="s">
        <v>622</v>
      </c>
      <c r="T32" s="86"/>
      <c r="U32" s="86"/>
      <c r="V32" s="86"/>
      <c r="W32" s="86"/>
      <c r="X32" s="84" t="s">
        <v>656</v>
      </c>
      <c r="Y32" s="177" t="s">
        <v>632</v>
      </c>
      <c r="Z32" s="84" t="s">
        <v>665</v>
      </c>
      <c r="AA32" s="177">
        <v>3</v>
      </c>
      <c r="AB32" s="177">
        <v>1</v>
      </c>
      <c r="AC32" s="177">
        <f>AA32*AB32</f>
        <v>3</v>
      </c>
      <c r="AD32" s="177" t="s">
        <v>623</v>
      </c>
      <c r="AE32" s="179">
        <f>100000+100000</f>
        <v>200000</v>
      </c>
      <c r="AF32" s="179">
        <f>AA32*AL17</f>
        <v>105000</v>
      </c>
      <c r="AG32" s="179">
        <f>AC32*AL16</f>
        <v>19609.000782676754</v>
      </c>
      <c r="AH32" s="84" t="s">
        <v>657</v>
      </c>
      <c r="AI32" s="188">
        <f>AG32+AF32+AE32</f>
        <v>324609.00078267674</v>
      </c>
    </row>
    <row r="33" spans="2:35" ht="96.6" x14ac:dyDescent="0.25">
      <c r="B33" s="192"/>
      <c r="C33" s="166"/>
      <c r="D33" s="84"/>
      <c r="E33" s="3" t="s">
        <v>399</v>
      </c>
      <c r="F33" s="3" t="s">
        <v>400</v>
      </c>
      <c r="G33" s="3" t="s">
        <v>401</v>
      </c>
      <c r="H33" s="3">
        <v>8</v>
      </c>
      <c r="I33" s="3">
        <v>2</v>
      </c>
      <c r="J33" s="3">
        <v>5</v>
      </c>
      <c r="K33" s="8">
        <v>80</v>
      </c>
      <c r="L33" s="5" t="s">
        <v>402</v>
      </c>
      <c r="M33" s="100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4"/>
      <c r="Y33" s="177"/>
      <c r="Z33" s="84"/>
      <c r="AA33" s="177"/>
      <c r="AB33" s="177"/>
      <c r="AC33" s="177"/>
      <c r="AD33" s="177"/>
      <c r="AE33" s="179"/>
      <c r="AF33" s="177"/>
      <c r="AG33" s="177"/>
      <c r="AH33" s="84"/>
      <c r="AI33" s="187"/>
    </row>
    <row r="34" spans="2:35" ht="69" x14ac:dyDescent="0.25">
      <c r="B34" s="192"/>
      <c r="C34" s="166"/>
      <c r="D34" s="84"/>
      <c r="E34" s="3" t="s">
        <v>403</v>
      </c>
      <c r="F34" s="3" t="s">
        <v>404</v>
      </c>
      <c r="G34" s="3" t="s">
        <v>405</v>
      </c>
      <c r="H34" s="3">
        <v>9</v>
      </c>
      <c r="I34" s="3">
        <v>1</v>
      </c>
      <c r="J34" s="3">
        <v>6</v>
      </c>
      <c r="K34" s="8">
        <v>54</v>
      </c>
      <c r="L34" s="5" t="s">
        <v>406</v>
      </c>
      <c r="M34" s="100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4"/>
      <c r="Y34" s="177"/>
      <c r="Z34" s="84"/>
      <c r="AA34" s="177"/>
      <c r="AB34" s="177"/>
      <c r="AC34" s="177"/>
      <c r="AD34" s="177"/>
      <c r="AE34" s="179"/>
      <c r="AF34" s="177"/>
      <c r="AG34" s="177"/>
      <c r="AH34" s="84"/>
      <c r="AI34" s="187"/>
    </row>
    <row r="35" spans="2:35" ht="82.8" x14ac:dyDescent="0.25">
      <c r="B35" s="192"/>
      <c r="C35" s="166"/>
      <c r="D35" s="84"/>
      <c r="E35" s="3" t="s">
        <v>407</v>
      </c>
      <c r="F35" s="3" t="s">
        <v>408</v>
      </c>
      <c r="G35" s="3" t="s">
        <v>409</v>
      </c>
      <c r="H35" s="3">
        <v>9</v>
      </c>
      <c r="I35" s="3">
        <v>2</v>
      </c>
      <c r="J35" s="3">
        <v>5</v>
      </c>
      <c r="K35" s="8">
        <v>90</v>
      </c>
      <c r="L35" s="5" t="s">
        <v>410</v>
      </c>
      <c r="M35" s="100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4"/>
      <c r="Y35" s="177"/>
      <c r="Z35" s="84"/>
      <c r="AA35" s="177"/>
      <c r="AB35" s="177"/>
      <c r="AC35" s="177"/>
      <c r="AD35" s="177"/>
      <c r="AE35" s="179"/>
      <c r="AF35" s="177"/>
      <c r="AG35" s="177"/>
      <c r="AH35" s="84"/>
      <c r="AI35" s="187"/>
    </row>
    <row r="36" spans="2:35" ht="69" x14ac:dyDescent="0.25">
      <c r="B36" s="192"/>
      <c r="C36" s="166"/>
      <c r="D36" s="84"/>
      <c r="E36" s="3" t="s">
        <v>411</v>
      </c>
      <c r="F36" s="3" t="s">
        <v>412</v>
      </c>
      <c r="G36" s="3" t="s">
        <v>413</v>
      </c>
      <c r="H36" s="3">
        <v>10</v>
      </c>
      <c r="I36" s="3">
        <v>1</v>
      </c>
      <c r="J36" s="3">
        <v>5</v>
      </c>
      <c r="K36" s="8">
        <v>50</v>
      </c>
      <c r="L36" s="5" t="s">
        <v>414</v>
      </c>
      <c r="M36" s="100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4"/>
      <c r="Y36" s="177"/>
      <c r="Z36" s="84"/>
      <c r="AA36" s="177"/>
      <c r="AB36" s="177"/>
      <c r="AC36" s="177"/>
      <c r="AD36" s="177"/>
      <c r="AE36" s="179"/>
      <c r="AF36" s="177"/>
      <c r="AG36" s="177"/>
      <c r="AH36" s="84"/>
      <c r="AI36" s="187"/>
    </row>
    <row r="37" spans="2:35" ht="69" x14ac:dyDescent="0.25">
      <c r="B37" s="192"/>
      <c r="C37" s="166" t="s">
        <v>462</v>
      </c>
      <c r="D37" s="84" t="s">
        <v>476</v>
      </c>
      <c r="E37" s="3" t="s">
        <v>463</v>
      </c>
      <c r="F37" s="3" t="s">
        <v>471</v>
      </c>
      <c r="G37" s="3" t="s">
        <v>464</v>
      </c>
      <c r="H37" s="3">
        <v>10</v>
      </c>
      <c r="I37" s="3">
        <v>1</v>
      </c>
      <c r="J37" s="3">
        <v>6</v>
      </c>
      <c r="K37" s="8">
        <v>60</v>
      </c>
      <c r="L37" s="5" t="s">
        <v>415</v>
      </c>
      <c r="M37" s="100"/>
      <c r="N37" s="86"/>
      <c r="O37" s="86"/>
      <c r="P37" s="86" t="s">
        <v>622</v>
      </c>
      <c r="Q37" s="86"/>
      <c r="R37" s="86"/>
      <c r="S37" s="86"/>
      <c r="T37" s="86" t="s">
        <v>622</v>
      </c>
      <c r="U37" s="86"/>
      <c r="V37" s="86"/>
      <c r="W37" s="86"/>
      <c r="X37" s="84" t="s">
        <v>658</v>
      </c>
      <c r="Y37" s="177" t="str">
        <f>Y32</f>
        <v>4000 Hr</v>
      </c>
      <c r="Z37" s="84" t="s">
        <v>665</v>
      </c>
      <c r="AA37" s="177">
        <v>1</v>
      </c>
      <c r="AB37" s="177">
        <v>1</v>
      </c>
      <c r="AC37" s="177">
        <f>AB37*AA37</f>
        <v>1</v>
      </c>
      <c r="AD37" s="177" t="s">
        <v>623</v>
      </c>
      <c r="AE37" s="179">
        <v>400000</v>
      </c>
      <c r="AF37" s="179">
        <f>AA37*AL17</f>
        <v>35000</v>
      </c>
      <c r="AG37" s="179">
        <f>AC37*AL16</f>
        <v>6536.3335942255844</v>
      </c>
      <c r="AH37" s="84" t="s">
        <v>682</v>
      </c>
      <c r="AI37" s="188">
        <f>AG37+AF37+AE37</f>
        <v>441536.33359422558</v>
      </c>
    </row>
    <row r="38" spans="2:35" ht="69" x14ac:dyDescent="0.25">
      <c r="B38" s="192"/>
      <c r="C38" s="166"/>
      <c r="D38" s="84"/>
      <c r="E38" s="3" t="s">
        <v>467</v>
      </c>
      <c r="F38" s="3" t="s">
        <v>465</v>
      </c>
      <c r="G38" s="3" t="s">
        <v>472</v>
      </c>
      <c r="H38" s="3">
        <v>9</v>
      </c>
      <c r="I38" s="3">
        <v>1</v>
      </c>
      <c r="J38" s="3">
        <v>5</v>
      </c>
      <c r="K38" s="8">
        <v>45</v>
      </c>
      <c r="L38" s="5" t="s">
        <v>416</v>
      </c>
      <c r="M38" s="100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4"/>
      <c r="Y38" s="177"/>
      <c r="Z38" s="84"/>
      <c r="AA38" s="177"/>
      <c r="AB38" s="177"/>
      <c r="AC38" s="177"/>
      <c r="AD38" s="177"/>
      <c r="AE38" s="179"/>
      <c r="AF38" s="177"/>
      <c r="AG38" s="177"/>
      <c r="AH38" s="84"/>
      <c r="AI38" s="187"/>
    </row>
    <row r="39" spans="2:35" ht="55.2" x14ac:dyDescent="0.25">
      <c r="B39" s="192"/>
      <c r="C39" s="166"/>
      <c r="D39" s="84"/>
      <c r="E39" s="3" t="s">
        <v>683</v>
      </c>
      <c r="F39" s="3" t="s">
        <v>466</v>
      </c>
      <c r="G39" s="3" t="s">
        <v>684</v>
      </c>
      <c r="H39" s="3">
        <v>9</v>
      </c>
      <c r="I39" s="3">
        <v>1</v>
      </c>
      <c r="J39" s="3">
        <v>6</v>
      </c>
      <c r="K39" s="8">
        <v>54</v>
      </c>
      <c r="L39" s="5" t="s">
        <v>417</v>
      </c>
      <c r="M39" s="100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4"/>
      <c r="Y39" s="177"/>
      <c r="Z39" s="84"/>
      <c r="AA39" s="177"/>
      <c r="AB39" s="177"/>
      <c r="AC39" s="177"/>
      <c r="AD39" s="177"/>
      <c r="AE39" s="179"/>
      <c r="AF39" s="177"/>
      <c r="AG39" s="177"/>
      <c r="AH39" s="84"/>
      <c r="AI39" s="187"/>
    </row>
    <row r="40" spans="2:35" ht="82.8" x14ac:dyDescent="0.25">
      <c r="B40" s="192"/>
      <c r="C40" s="166"/>
      <c r="D40" s="84"/>
      <c r="E40" s="3" t="s">
        <v>468</v>
      </c>
      <c r="F40" s="3" t="s">
        <v>469</v>
      </c>
      <c r="G40" s="3" t="s">
        <v>470</v>
      </c>
      <c r="H40" s="3">
        <v>9</v>
      </c>
      <c r="I40" s="3">
        <v>1</v>
      </c>
      <c r="J40" s="3">
        <v>5</v>
      </c>
      <c r="K40" s="8">
        <v>45</v>
      </c>
      <c r="L40" s="5" t="s">
        <v>418</v>
      </c>
      <c r="M40" s="100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4"/>
      <c r="Y40" s="177"/>
      <c r="Z40" s="84"/>
      <c r="AA40" s="177"/>
      <c r="AB40" s="177"/>
      <c r="AC40" s="177"/>
      <c r="AD40" s="177"/>
      <c r="AE40" s="179"/>
      <c r="AF40" s="177"/>
      <c r="AG40" s="177"/>
      <c r="AH40" s="84"/>
      <c r="AI40" s="187"/>
    </row>
    <row r="41" spans="2:35" ht="55.2" x14ac:dyDescent="0.25">
      <c r="B41" s="192"/>
      <c r="C41" s="166"/>
      <c r="D41" s="84"/>
      <c r="E41" s="3" t="s">
        <v>473</v>
      </c>
      <c r="F41" s="3" t="s">
        <v>474</v>
      </c>
      <c r="G41" s="3" t="s">
        <v>475</v>
      </c>
      <c r="H41" s="3">
        <v>8</v>
      </c>
      <c r="I41" s="3">
        <v>1</v>
      </c>
      <c r="J41" s="3">
        <v>6</v>
      </c>
      <c r="K41" s="8">
        <v>48</v>
      </c>
      <c r="L41" s="5" t="s">
        <v>419</v>
      </c>
      <c r="M41" s="100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4"/>
      <c r="Y41" s="177"/>
      <c r="Z41" s="84"/>
      <c r="AA41" s="177"/>
      <c r="AB41" s="177"/>
      <c r="AC41" s="177"/>
      <c r="AD41" s="177"/>
      <c r="AE41" s="179"/>
      <c r="AF41" s="177"/>
      <c r="AG41" s="177"/>
      <c r="AH41" s="84"/>
      <c r="AI41" s="187"/>
    </row>
    <row r="42" spans="2:35" ht="55.2" x14ac:dyDescent="0.25">
      <c r="B42" s="192"/>
      <c r="C42" s="166" t="s">
        <v>420</v>
      </c>
      <c r="D42" s="84" t="s">
        <v>421</v>
      </c>
      <c r="E42" s="3" t="s">
        <v>422</v>
      </c>
      <c r="F42" s="3" t="s">
        <v>423</v>
      </c>
      <c r="G42" s="3" t="s">
        <v>424</v>
      </c>
      <c r="H42" s="3">
        <v>10</v>
      </c>
      <c r="I42" s="3">
        <v>1</v>
      </c>
      <c r="J42" s="3">
        <v>5</v>
      </c>
      <c r="K42" s="8">
        <v>50</v>
      </c>
      <c r="L42" s="5" t="s">
        <v>425</v>
      </c>
      <c r="M42" s="100"/>
      <c r="N42" s="86" t="s">
        <v>622</v>
      </c>
      <c r="O42" s="86"/>
      <c r="P42" s="86"/>
      <c r="Q42" s="86"/>
      <c r="R42" s="86"/>
      <c r="S42" s="86"/>
      <c r="T42" s="86"/>
      <c r="U42" s="86"/>
      <c r="V42" s="86" t="s">
        <v>622</v>
      </c>
      <c r="W42" s="86"/>
      <c r="X42" s="84" t="s">
        <v>644</v>
      </c>
      <c r="Y42" s="177" t="s">
        <v>626</v>
      </c>
      <c r="Z42" s="84" t="s">
        <v>665</v>
      </c>
      <c r="AA42" s="177">
        <v>1</v>
      </c>
      <c r="AB42" s="177">
        <v>1</v>
      </c>
      <c r="AC42" s="177">
        <f>AB42*AA42</f>
        <v>1</v>
      </c>
      <c r="AD42" s="177" t="s">
        <v>623</v>
      </c>
      <c r="AE42" s="179">
        <v>250000</v>
      </c>
      <c r="AF42" s="179">
        <f>AA42*AL17</f>
        <v>35000</v>
      </c>
      <c r="AG42" s="179">
        <f>AC42*AL16</f>
        <v>6536.3335942255844</v>
      </c>
      <c r="AH42" s="84" t="s">
        <v>659</v>
      </c>
      <c r="AI42" s="188">
        <f>AE42+AF42+AG42</f>
        <v>291536.33359422558</v>
      </c>
    </row>
    <row r="43" spans="2:35" ht="69" x14ac:dyDescent="0.25">
      <c r="B43" s="192"/>
      <c r="C43" s="166"/>
      <c r="D43" s="84"/>
      <c r="E43" s="3" t="s">
        <v>426</v>
      </c>
      <c r="F43" s="3" t="s">
        <v>427</v>
      </c>
      <c r="G43" s="3" t="s">
        <v>428</v>
      </c>
      <c r="H43" s="3">
        <v>9</v>
      </c>
      <c r="I43" s="3">
        <v>1</v>
      </c>
      <c r="J43" s="3">
        <v>6</v>
      </c>
      <c r="K43" s="8">
        <v>54</v>
      </c>
      <c r="L43" s="5" t="s">
        <v>429</v>
      </c>
      <c r="M43" s="100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4"/>
      <c r="Y43" s="177"/>
      <c r="Z43" s="84"/>
      <c r="AA43" s="177"/>
      <c r="AB43" s="177"/>
      <c r="AC43" s="177"/>
      <c r="AD43" s="177"/>
      <c r="AE43" s="179"/>
      <c r="AF43" s="177"/>
      <c r="AG43" s="177"/>
      <c r="AH43" s="84"/>
      <c r="AI43" s="187"/>
    </row>
    <row r="44" spans="2:35" ht="82.8" x14ac:dyDescent="0.25">
      <c r="B44" s="192"/>
      <c r="C44" s="30" t="s">
        <v>319</v>
      </c>
      <c r="D44" s="3" t="s">
        <v>430</v>
      </c>
      <c r="E44" s="3" t="s">
        <v>431</v>
      </c>
      <c r="F44" s="3" t="s">
        <v>432</v>
      </c>
      <c r="G44" s="3" t="s">
        <v>433</v>
      </c>
      <c r="H44" s="3">
        <v>8</v>
      </c>
      <c r="I44" s="3">
        <v>1</v>
      </c>
      <c r="J44" s="3">
        <v>6</v>
      </c>
      <c r="K44" s="8">
        <v>48</v>
      </c>
      <c r="L44" s="5" t="s">
        <v>434</v>
      </c>
      <c r="M44" s="45"/>
      <c r="N44" s="46" t="s">
        <v>622</v>
      </c>
      <c r="O44" s="46"/>
      <c r="P44" s="46"/>
      <c r="Q44" s="46"/>
      <c r="R44" s="46"/>
      <c r="S44" s="46"/>
      <c r="T44" s="46"/>
      <c r="U44" s="46"/>
      <c r="V44" s="46" t="s">
        <v>622</v>
      </c>
      <c r="W44" s="46"/>
      <c r="X44" s="3" t="s">
        <v>644</v>
      </c>
      <c r="Y44" s="36" t="s">
        <v>626</v>
      </c>
      <c r="Z44" s="3" t="str">
        <f>Z42</f>
        <v>Técnico B Mantenimiento</v>
      </c>
      <c r="AA44" s="36">
        <v>0.5</v>
      </c>
      <c r="AB44" s="36">
        <v>1</v>
      </c>
      <c r="AC44" s="36">
        <f>AA44*AB44</f>
        <v>0.5</v>
      </c>
      <c r="AD44" s="36" t="s">
        <v>623</v>
      </c>
      <c r="AE44" s="41">
        <v>12000</v>
      </c>
      <c r="AF44" s="38">
        <f>AA44*AL17</f>
        <v>17500</v>
      </c>
      <c r="AG44" s="38">
        <f>AC44*AL16</f>
        <v>3268.1667971127922</v>
      </c>
      <c r="AH44" s="36" t="s">
        <v>660</v>
      </c>
      <c r="AI44" s="39">
        <f>AG44+AF44+AE44</f>
        <v>32768.16679711279</v>
      </c>
    </row>
    <row r="45" spans="2:35" ht="46.5" customHeight="1" thickBot="1" x14ac:dyDescent="0.3">
      <c r="B45" s="193"/>
      <c r="C45" s="31" t="s">
        <v>320</v>
      </c>
      <c r="D45" s="9" t="s">
        <v>435</v>
      </c>
      <c r="E45" s="9" t="s">
        <v>436</v>
      </c>
      <c r="F45" s="9" t="s">
        <v>437</v>
      </c>
      <c r="G45" s="9" t="s">
        <v>438</v>
      </c>
      <c r="H45" s="9">
        <v>9</v>
      </c>
      <c r="I45" s="9">
        <v>1</v>
      </c>
      <c r="J45" s="9">
        <v>6</v>
      </c>
      <c r="K45" s="10">
        <v>54</v>
      </c>
      <c r="L45" s="5" t="s">
        <v>439</v>
      </c>
      <c r="M45" s="53"/>
      <c r="N45" s="54"/>
      <c r="O45" s="54"/>
      <c r="P45" s="54" t="s">
        <v>622</v>
      </c>
      <c r="Q45" s="54"/>
      <c r="R45" s="54"/>
      <c r="S45" s="54"/>
      <c r="T45" s="54"/>
      <c r="U45" s="54"/>
      <c r="V45" s="54" t="s">
        <v>622</v>
      </c>
      <c r="W45" s="54"/>
      <c r="X45" s="9" t="s">
        <v>644</v>
      </c>
      <c r="Y45" s="37" t="s">
        <v>626</v>
      </c>
      <c r="Z45" s="9" t="str">
        <f>Z44</f>
        <v>Técnico B Mantenimiento</v>
      </c>
      <c r="AA45" s="37">
        <v>0.2</v>
      </c>
      <c r="AB45" s="37">
        <v>1</v>
      </c>
      <c r="AC45" s="37">
        <f>AB45*AA45</f>
        <v>0.2</v>
      </c>
      <c r="AD45" s="37" t="s">
        <v>623</v>
      </c>
      <c r="AE45" s="40">
        <v>2000</v>
      </c>
      <c r="AF45" s="40">
        <f>AA45*AL17</f>
        <v>7000</v>
      </c>
      <c r="AG45" s="40">
        <f>AC45*AL16</f>
        <v>1307.2667188451169</v>
      </c>
      <c r="AH45" s="37" t="s">
        <v>661</v>
      </c>
      <c r="AI45" s="42">
        <f>AG45+AF45+AE45</f>
        <v>10307.266718845116</v>
      </c>
    </row>
    <row r="47" spans="2:35" x14ac:dyDescent="0.25"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2:35" x14ac:dyDescent="0.25"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5:35" x14ac:dyDescent="0.25"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5:35" x14ac:dyDescent="0.25"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5:35" x14ac:dyDescent="0.25"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5:35" x14ac:dyDescent="0.25"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5:35" x14ac:dyDescent="0.25"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5:35" x14ac:dyDescent="0.25"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5:35" x14ac:dyDescent="0.25"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5:35" x14ac:dyDescent="0.25"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5:35" x14ac:dyDescent="0.25"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5:35" x14ac:dyDescent="0.25"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</sheetData>
  <autoFilter ref="B13:L41" xr:uid="{0F0AA278-1244-4D3C-BF41-98224F126CE5}"/>
  <mergeCells count="199">
    <mergeCell ref="AI42:AI43"/>
    <mergeCell ref="AE42:AE43"/>
    <mergeCell ref="AF42:AF43"/>
    <mergeCell ref="AG42:AG43"/>
    <mergeCell ref="AH42:AH43"/>
    <mergeCell ref="AH32:AH36"/>
    <mergeCell ref="AH24:AH28"/>
    <mergeCell ref="AH14:AH18"/>
    <mergeCell ref="AH19:AH23"/>
    <mergeCell ref="AF37:AF41"/>
    <mergeCell ref="AG37:AG41"/>
    <mergeCell ref="AH37:AH41"/>
    <mergeCell ref="AI14:AI18"/>
    <mergeCell ref="AI19:AI23"/>
    <mergeCell ref="AI24:AI28"/>
    <mergeCell ref="AI29:AI31"/>
    <mergeCell ref="AI32:AI36"/>
    <mergeCell ref="AI37:AI41"/>
    <mergeCell ref="AE29:AE31"/>
    <mergeCell ref="AF29:AF31"/>
    <mergeCell ref="P42:P43"/>
    <mergeCell ref="Q42:Q43"/>
    <mergeCell ref="R42:R43"/>
    <mergeCell ref="S42:S43"/>
    <mergeCell ref="T42:T43"/>
    <mergeCell ref="U42:U43"/>
    <mergeCell ref="V42:V43"/>
    <mergeCell ref="Z42:Z43"/>
    <mergeCell ref="AA42:AA43"/>
    <mergeCell ref="W42:W43"/>
    <mergeCell ref="X42:X43"/>
    <mergeCell ref="Y42:Y43"/>
    <mergeCell ref="Z37:Z41"/>
    <mergeCell ref="AA37:AA41"/>
    <mergeCell ref="AB37:AB41"/>
    <mergeCell ref="AC37:AC41"/>
    <mergeCell ref="AD37:AD41"/>
    <mergeCell ref="U37:U41"/>
    <mergeCell ref="V37:V41"/>
    <mergeCell ref="W37:W41"/>
    <mergeCell ref="X37:X41"/>
    <mergeCell ref="Y37:Y41"/>
    <mergeCell ref="AB42:AB43"/>
    <mergeCell ref="AC42:AC43"/>
    <mergeCell ref="AD42:AD43"/>
    <mergeCell ref="Q37:Q41"/>
    <mergeCell ref="R37:R41"/>
    <mergeCell ref="S37:S41"/>
    <mergeCell ref="T37:T41"/>
    <mergeCell ref="AG29:AG31"/>
    <mergeCell ref="AH29:AH31"/>
    <mergeCell ref="W32:W36"/>
    <mergeCell ref="X32:X36"/>
    <mergeCell ref="Y32:Y36"/>
    <mergeCell ref="Z32:Z36"/>
    <mergeCell ref="AA32:AA36"/>
    <mergeCell ref="AE32:AE36"/>
    <mergeCell ref="AF32:AF36"/>
    <mergeCell ref="AG32:AG36"/>
    <mergeCell ref="AE37:AE41"/>
    <mergeCell ref="AB32:AB36"/>
    <mergeCell ref="AC32:AC36"/>
    <mergeCell ref="AD32:AD36"/>
    <mergeCell ref="AB29:AB31"/>
    <mergeCell ref="AC29:AC31"/>
    <mergeCell ref="AD29:AD31"/>
    <mergeCell ref="N32:N36"/>
    <mergeCell ref="O32:O36"/>
    <mergeCell ref="P32:P36"/>
    <mergeCell ref="Q32:Q36"/>
    <mergeCell ref="R32:R36"/>
    <mergeCell ref="S32:S36"/>
    <mergeCell ref="T32:T36"/>
    <mergeCell ref="U32:U36"/>
    <mergeCell ref="V32:V36"/>
    <mergeCell ref="M32:M36"/>
    <mergeCell ref="P37:P41"/>
    <mergeCell ref="N42:N43"/>
    <mergeCell ref="O42:O43"/>
    <mergeCell ref="V14:V18"/>
    <mergeCell ref="W14:W18"/>
    <mergeCell ref="X14:X18"/>
    <mergeCell ref="Y14:Y18"/>
    <mergeCell ref="Z14:Z18"/>
    <mergeCell ref="Q14:Q18"/>
    <mergeCell ref="R14:R18"/>
    <mergeCell ref="S14:S18"/>
    <mergeCell ref="T14:T18"/>
    <mergeCell ref="U14:U18"/>
    <mergeCell ref="V19:V23"/>
    <mergeCell ref="W19:W23"/>
    <mergeCell ref="X19:X23"/>
    <mergeCell ref="Y19:Y23"/>
    <mergeCell ref="Z19:Z23"/>
    <mergeCell ref="Q19:Q23"/>
    <mergeCell ref="R19:R23"/>
    <mergeCell ref="S19:S23"/>
    <mergeCell ref="T19:T23"/>
    <mergeCell ref="U19:U23"/>
    <mergeCell ref="S29:S31"/>
    <mergeCell ref="T29:T31"/>
    <mergeCell ref="U29:U31"/>
    <mergeCell ref="V29:V31"/>
    <mergeCell ref="M37:M41"/>
    <mergeCell ref="M42:M43"/>
    <mergeCell ref="N14:N18"/>
    <mergeCell ref="O14:O18"/>
    <mergeCell ref="P14:P18"/>
    <mergeCell ref="N19:N23"/>
    <mergeCell ref="O19:O23"/>
    <mergeCell ref="P19:P23"/>
    <mergeCell ref="N24:N28"/>
    <mergeCell ref="O24:O28"/>
    <mergeCell ref="P24:P28"/>
    <mergeCell ref="N29:N31"/>
    <mergeCell ref="O29:O31"/>
    <mergeCell ref="P29:P31"/>
    <mergeCell ref="N37:N41"/>
    <mergeCell ref="O37:O41"/>
    <mergeCell ref="M14:M18"/>
    <mergeCell ref="M19:M23"/>
    <mergeCell ref="M24:M28"/>
    <mergeCell ref="M29:M31"/>
    <mergeCell ref="Q29:Q31"/>
    <mergeCell ref="AE24:AE28"/>
    <mergeCell ref="AF24:AF28"/>
    <mergeCell ref="AG24:AG28"/>
    <mergeCell ref="AA24:AA28"/>
    <mergeCell ref="AB24:AB28"/>
    <mergeCell ref="AC24:AC28"/>
    <mergeCell ref="AD24:AD28"/>
    <mergeCell ref="V24:V28"/>
    <mergeCell ref="W24:W28"/>
    <mergeCell ref="X24:X28"/>
    <mergeCell ref="Y24:Y28"/>
    <mergeCell ref="Z24:Z28"/>
    <mergeCell ref="Q24:Q28"/>
    <mergeCell ref="R24:R28"/>
    <mergeCell ref="S24:S28"/>
    <mergeCell ref="T24:T28"/>
    <mergeCell ref="U24:U28"/>
    <mergeCell ref="W29:W31"/>
    <mergeCell ref="X29:X31"/>
    <mergeCell ref="Y29:Y31"/>
    <mergeCell ref="Z29:Z31"/>
    <mergeCell ref="AA29:AA31"/>
    <mergeCell ref="R29:R31"/>
    <mergeCell ref="AA14:AA18"/>
    <mergeCell ref="AB14:AB18"/>
    <mergeCell ref="AC14:AC18"/>
    <mergeCell ref="AA19:AA23"/>
    <mergeCell ref="AH12:AH13"/>
    <mergeCell ref="AI12:AI13"/>
    <mergeCell ref="AC12:AC13"/>
    <mergeCell ref="AD12:AD13"/>
    <mergeCell ref="AE12:AE13"/>
    <mergeCell ref="AF12:AF13"/>
    <mergeCell ref="AG12:AG13"/>
    <mergeCell ref="AB19:AB23"/>
    <mergeCell ref="AC19:AC23"/>
    <mergeCell ref="AD19:AD23"/>
    <mergeCell ref="AE19:AE23"/>
    <mergeCell ref="AF19:AF23"/>
    <mergeCell ref="AD14:AD18"/>
    <mergeCell ref="AE14:AE18"/>
    <mergeCell ref="AF14:AF18"/>
    <mergeCell ref="AG14:AG18"/>
    <mergeCell ref="AG19:AG23"/>
    <mergeCell ref="M11:Q11"/>
    <mergeCell ref="R11:W11"/>
    <mergeCell ref="X11:AI11"/>
    <mergeCell ref="M12:P12"/>
    <mergeCell ref="Q12:Q13"/>
    <mergeCell ref="R12:R13"/>
    <mergeCell ref="S12:S13"/>
    <mergeCell ref="T12:T13"/>
    <mergeCell ref="U12:U13"/>
    <mergeCell ref="V12:V13"/>
    <mergeCell ref="W12:W13"/>
    <mergeCell ref="X12:X13"/>
    <mergeCell ref="Y12:Y13"/>
    <mergeCell ref="Z12:Z13"/>
    <mergeCell ref="AA12:AA13"/>
    <mergeCell ref="AB12:AB13"/>
    <mergeCell ref="B14:B45"/>
    <mergeCell ref="C14:C18"/>
    <mergeCell ref="D14:D18"/>
    <mergeCell ref="C19:C23"/>
    <mergeCell ref="D19:D23"/>
    <mergeCell ref="C24:C28"/>
    <mergeCell ref="D24:D28"/>
    <mergeCell ref="C29:C31"/>
    <mergeCell ref="D29:D31"/>
    <mergeCell ref="C32:C36"/>
    <mergeCell ref="D32:D36"/>
    <mergeCell ref="C37:C41"/>
    <mergeCell ref="D37:D41"/>
    <mergeCell ref="C42:C43"/>
    <mergeCell ref="D42:D43"/>
  </mergeCells>
  <conditionalFormatting sqref="M14:AG14 AI14 M19:AG19 AI19 M24:AG24 AI24 M29:AG29 AI29 M32:AG32 AI32 M37:AG37 AI37 M42:AG42 AI42 M44:AI45">
    <cfRule type="cellIs" dxfId="7" priority="1" operator="equal">
      <formula>"SI"</formula>
    </cfRule>
    <cfRule type="cellIs" dxfId="6" priority="2" operator="equal">
      <formula>"NO"</formula>
    </cfRule>
  </conditionalFormatting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FB4CF-DA6F-4FF7-9257-B88C77AE3F9B}">
  <dimension ref="D1:AQ24"/>
  <sheetViews>
    <sheetView topLeftCell="D4" zoomScale="62" zoomScaleNormal="62" workbookViewId="0">
      <selection activeCell="M12" sqref="M12"/>
    </sheetView>
  </sheetViews>
  <sheetFormatPr defaultColWidth="11.44140625" defaultRowHeight="13.8" x14ac:dyDescent="0.3"/>
  <cols>
    <col min="1" max="3" width="11.44140625" style="6"/>
    <col min="4" max="4" width="18.109375" style="6" bestFit="1" customWidth="1"/>
    <col min="5" max="5" width="22" style="6" bestFit="1" customWidth="1"/>
    <col min="6" max="6" width="12.5546875" style="6" customWidth="1"/>
    <col min="7" max="7" width="19.6640625" style="6" customWidth="1"/>
    <col min="8" max="8" width="30.109375" style="6" bestFit="1" customWidth="1"/>
    <col min="9" max="9" width="29.5546875" style="6" bestFit="1" customWidth="1"/>
    <col min="10" max="10" width="13.44140625" style="6" customWidth="1"/>
    <col min="11" max="11" width="16.88671875" style="6" bestFit="1" customWidth="1"/>
    <col min="12" max="12" width="13.33203125" style="6" customWidth="1"/>
    <col min="13" max="13" width="18.88671875" style="6" bestFit="1" customWidth="1"/>
    <col min="14" max="14" width="11.44140625" style="6"/>
    <col min="15" max="15" width="13.6640625" style="6" customWidth="1"/>
    <col min="16" max="16" width="13.109375" style="6" customWidth="1"/>
    <col min="17" max="17" width="16.109375" style="6" customWidth="1"/>
    <col min="18" max="18" width="11.44140625" style="6"/>
    <col min="19" max="19" width="14.44140625" style="6" customWidth="1"/>
    <col min="20" max="21" width="15" style="6" customWidth="1"/>
    <col min="22" max="22" width="14.44140625" style="6" customWidth="1"/>
    <col min="23" max="23" width="23" style="6" customWidth="1"/>
    <col min="24" max="24" width="12.109375" style="6" customWidth="1"/>
    <col min="25" max="25" width="25.109375" style="6" customWidth="1"/>
    <col min="26" max="26" width="15.33203125" style="6" customWidth="1"/>
    <col min="27" max="27" width="14.88671875" style="6" customWidth="1"/>
    <col min="28" max="28" width="14.6640625" style="6" customWidth="1"/>
    <col min="29" max="30" width="11.44140625" style="6"/>
    <col min="31" max="31" width="21.88671875" style="6" customWidth="1"/>
    <col min="32" max="32" width="16.33203125" style="6" customWidth="1"/>
    <col min="33" max="33" width="13.109375" style="6" customWidth="1"/>
    <col min="34" max="34" width="11.44140625" style="6"/>
    <col min="35" max="35" width="15.33203125" style="6" customWidth="1"/>
    <col min="36" max="36" width="13" style="6" bestFit="1" customWidth="1"/>
    <col min="37" max="39" width="11.44140625" style="6"/>
    <col min="40" max="40" width="12.5546875" style="6" customWidth="1"/>
    <col min="41" max="41" width="16.109375" style="6" bestFit="1" customWidth="1"/>
    <col min="42" max="42" width="16" style="6" bestFit="1" customWidth="1"/>
    <col min="43" max="16384" width="11.44140625" style="6"/>
  </cols>
  <sheetData>
    <row r="1" spans="4:43" x14ac:dyDescent="0.3">
      <c r="N1" s="172" t="s">
        <v>600</v>
      </c>
      <c r="O1" s="173"/>
      <c r="P1" s="173"/>
      <c r="Q1" s="173"/>
      <c r="R1" s="173"/>
      <c r="S1" s="173" t="s">
        <v>601</v>
      </c>
      <c r="T1" s="173"/>
      <c r="U1" s="173"/>
      <c r="V1" s="173"/>
      <c r="W1" s="173"/>
      <c r="X1" s="173"/>
      <c r="Y1" s="173" t="s">
        <v>602</v>
      </c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4"/>
    </row>
    <row r="2" spans="4:43" ht="124.5" customHeight="1" thickBot="1" x14ac:dyDescent="0.35">
      <c r="N2" s="175" t="s">
        <v>603</v>
      </c>
      <c r="O2" s="170"/>
      <c r="P2" s="170"/>
      <c r="Q2" s="170"/>
      <c r="R2" s="170" t="s">
        <v>604</v>
      </c>
      <c r="S2" s="170" t="s">
        <v>605</v>
      </c>
      <c r="T2" s="170" t="s">
        <v>685</v>
      </c>
      <c r="U2" s="170" t="s">
        <v>686</v>
      </c>
      <c r="V2" s="170" t="s">
        <v>687</v>
      </c>
      <c r="W2" s="170" t="s">
        <v>606</v>
      </c>
      <c r="X2" s="170" t="s">
        <v>607</v>
      </c>
      <c r="Y2" s="170" t="s">
        <v>608</v>
      </c>
      <c r="Z2" s="170" t="s">
        <v>4</v>
      </c>
      <c r="AA2" s="170" t="s">
        <v>609</v>
      </c>
      <c r="AB2" s="170" t="s">
        <v>610</v>
      </c>
      <c r="AC2" s="170" t="s">
        <v>611</v>
      </c>
      <c r="AD2" s="170" t="s">
        <v>612</v>
      </c>
      <c r="AE2" s="170" t="s">
        <v>613</v>
      </c>
      <c r="AF2" s="170" t="s">
        <v>614</v>
      </c>
      <c r="AG2" s="170" t="s">
        <v>688</v>
      </c>
      <c r="AH2" s="170" t="s">
        <v>615</v>
      </c>
      <c r="AI2" s="170" t="s">
        <v>616</v>
      </c>
      <c r="AJ2" s="168" t="s">
        <v>617</v>
      </c>
    </row>
    <row r="3" spans="4:43" ht="28.5" customHeight="1" x14ac:dyDescent="0.3">
      <c r="D3" s="55" t="s">
        <v>25</v>
      </c>
      <c r="E3" s="56" t="s">
        <v>11</v>
      </c>
      <c r="F3" s="56" t="s">
        <v>0</v>
      </c>
      <c r="G3" s="56" t="s">
        <v>17</v>
      </c>
      <c r="H3" s="56" t="s">
        <v>18</v>
      </c>
      <c r="I3" s="56" t="s">
        <v>19</v>
      </c>
      <c r="J3" s="56" t="s">
        <v>20</v>
      </c>
      <c r="K3" s="56" t="s">
        <v>21</v>
      </c>
      <c r="L3" s="56" t="s">
        <v>22</v>
      </c>
      <c r="M3" s="57" t="s">
        <v>23</v>
      </c>
      <c r="N3" s="49" t="s">
        <v>618</v>
      </c>
      <c r="O3" s="50" t="s">
        <v>619</v>
      </c>
      <c r="P3" s="50" t="s">
        <v>620</v>
      </c>
      <c r="Q3" s="50" t="s">
        <v>621</v>
      </c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68"/>
    </row>
    <row r="4" spans="4:43" ht="55.2" x14ac:dyDescent="0.3">
      <c r="D4" s="198" t="s">
        <v>483</v>
      </c>
      <c r="E4" s="87" t="s">
        <v>484</v>
      </c>
      <c r="F4" s="84" t="s">
        <v>495</v>
      </c>
      <c r="G4" s="3" t="s">
        <v>496</v>
      </c>
      <c r="H4" s="3" t="s">
        <v>488</v>
      </c>
      <c r="I4" s="3" t="s">
        <v>491</v>
      </c>
      <c r="J4" s="3">
        <v>8</v>
      </c>
      <c r="K4" s="3">
        <v>7</v>
      </c>
      <c r="L4" s="3">
        <v>6</v>
      </c>
      <c r="M4" s="58">
        <f>J4*K4*L4</f>
        <v>336</v>
      </c>
      <c r="N4" s="198"/>
      <c r="O4" s="87"/>
      <c r="P4" s="87"/>
      <c r="Q4" s="87" t="s">
        <v>622</v>
      </c>
      <c r="R4" s="87"/>
      <c r="S4" s="87"/>
      <c r="T4" s="87"/>
      <c r="U4" s="87" t="s">
        <v>622</v>
      </c>
      <c r="V4" s="87"/>
      <c r="W4" s="87"/>
      <c r="X4" s="87"/>
      <c r="Y4" s="84" t="s">
        <v>689</v>
      </c>
      <c r="Z4" s="84" t="s">
        <v>690</v>
      </c>
      <c r="AA4" s="84" t="s">
        <v>691</v>
      </c>
      <c r="AB4" s="200" t="s">
        <v>692</v>
      </c>
      <c r="AC4" s="84">
        <v>1</v>
      </c>
      <c r="AD4" s="200" t="s">
        <v>692</v>
      </c>
      <c r="AE4" s="84" t="s">
        <v>623</v>
      </c>
      <c r="AF4" s="102">
        <v>250000</v>
      </c>
      <c r="AG4" s="102">
        <f>35000*2.5</f>
        <v>87500</v>
      </c>
      <c r="AH4" s="83">
        <f>AO$6*2.5</f>
        <v>16340.833985563961</v>
      </c>
      <c r="AI4" s="84" t="s">
        <v>693</v>
      </c>
      <c r="AJ4" s="103">
        <f>AG4+(AH4*AC4)+AF4</f>
        <v>353840.83398556395</v>
      </c>
      <c r="AN4" s="6" t="s">
        <v>694</v>
      </c>
      <c r="AO4" s="32">
        <v>1503226</v>
      </c>
      <c r="AP4" s="32">
        <v>2500000</v>
      </c>
    </row>
    <row r="5" spans="4:43" ht="41.4" x14ac:dyDescent="0.3">
      <c r="D5" s="198"/>
      <c r="E5" s="87"/>
      <c r="F5" s="84"/>
      <c r="G5" s="3" t="s">
        <v>497</v>
      </c>
      <c r="H5" s="3" t="s">
        <v>489</v>
      </c>
      <c r="I5" s="3" t="s">
        <v>492</v>
      </c>
      <c r="J5" s="3">
        <v>9</v>
      </c>
      <c r="K5" s="3">
        <v>6</v>
      </c>
      <c r="L5" s="3">
        <v>7</v>
      </c>
      <c r="M5" s="205">
        <f>J5*K5*L5</f>
        <v>378</v>
      </c>
      <c r="N5" s="198"/>
      <c r="O5" s="87"/>
      <c r="P5" s="87"/>
      <c r="Q5" s="87"/>
      <c r="R5" s="87"/>
      <c r="S5" s="87"/>
      <c r="T5" s="87"/>
      <c r="U5" s="87"/>
      <c r="V5" s="87"/>
      <c r="W5" s="87"/>
      <c r="X5" s="87"/>
      <c r="Y5" s="84"/>
      <c r="Z5" s="84"/>
      <c r="AA5" s="84"/>
      <c r="AB5" s="200"/>
      <c r="AC5" s="84"/>
      <c r="AD5" s="200"/>
      <c r="AE5" s="84"/>
      <c r="AF5" s="102"/>
      <c r="AG5" s="102"/>
      <c r="AH5" s="84"/>
      <c r="AI5" s="84"/>
      <c r="AJ5" s="104"/>
      <c r="AN5" s="6" t="s">
        <v>627</v>
      </c>
      <c r="AO5" s="33">
        <f>AO4/30</f>
        <v>50107.533333333333</v>
      </c>
      <c r="AP5" s="32">
        <v>83333.333333333328</v>
      </c>
      <c r="AQ5" s="6" t="s">
        <v>628</v>
      </c>
    </row>
    <row r="6" spans="4:43" ht="41.4" x14ac:dyDescent="0.3">
      <c r="D6" s="198"/>
      <c r="E6" s="87"/>
      <c r="F6" s="84"/>
      <c r="G6" s="3" t="s">
        <v>487</v>
      </c>
      <c r="H6" s="3" t="s">
        <v>490</v>
      </c>
      <c r="I6" s="3" t="s">
        <v>493</v>
      </c>
      <c r="J6" s="3">
        <v>10</v>
      </c>
      <c r="K6" s="3">
        <v>5</v>
      </c>
      <c r="L6" s="3">
        <v>4</v>
      </c>
      <c r="M6" s="58">
        <f>J6*K6*L6</f>
        <v>200</v>
      </c>
      <c r="N6" s="198"/>
      <c r="O6" s="87"/>
      <c r="P6" s="87"/>
      <c r="Q6" s="87"/>
      <c r="R6" s="87"/>
      <c r="S6" s="87"/>
      <c r="T6" s="87"/>
      <c r="U6" s="87"/>
      <c r="V6" s="87"/>
      <c r="W6" s="87"/>
      <c r="X6" s="87"/>
      <c r="Y6" s="84"/>
      <c r="Z6" s="84"/>
      <c r="AA6" s="84"/>
      <c r="AB6" s="200"/>
      <c r="AC6" s="84"/>
      <c r="AD6" s="200"/>
      <c r="AE6" s="84"/>
      <c r="AF6" s="102"/>
      <c r="AG6" s="102"/>
      <c r="AH6" s="84"/>
      <c r="AI6" s="84"/>
      <c r="AJ6" s="104"/>
      <c r="AN6" s="6" t="s">
        <v>629</v>
      </c>
      <c r="AO6" s="33">
        <f>AO5/7.666</f>
        <v>6536.3335942255844</v>
      </c>
      <c r="AP6" s="32">
        <v>10879.025239338554</v>
      </c>
    </row>
    <row r="7" spans="4:43" ht="55.2" x14ac:dyDescent="0.3">
      <c r="D7" s="198"/>
      <c r="E7" s="87" t="s">
        <v>485</v>
      </c>
      <c r="F7" s="84" t="s">
        <v>494</v>
      </c>
      <c r="G7" s="3" t="s">
        <v>498</v>
      </c>
      <c r="H7" s="3" t="s">
        <v>502</v>
      </c>
      <c r="I7" s="3" t="s">
        <v>506</v>
      </c>
      <c r="J7" s="3">
        <v>7</v>
      </c>
      <c r="K7" s="3">
        <v>8</v>
      </c>
      <c r="L7" s="3">
        <v>6</v>
      </c>
      <c r="M7" s="58">
        <f t="shared" ref="M7:M15" si="0">J7*K7*L7</f>
        <v>336</v>
      </c>
      <c r="N7" s="198"/>
      <c r="O7" s="87"/>
      <c r="P7" s="87"/>
      <c r="Q7" s="87" t="s">
        <v>622</v>
      </c>
      <c r="R7" s="87"/>
      <c r="S7" s="87" t="s">
        <v>622</v>
      </c>
      <c r="T7" s="87"/>
      <c r="U7" s="87"/>
      <c r="V7" s="87"/>
      <c r="W7" s="87"/>
      <c r="X7" s="87"/>
      <c r="Y7" s="84" t="s">
        <v>695</v>
      </c>
      <c r="Z7" s="84" t="s">
        <v>696</v>
      </c>
      <c r="AA7" s="84" t="s">
        <v>691</v>
      </c>
      <c r="AB7" s="84" t="s">
        <v>697</v>
      </c>
      <c r="AC7" s="84">
        <v>2</v>
      </c>
      <c r="AD7" s="84" t="s">
        <v>697</v>
      </c>
      <c r="AE7" s="84" t="s">
        <v>698</v>
      </c>
      <c r="AF7" s="102">
        <v>0</v>
      </c>
      <c r="AG7" s="102">
        <v>0</v>
      </c>
      <c r="AH7" s="83">
        <f>AO6*1.25</f>
        <v>8170.4169927819803</v>
      </c>
      <c r="AI7" s="84" t="s">
        <v>699</v>
      </c>
      <c r="AJ7" s="103">
        <f>AG7+(AH7*AC7)+AF7</f>
        <v>16340.833985563961</v>
      </c>
      <c r="AN7" s="6" t="s">
        <v>630</v>
      </c>
      <c r="AO7" s="32">
        <v>35000</v>
      </c>
    </row>
    <row r="8" spans="4:43" ht="41.4" x14ac:dyDescent="0.3">
      <c r="D8" s="198"/>
      <c r="E8" s="87"/>
      <c r="F8" s="84"/>
      <c r="G8" s="3" t="s">
        <v>499</v>
      </c>
      <c r="H8" s="3" t="s">
        <v>503</v>
      </c>
      <c r="I8" s="3" t="s">
        <v>507</v>
      </c>
      <c r="J8" s="3">
        <v>8</v>
      </c>
      <c r="K8" s="3">
        <v>5</v>
      </c>
      <c r="L8" s="3">
        <v>7</v>
      </c>
      <c r="M8" s="58">
        <f t="shared" si="0"/>
        <v>280</v>
      </c>
      <c r="N8" s="198"/>
      <c r="O8" s="87"/>
      <c r="P8" s="87"/>
      <c r="Q8" s="87"/>
      <c r="R8" s="87"/>
      <c r="S8" s="87"/>
      <c r="T8" s="87"/>
      <c r="U8" s="87"/>
      <c r="V8" s="87"/>
      <c r="W8" s="87"/>
      <c r="X8" s="87"/>
      <c r="Y8" s="84"/>
      <c r="Z8" s="84"/>
      <c r="AA8" s="84"/>
      <c r="AB8" s="84"/>
      <c r="AC8" s="84"/>
      <c r="AD8" s="84"/>
      <c r="AE8" s="84"/>
      <c r="AF8" s="102"/>
      <c r="AG8" s="102"/>
      <c r="AH8" s="84"/>
      <c r="AI8" s="84"/>
      <c r="AJ8" s="104"/>
    </row>
    <row r="9" spans="4:43" ht="41.4" x14ac:dyDescent="0.3">
      <c r="D9" s="198"/>
      <c r="E9" s="87"/>
      <c r="F9" s="84"/>
      <c r="G9" s="3" t="s">
        <v>500</v>
      </c>
      <c r="H9" s="3" t="s">
        <v>504</v>
      </c>
      <c r="I9" s="3" t="s">
        <v>508</v>
      </c>
      <c r="J9" s="3">
        <v>7</v>
      </c>
      <c r="K9" s="3">
        <v>5</v>
      </c>
      <c r="L9" s="3">
        <v>7</v>
      </c>
      <c r="M9" s="58">
        <f t="shared" si="0"/>
        <v>245</v>
      </c>
      <c r="N9" s="198"/>
      <c r="O9" s="87"/>
      <c r="P9" s="87"/>
      <c r="Q9" s="87"/>
      <c r="R9" s="87"/>
      <c r="S9" s="87"/>
      <c r="T9" s="87"/>
      <c r="U9" s="87"/>
      <c r="V9" s="87"/>
      <c r="W9" s="87"/>
      <c r="X9" s="87"/>
      <c r="Y9" s="84"/>
      <c r="Z9" s="84"/>
      <c r="AA9" s="84"/>
      <c r="AB9" s="84"/>
      <c r="AC9" s="84"/>
      <c r="AD9" s="84"/>
      <c r="AE9" s="84"/>
      <c r="AF9" s="102"/>
      <c r="AG9" s="102"/>
      <c r="AH9" s="84"/>
      <c r="AI9" s="84"/>
      <c r="AJ9" s="104"/>
    </row>
    <row r="10" spans="4:43" ht="41.4" x14ac:dyDescent="0.3">
      <c r="D10" s="198"/>
      <c r="E10" s="87"/>
      <c r="F10" s="84"/>
      <c r="G10" s="3" t="s">
        <v>501</v>
      </c>
      <c r="H10" s="3" t="s">
        <v>505</v>
      </c>
      <c r="I10" s="3" t="s">
        <v>509</v>
      </c>
      <c r="J10" s="3">
        <v>10</v>
      </c>
      <c r="K10" s="3">
        <v>4</v>
      </c>
      <c r="L10" s="3">
        <v>5</v>
      </c>
      <c r="M10" s="58">
        <f t="shared" si="0"/>
        <v>200</v>
      </c>
      <c r="N10" s="198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4"/>
      <c r="Z10" s="84"/>
      <c r="AA10" s="84"/>
      <c r="AB10" s="84"/>
      <c r="AC10" s="84"/>
      <c r="AD10" s="84"/>
      <c r="AE10" s="84"/>
      <c r="AF10" s="102"/>
      <c r="AG10" s="102"/>
      <c r="AH10" s="84"/>
      <c r="AI10" s="84"/>
      <c r="AJ10" s="104"/>
    </row>
    <row r="11" spans="4:43" ht="55.2" x14ac:dyDescent="0.3">
      <c r="D11" s="198"/>
      <c r="E11" s="87" t="s">
        <v>479</v>
      </c>
      <c r="F11" s="84" t="s">
        <v>510</v>
      </c>
      <c r="G11" s="3" t="s">
        <v>511</v>
      </c>
      <c r="H11" s="3" t="s">
        <v>514</v>
      </c>
      <c r="I11" s="3" t="s">
        <v>517</v>
      </c>
      <c r="J11" s="3">
        <v>7</v>
      </c>
      <c r="K11" s="3">
        <v>8</v>
      </c>
      <c r="L11" s="3">
        <v>6</v>
      </c>
      <c r="M11" s="58">
        <f>J11*K11*L11</f>
        <v>336</v>
      </c>
      <c r="N11" s="198"/>
      <c r="O11" s="87"/>
      <c r="P11" s="87" t="s">
        <v>622</v>
      </c>
      <c r="Q11" s="87"/>
      <c r="R11" s="87"/>
      <c r="S11" s="87"/>
      <c r="T11" s="87"/>
      <c r="U11" s="87" t="s">
        <v>622</v>
      </c>
      <c r="V11" s="87"/>
      <c r="W11" s="87"/>
      <c r="X11" s="87"/>
      <c r="Y11" s="84" t="s">
        <v>700</v>
      </c>
      <c r="Z11" s="84" t="s">
        <v>696</v>
      </c>
      <c r="AA11" s="84" t="s">
        <v>691</v>
      </c>
      <c r="AB11" s="200" t="s">
        <v>692</v>
      </c>
      <c r="AC11" s="84">
        <v>2</v>
      </c>
      <c r="AD11" s="200" t="s">
        <v>692</v>
      </c>
      <c r="AE11" s="84" t="s">
        <v>623</v>
      </c>
      <c r="AF11" s="102">
        <v>190000</v>
      </c>
      <c r="AG11" s="102">
        <f>35000*2.5</f>
        <v>87500</v>
      </c>
      <c r="AH11" s="83">
        <f>AO6*2.5</f>
        <v>16340.833985563961</v>
      </c>
      <c r="AI11" s="84" t="s">
        <v>701</v>
      </c>
      <c r="AJ11" s="103">
        <f>AG11+(AH11*AC11)+AF11</f>
        <v>310181.6679711279</v>
      </c>
    </row>
    <row r="12" spans="4:43" ht="41.4" x14ac:dyDescent="0.3">
      <c r="D12" s="198"/>
      <c r="E12" s="87"/>
      <c r="F12" s="84"/>
      <c r="G12" s="3" t="s">
        <v>512</v>
      </c>
      <c r="H12" s="3" t="s">
        <v>515</v>
      </c>
      <c r="I12" s="3" t="s">
        <v>518</v>
      </c>
      <c r="J12" s="3">
        <v>8</v>
      </c>
      <c r="K12" s="3">
        <v>7</v>
      </c>
      <c r="L12" s="3">
        <v>7</v>
      </c>
      <c r="M12" s="205">
        <f t="shared" si="0"/>
        <v>392</v>
      </c>
      <c r="N12" s="198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4"/>
      <c r="Z12" s="84"/>
      <c r="AA12" s="84"/>
      <c r="AB12" s="200"/>
      <c r="AC12" s="84"/>
      <c r="AD12" s="200"/>
      <c r="AE12" s="84"/>
      <c r="AF12" s="102"/>
      <c r="AG12" s="102"/>
      <c r="AH12" s="84"/>
      <c r="AI12" s="84"/>
      <c r="AJ12" s="104"/>
    </row>
    <row r="13" spans="4:43" ht="55.2" x14ac:dyDescent="0.3">
      <c r="D13" s="198"/>
      <c r="E13" s="84"/>
      <c r="F13" s="84"/>
      <c r="G13" s="3" t="s">
        <v>513</v>
      </c>
      <c r="H13" s="3" t="s">
        <v>516</v>
      </c>
      <c r="I13" s="3" t="s">
        <v>519</v>
      </c>
      <c r="J13" s="3">
        <v>9</v>
      </c>
      <c r="K13" s="3">
        <v>6</v>
      </c>
      <c r="L13" s="3">
        <v>6</v>
      </c>
      <c r="M13" s="58">
        <f t="shared" si="0"/>
        <v>324</v>
      </c>
      <c r="N13" s="198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4"/>
      <c r="Z13" s="84"/>
      <c r="AA13" s="84"/>
      <c r="AB13" s="200"/>
      <c r="AC13" s="84"/>
      <c r="AD13" s="200"/>
      <c r="AE13" s="84"/>
      <c r="AF13" s="102"/>
      <c r="AG13" s="102"/>
      <c r="AH13" s="84"/>
      <c r="AI13" s="84"/>
      <c r="AJ13" s="104"/>
    </row>
    <row r="14" spans="4:43" ht="55.2" x14ac:dyDescent="0.3">
      <c r="D14" s="198"/>
      <c r="E14" s="87" t="s">
        <v>486</v>
      </c>
      <c r="F14" s="84" t="s">
        <v>520</v>
      </c>
      <c r="G14" s="3" t="s">
        <v>521</v>
      </c>
      <c r="H14" s="3" t="s">
        <v>524</v>
      </c>
      <c r="I14" s="3" t="s">
        <v>527</v>
      </c>
      <c r="J14" s="3">
        <v>6</v>
      </c>
      <c r="K14" s="3">
        <v>6</v>
      </c>
      <c r="L14" s="3">
        <v>7</v>
      </c>
      <c r="M14" s="58">
        <f t="shared" si="0"/>
        <v>252</v>
      </c>
      <c r="N14" s="198"/>
      <c r="O14" s="87"/>
      <c r="P14" s="87"/>
      <c r="Q14" s="87" t="s">
        <v>622</v>
      </c>
      <c r="R14" s="87"/>
      <c r="S14" s="87"/>
      <c r="T14" s="87"/>
      <c r="U14" s="87"/>
      <c r="V14" s="87" t="s">
        <v>622</v>
      </c>
      <c r="W14" s="87"/>
      <c r="X14" s="87"/>
      <c r="Y14" s="84" t="s">
        <v>702</v>
      </c>
      <c r="Z14" s="84" t="s">
        <v>696</v>
      </c>
      <c r="AA14" s="84" t="s">
        <v>691</v>
      </c>
      <c r="AB14" s="84" t="s">
        <v>703</v>
      </c>
      <c r="AC14" s="84">
        <v>2</v>
      </c>
      <c r="AD14" s="84" t="s">
        <v>703</v>
      </c>
      <c r="AE14" s="84" t="s">
        <v>623</v>
      </c>
      <c r="AF14" s="102">
        <v>0</v>
      </c>
      <c r="AG14" s="102">
        <f>35000*1.5</f>
        <v>52500</v>
      </c>
      <c r="AH14" s="83">
        <f>AO6*1.5</f>
        <v>9804.5003913383771</v>
      </c>
      <c r="AI14" s="84" t="s">
        <v>704</v>
      </c>
      <c r="AJ14" s="103">
        <f>AG14+(AH14*AC14)+AF14</f>
        <v>72109.000782676754</v>
      </c>
    </row>
    <row r="15" spans="4:43" ht="55.2" x14ac:dyDescent="0.3">
      <c r="D15" s="198"/>
      <c r="E15" s="87"/>
      <c r="F15" s="84"/>
      <c r="G15" s="3" t="s">
        <v>522</v>
      </c>
      <c r="H15" s="3" t="s">
        <v>525</v>
      </c>
      <c r="I15" s="3" t="s">
        <v>528</v>
      </c>
      <c r="J15" s="3">
        <v>7</v>
      </c>
      <c r="K15" s="3">
        <v>5</v>
      </c>
      <c r="L15" s="3">
        <v>6</v>
      </c>
      <c r="M15" s="58">
        <f t="shared" si="0"/>
        <v>210</v>
      </c>
      <c r="N15" s="198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4"/>
      <c r="Z15" s="84"/>
      <c r="AA15" s="84"/>
      <c r="AB15" s="84"/>
      <c r="AC15" s="84"/>
      <c r="AD15" s="84"/>
      <c r="AE15" s="84"/>
      <c r="AF15" s="102"/>
      <c r="AG15" s="102"/>
      <c r="AH15" s="84"/>
      <c r="AI15" s="84"/>
      <c r="AJ15" s="104"/>
    </row>
    <row r="16" spans="4:43" ht="55.8" thickBot="1" x14ac:dyDescent="0.35">
      <c r="D16" s="199"/>
      <c r="E16" s="197"/>
      <c r="F16" s="127"/>
      <c r="G16" s="9" t="s">
        <v>523</v>
      </c>
      <c r="H16" s="9" t="s">
        <v>526</v>
      </c>
      <c r="I16" s="9" t="s">
        <v>529</v>
      </c>
      <c r="J16" s="9">
        <v>9</v>
      </c>
      <c r="K16" s="9">
        <v>5</v>
      </c>
      <c r="L16" s="9">
        <v>7</v>
      </c>
      <c r="M16" s="59">
        <f>J16*K16*L16</f>
        <v>315</v>
      </c>
      <c r="N16" s="199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27"/>
      <c r="Z16" s="127"/>
      <c r="AA16" s="127"/>
      <c r="AB16" s="127"/>
      <c r="AC16" s="127"/>
      <c r="AD16" s="127"/>
      <c r="AE16" s="127"/>
      <c r="AF16" s="196"/>
      <c r="AG16" s="196"/>
      <c r="AH16" s="127"/>
      <c r="AI16" s="127"/>
      <c r="AJ16" s="195"/>
    </row>
    <row r="17" spans="4:36" ht="15.6" x14ac:dyDescent="0.3">
      <c r="D17" s="4"/>
      <c r="N17" s="60"/>
      <c r="O17" s="60"/>
      <c r="P17" s="60"/>
      <c r="Q17" s="60"/>
      <c r="R17" s="60"/>
      <c r="S17" s="61"/>
      <c r="T17" s="61"/>
      <c r="U17" s="61"/>
      <c r="V17" s="61"/>
      <c r="W17" s="61"/>
      <c r="X17" s="61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</row>
    <row r="18" spans="4:36" ht="15.6" x14ac:dyDescent="0.3">
      <c r="D18" s="4"/>
      <c r="N18" s="60"/>
      <c r="O18" s="60"/>
      <c r="P18" s="60"/>
      <c r="Q18" s="60"/>
      <c r="R18" s="60"/>
      <c r="S18" s="61"/>
      <c r="T18" s="61"/>
      <c r="U18" s="61"/>
      <c r="V18" s="61"/>
      <c r="W18" s="61"/>
      <c r="X18" s="61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</row>
    <row r="19" spans="4:36" ht="15.6" x14ac:dyDescent="0.3">
      <c r="D19" s="4"/>
      <c r="N19" s="60"/>
      <c r="O19" s="60"/>
      <c r="P19" s="60"/>
      <c r="Q19" s="60"/>
      <c r="R19" s="60"/>
      <c r="S19" s="61"/>
      <c r="T19" s="61"/>
      <c r="U19" s="61"/>
      <c r="V19" s="61"/>
      <c r="W19" s="61"/>
      <c r="X19" s="61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</row>
    <row r="20" spans="4:36" ht="15.6" x14ac:dyDescent="0.3">
      <c r="D20" s="4"/>
      <c r="N20" s="60"/>
      <c r="O20" s="60"/>
      <c r="P20" s="60"/>
      <c r="Q20" s="60"/>
      <c r="R20" s="60"/>
      <c r="S20" s="61"/>
      <c r="T20" s="61"/>
      <c r="U20" s="61"/>
      <c r="V20" s="61"/>
      <c r="W20" s="61"/>
      <c r="X20" s="61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</row>
    <row r="21" spans="4:36" ht="15.6" x14ac:dyDescent="0.3">
      <c r="D21" s="4"/>
      <c r="N21" s="60"/>
      <c r="O21" s="60"/>
      <c r="P21" s="60"/>
      <c r="Q21" s="60"/>
      <c r="R21" s="60"/>
      <c r="S21" s="61"/>
      <c r="T21" s="61"/>
      <c r="U21" s="61"/>
      <c r="V21" s="61"/>
      <c r="W21" s="61"/>
      <c r="X21" s="61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</row>
    <row r="22" spans="4:36" ht="15" customHeight="1" x14ac:dyDescent="0.3">
      <c r="D22" s="4"/>
    </row>
    <row r="23" spans="4:36" ht="45" customHeight="1" x14ac:dyDescent="0.3">
      <c r="D23" s="4"/>
    </row>
    <row r="24" spans="4:36" x14ac:dyDescent="0.3">
      <c r="D24" s="4"/>
    </row>
  </sheetData>
  <mergeCells count="124">
    <mergeCell ref="E14:E16"/>
    <mergeCell ref="F14:F16"/>
    <mergeCell ref="AH2:AH3"/>
    <mergeCell ref="N1:R1"/>
    <mergeCell ref="S1:X1"/>
    <mergeCell ref="Y1:AJ1"/>
    <mergeCell ref="N2:Q2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Z4:Z6"/>
    <mergeCell ref="AA4:AA6"/>
    <mergeCell ref="AB4:AB6"/>
    <mergeCell ref="AC4:AC6"/>
    <mergeCell ref="AI2:AI3"/>
    <mergeCell ref="AJ2:AJ3"/>
    <mergeCell ref="D4:D16"/>
    <mergeCell ref="E4:E6"/>
    <mergeCell ref="F4:F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AD2:AD3"/>
    <mergeCell ref="AE2:AE3"/>
    <mergeCell ref="AF2:AF3"/>
    <mergeCell ref="AG2:AG3"/>
    <mergeCell ref="AC7:AC10"/>
    <mergeCell ref="AD7:AD10"/>
    <mergeCell ref="AI4:AI6"/>
    <mergeCell ref="AJ4:AJ6"/>
    <mergeCell ref="E7:E10"/>
    <mergeCell ref="F7:F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10"/>
    <mergeCell ref="X7:X10"/>
    <mergeCell ref="Y7:Y10"/>
    <mergeCell ref="AD4:AD6"/>
    <mergeCell ref="AE4:AE6"/>
    <mergeCell ref="AF4:AF6"/>
    <mergeCell ref="AG4:AG6"/>
    <mergeCell ref="AH4:AH6"/>
    <mergeCell ref="Y4:Y6"/>
    <mergeCell ref="AJ7:AJ10"/>
    <mergeCell ref="E11:E13"/>
    <mergeCell ref="F11:F13"/>
    <mergeCell ref="N11:N13"/>
    <mergeCell ref="O11:O13"/>
    <mergeCell ref="P11:P13"/>
    <mergeCell ref="Q11:Q13"/>
    <mergeCell ref="R11:R13"/>
    <mergeCell ref="S11:S13"/>
    <mergeCell ref="T11:T13"/>
    <mergeCell ref="U11:U13"/>
    <mergeCell ref="V11:V13"/>
    <mergeCell ref="W11:W13"/>
    <mergeCell ref="X11:X13"/>
    <mergeCell ref="Y11:Y13"/>
    <mergeCell ref="Z11:Z13"/>
    <mergeCell ref="AE7:AE10"/>
    <mergeCell ref="AF7:AF10"/>
    <mergeCell ref="AG7:AG10"/>
    <mergeCell ref="AH7:AH10"/>
    <mergeCell ref="AI7:AI10"/>
    <mergeCell ref="Z7:Z10"/>
    <mergeCell ref="AA7:AA10"/>
    <mergeCell ref="AB7:AB10"/>
    <mergeCell ref="AF11:AF13"/>
    <mergeCell ref="AG11:AG13"/>
    <mergeCell ref="AH11:AH13"/>
    <mergeCell ref="AI11:AI13"/>
    <mergeCell ref="AJ11:AJ13"/>
    <mergeCell ref="AA11:AA13"/>
    <mergeCell ref="AB11:AB13"/>
    <mergeCell ref="AC11:AC13"/>
    <mergeCell ref="AD11:AD13"/>
    <mergeCell ref="AE11:AE13"/>
    <mergeCell ref="S14:S16"/>
    <mergeCell ref="T14:T16"/>
    <mergeCell ref="U14:U16"/>
    <mergeCell ref="V14:V16"/>
    <mergeCell ref="W14:W16"/>
    <mergeCell ref="N14:N16"/>
    <mergeCell ref="O14:O16"/>
    <mergeCell ref="P14:P16"/>
    <mergeCell ref="Q14:Q16"/>
    <mergeCell ref="R14:R16"/>
    <mergeCell ref="AH14:AH16"/>
    <mergeCell ref="AI14:AI16"/>
    <mergeCell ref="AJ14:AJ16"/>
    <mergeCell ref="AC14:AC16"/>
    <mergeCell ref="AD14:AD16"/>
    <mergeCell ref="AE14:AE16"/>
    <mergeCell ref="AF14:AF16"/>
    <mergeCell ref="AG14:AG16"/>
    <mergeCell ref="X14:X16"/>
    <mergeCell ref="Y14:Y16"/>
    <mergeCell ref="Z14:Z16"/>
    <mergeCell ref="AA14:AA16"/>
    <mergeCell ref="AB14:AB16"/>
  </mergeCells>
  <conditionalFormatting sqref="N4:X4 N7:X7 N14:X14 N17:X17">
    <cfRule type="cellIs" dxfId="5" priority="1" operator="equal">
      <formula>"SI"</formula>
    </cfRule>
    <cfRule type="cellIs" dxfId="4" priority="2" operator="equal">
      <formula>"NO"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F6BE9-8DC1-438B-BA1D-9776897A119A}">
  <dimension ref="D1:AQ20"/>
  <sheetViews>
    <sheetView topLeftCell="A2" zoomScale="68" zoomScaleNormal="68" workbookViewId="0">
      <selection activeCell="M5" sqref="M5"/>
    </sheetView>
  </sheetViews>
  <sheetFormatPr defaultColWidth="11.44140625" defaultRowHeight="13.8" x14ac:dyDescent="0.3"/>
  <cols>
    <col min="1" max="3" width="11.44140625" style="6"/>
    <col min="4" max="4" width="19.6640625" style="6" bestFit="1" customWidth="1"/>
    <col min="5" max="5" width="15.5546875" style="6" customWidth="1"/>
    <col min="6" max="6" width="18.33203125" style="6" bestFit="1" customWidth="1"/>
    <col min="7" max="7" width="20.109375" style="6" bestFit="1" customWidth="1"/>
    <col min="8" max="9" width="21.6640625" style="6" bestFit="1" customWidth="1"/>
    <col min="10" max="10" width="13.44140625" style="6" customWidth="1"/>
    <col min="11" max="11" width="14.44140625" style="6" customWidth="1"/>
    <col min="12" max="12" width="13.33203125" style="6" customWidth="1"/>
    <col min="13" max="13" width="18.5546875" style="6" customWidth="1"/>
    <col min="14" max="14" width="11.44140625" style="6"/>
    <col min="15" max="15" width="14" style="6" customWidth="1"/>
    <col min="16" max="16" width="13.44140625" style="6" customWidth="1"/>
    <col min="17" max="17" width="15.5546875" style="6" customWidth="1"/>
    <col min="18" max="18" width="11.44140625" style="6"/>
    <col min="19" max="19" width="12.5546875" style="6" customWidth="1"/>
    <col min="20" max="20" width="18.33203125" style="6" customWidth="1"/>
    <col min="21" max="21" width="12.5546875" style="6" customWidth="1"/>
    <col min="22" max="22" width="12.33203125" style="6" customWidth="1"/>
    <col min="23" max="23" width="12.6640625" style="6" customWidth="1"/>
    <col min="24" max="24" width="11.44140625" style="6"/>
    <col min="25" max="25" width="20.6640625" style="6" customWidth="1"/>
    <col min="26" max="26" width="14.44140625" style="6" customWidth="1"/>
    <col min="27" max="27" width="16.33203125" style="6" customWidth="1"/>
    <col min="28" max="28" width="13.109375" style="6" customWidth="1"/>
    <col min="29" max="29" width="12" style="6" customWidth="1"/>
    <col min="30" max="30" width="11.44140625" style="6"/>
    <col min="31" max="31" width="16.109375" style="6" customWidth="1"/>
    <col min="32" max="34" width="11.44140625" style="6"/>
    <col min="35" max="35" width="12.88671875" style="6" customWidth="1"/>
    <col min="36" max="40" width="11.44140625" style="6"/>
    <col min="41" max="41" width="13.5546875" style="6" bestFit="1" customWidth="1"/>
    <col min="42" max="42" width="14" style="6" bestFit="1" customWidth="1"/>
    <col min="43" max="16384" width="11.44140625" style="6"/>
  </cols>
  <sheetData>
    <row r="1" spans="4:43" x14ac:dyDescent="0.3">
      <c r="N1" s="172" t="s">
        <v>600</v>
      </c>
      <c r="O1" s="173"/>
      <c r="P1" s="173"/>
      <c r="Q1" s="173"/>
      <c r="R1" s="173"/>
      <c r="S1" s="173" t="s">
        <v>601</v>
      </c>
      <c r="T1" s="173"/>
      <c r="U1" s="173"/>
      <c r="V1" s="173"/>
      <c r="W1" s="173"/>
      <c r="X1" s="173"/>
      <c r="Y1" s="173" t="s">
        <v>602</v>
      </c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4"/>
    </row>
    <row r="2" spans="4:43" ht="124.5" customHeight="1" thickBot="1" x14ac:dyDescent="0.35">
      <c r="N2" s="175" t="s">
        <v>603</v>
      </c>
      <c r="O2" s="170"/>
      <c r="P2" s="170"/>
      <c r="Q2" s="170"/>
      <c r="R2" s="170" t="s">
        <v>604</v>
      </c>
      <c r="S2" s="170" t="s">
        <v>605</v>
      </c>
      <c r="T2" s="170" t="s">
        <v>685</v>
      </c>
      <c r="U2" s="170" t="s">
        <v>686</v>
      </c>
      <c r="V2" s="170" t="s">
        <v>687</v>
      </c>
      <c r="W2" s="170" t="s">
        <v>606</v>
      </c>
      <c r="X2" s="170" t="s">
        <v>607</v>
      </c>
      <c r="Y2" s="170" t="s">
        <v>608</v>
      </c>
      <c r="Z2" s="170" t="s">
        <v>4</v>
      </c>
      <c r="AA2" s="170" t="s">
        <v>609</v>
      </c>
      <c r="AB2" s="170" t="s">
        <v>610</v>
      </c>
      <c r="AC2" s="170" t="s">
        <v>611</v>
      </c>
      <c r="AD2" s="170" t="s">
        <v>612</v>
      </c>
      <c r="AE2" s="170" t="s">
        <v>613</v>
      </c>
      <c r="AF2" s="170" t="s">
        <v>614</v>
      </c>
      <c r="AG2" s="170" t="s">
        <v>688</v>
      </c>
      <c r="AH2" s="170" t="s">
        <v>615</v>
      </c>
      <c r="AI2" s="170" t="s">
        <v>616</v>
      </c>
      <c r="AJ2" s="168" t="s">
        <v>617</v>
      </c>
    </row>
    <row r="3" spans="4:43" x14ac:dyDescent="0.3">
      <c r="D3" s="55" t="s">
        <v>25</v>
      </c>
      <c r="E3" s="56" t="s">
        <v>11</v>
      </c>
      <c r="F3" s="56" t="s">
        <v>0</v>
      </c>
      <c r="G3" s="56" t="s">
        <v>17</v>
      </c>
      <c r="H3" s="56" t="s">
        <v>18</v>
      </c>
      <c r="I3" s="56" t="s">
        <v>19</v>
      </c>
      <c r="J3" s="56" t="s">
        <v>20</v>
      </c>
      <c r="K3" s="56" t="s">
        <v>21</v>
      </c>
      <c r="L3" s="56" t="s">
        <v>22</v>
      </c>
      <c r="M3" s="57" t="s">
        <v>23</v>
      </c>
      <c r="N3" s="49" t="s">
        <v>618</v>
      </c>
      <c r="O3" s="50" t="s">
        <v>619</v>
      </c>
      <c r="P3" s="50" t="s">
        <v>620</v>
      </c>
      <c r="Q3" s="50" t="s">
        <v>621</v>
      </c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68"/>
    </row>
    <row r="4" spans="4:43" ht="69" x14ac:dyDescent="0.3">
      <c r="D4" s="198" t="s">
        <v>530</v>
      </c>
      <c r="E4" s="87" t="s">
        <v>531</v>
      </c>
      <c r="F4" s="84" t="s">
        <v>533</v>
      </c>
      <c r="G4" s="3" t="s">
        <v>537</v>
      </c>
      <c r="H4" s="3" t="s">
        <v>540</v>
      </c>
      <c r="I4" s="3" t="s">
        <v>543</v>
      </c>
      <c r="J4" s="3">
        <v>9</v>
      </c>
      <c r="K4" s="3">
        <v>6</v>
      </c>
      <c r="L4" s="3">
        <v>7</v>
      </c>
      <c r="M4" s="205">
        <f>J4*K4*L4</f>
        <v>378</v>
      </c>
      <c r="N4" s="100"/>
      <c r="O4" s="86"/>
      <c r="P4" s="86"/>
      <c r="Q4" s="86" t="s">
        <v>622</v>
      </c>
      <c r="R4" s="86"/>
      <c r="S4" s="87"/>
      <c r="T4" s="87"/>
      <c r="U4" s="87"/>
      <c r="V4" s="87" t="s">
        <v>622</v>
      </c>
      <c r="W4" s="87"/>
      <c r="X4" s="87"/>
      <c r="Y4" s="84" t="s">
        <v>705</v>
      </c>
      <c r="Z4" s="84" t="s">
        <v>706</v>
      </c>
      <c r="AA4" s="84" t="s">
        <v>691</v>
      </c>
      <c r="AB4" s="200" t="s">
        <v>707</v>
      </c>
      <c r="AC4" s="84">
        <v>2</v>
      </c>
      <c r="AD4" s="200" t="s">
        <v>707</v>
      </c>
      <c r="AE4" s="84" t="s">
        <v>698</v>
      </c>
      <c r="AF4" s="102">
        <v>0</v>
      </c>
      <c r="AG4" s="102">
        <f>35000*1.5</f>
        <v>52500</v>
      </c>
      <c r="AH4" s="83">
        <f>AO$6*1.5</f>
        <v>9804.5003913383771</v>
      </c>
      <c r="AI4" s="84" t="s">
        <v>708</v>
      </c>
      <c r="AJ4" s="103">
        <f>AG4+(AH4*AC4)+AF4</f>
        <v>72109.000782676754</v>
      </c>
      <c r="AN4" s="6" t="s">
        <v>694</v>
      </c>
      <c r="AO4" s="32">
        <v>1503226</v>
      </c>
      <c r="AP4" s="32">
        <v>2500000</v>
      </c>
    </row>
    <row r="5" spans="4:43" ht="60" customHeight="1" x14ac:dyDescent="0.3">
      <c r="D5" s="198"/>
      <c r="E5" s="87"/>
      <c r="F5" s="84"/>
      <c r="G5" s="3" t="s">
        <v>539</v>
      </c>
      <c r="H5" s="3" t="s">
        <v>541</v>
      </c>
      <c r="I5" s="3" t="s">
        <v>544</v>
      </c>
      <c r="J5" s="3">
        <v>7</v>
      </c>
      <c r="K5" s="3">
        <v>6</v>
      </c>
      <c r="L5" s="3">
        <v>6</v>
      </c>
      <c r="M5" s="205">
        <f>J5*K5*L5</f>
        <v>252</v>
      </c>
      <c r="N5" s="100"/>
      <c r="O5" s="86"/>
      <c r="P5" s="86"/>
      <c r="Q5" s="86"/>
      <c r="R5" s="86"/>
      <c r="S5" s="87"/>
      <c r="T5" s="87"/>
      <c r="U5" s="87"/>
      <c r="V5" s="87"/>
      <c r="W5" s="87"/>
      <c r="X5" s="87"/>
      <c r="Y5" s="84"/>
      <c r="Z5" s="84"/>
      <c r="AA5" s="84"/>
      <c r="AB5" s="200"/>
      <c r="AC5" s="84"/>
      <c r="AD5" s="200"/>
      <c r="AE5" s="84"/>
      <c r="AF5" s="102"/>
      <c r="AG5" s="102"/>
      <c r="AH5" s="84"/>
      <c r="AI5" s="84"/>
      <c r="AJ5" s="104"/>
      <c r="AN5" s="6" t="s">
        <v>627</v>
      </c>
      <c r="AO5" s="33">
        <f>AO4/30</f>
        <v>50107.533333333333</v>
      </c>
      <c r="AP5" s="32">
        <v>83333.333333333328</v>
      </c>
      <c r="AQ5" s="6" t="s">
        <v>628</v>
      </c>
    </row>
    <row r="6" spans="4:43" ht="69" x14ac:dyDescent="0.3">
      <c r="D6" s="198"/>
      <c r="E6" s="87"/>
      <c r="F6" s="84"/>
      <c r="G6" s="3" t="s">
        <v>538</v>
      </c>
      <c r="H6" s="3" t="s">
        <v>542</v>
      </c>
      <c r="I6" s="3" t="s">
        <v>545</v>
      </c>
      <c r="J6" s="3">
        <v>8</v>
      </c>
      <c r="K6" s="3">
        <v>5</v>
      </c>
      <c r="L6" s="3">
        <v>5</v>
      </c>
      <c r="M6" s="58">
        <f>J6*K6*L6</f>
        <v>200</v>
      </c>
      <c r="N6" s="100"/>
      <c r="O6" s="86"/>
      <c r="P6" s="86"/>
      <c r="Q6" s="86"/>
      <c r="R6" s="86"/>
      <c r="S6" s="87"/>
      <c r="T6" s="87"/>
      <c r="U6" s="87"/>
      <c r="V6" s="87"/>
      <c r="W6" s="87"/>
      <c r="X6" s="87"/>
      <c r="Y6" s="84"/>
      <c r="Z6" s="84"/>
      <c r="AA6" s="84"/>
      <c r="AB6" s="200"/>
      <c r="AC6" s="84"/>
      <c r="AD6" s="200"/>
      <c r="AE6" s="84"/>
      <c r="AF6" s="102"/>
      <c r="AG6" s="102"/>
      <c r="AH6" s="84"/>
      <c r="AI6" s="84"/>
      <c r="AJ6" s="104"/>
      <c r="AN6" s="6" t="s">
        <v>629</v>
      </c>
      <c r="AO6" s="33">
        <f>AO5/7.666</f>
        <v>6536.3335942255844</v>
      </c>
      <c r="AP6" s="32">
        <v>10879.025239338554</v>
      </c>
    </row>
    <row r="7" spans="4:43" ht="69" x14ac:dyDescent="0.3">
      <c r="D7" s="198"/>
      <c r="E7" s="87" t="s">
        <v>119</v>
      </c>
      <c r="F7" s="84" t="s">
        <v>546</v>
      </c>
      <c r="G7" s="3" t="s">
        <v>547</v>
      </c>
      <c r="H7" s="3" t="s">
        <v>550</v>
      </c>
      <c r="I7" s="3" t="s">
        <v>553</v>
      </c>
      <c r="J7" s="3">
        <v>9</v>
      </c>
      <c r="K7" s="3">
        <v>7</v>
      </c>
      <c r="L7" s="3">
        <v>6</v>
      </c>
      <c r="M7" s="205">
        <f t="shared" ref="M7:M12" si="0">J7*K7*L7</f>
        <v>378</v>
      </c>
      <c r="N7" s="100"/>
      <c r="O7" s="86"/>
      <c r="P7" s="86"/>
      <c r="Q7" s="86"/>
      <c r="R7" s="86" t="s">
        <v>622</v>
      </c>
      <c r="S7" s="87"/>
      <c r="T7" s="87"/>
      <c r="U7" s="87" t="s">
        <v>622</v>
      </c>
      <c r="V7" s="87"/>
      <c r="W7" s="87"/>
      <c r="X7" s="87"/>
      <c r="Y7" s="84" t="s">
        <v>709</v>
      </c>
      <c r="Z7" s="84" t="s">
        <v>710</v>
      </c>
      <c r="AA7" s="84" t="s">
        <v>691</v>
      </c>
      <c r="AB7" s="84" t="s">
        <v>711</v>
      </c>
      <c r="AC7" s="84">
        <v>2</v>
      </c>
      <c r="AD7" s="84" t="s">
        <v>711</v>
      </c>
      <c r="AE7" s="84" t="s">
        <v>623</v>
      </c>
      <c r="AF7" s="102">
        <v>320000</v>
      </c>
      <c r="AG7" s="102">
        <f>35000*2</f>
        <v>70000</v>
      </c>
      <c r="AH7" s="83">
        <f>AO6*2</f>
        <v>13072.667188451169</v>
      </c>
      <c r="AI7" s="84" t="s">
        <v>712</v>
      </c>
      <c r="AJ7" s="103">
        <f>AG7+(AH7*AC7)+AF7</f>
        <v>416145.33437690232</v>
      </c>
      <c r="AN7" s="6" t="s">
        <v>630</v>
      </c>
      <c r="AO7" s="32">
        <v>35000</v>
      </c>
    </row>
    <row r="8" spans="4:43" ht="75" customHeight="1" x14ac:dyDescent="0.3">
      <c r="D8" s="198"/>
      <c r="E8" s="87"/>
      <c r="F8" s="84"/>
      <c r="G8" s="3" t="s">
        <v>548</v>
      </c>
      <c r="H8" s="3" t="s">
        <v>551</v>
      </c>
      <c r="I8" s="3" t="s">
        <v>554</v>
      </c>
      <c r="J8" s="3">
        <v>7</v>
      </c>
      <c r="K8" s="3">
        <v>6</v>
      </c>
      <c r="L8" s="3">
        <v>5</v>
      </c>
      <c r="M8" s="58">
        <f t="shared" si="0"/>
        <v>210</v>
      </c>
      <c r="N8" s="100"/>
      <c r="O8" s="86"/>
      <c r="P8" s="86"/>
      <c r="Q8" s="86"/>
      <c r="R8" s="86"/>
      <c r="S8" s="87"/>
      <c r="T8" s="87"/>
      <c r="U8" s="87"/>
      <c r="V8" s="87"/>
      <c r="W8" s="87"/>
      <c r="X8" s="87"/>
      <c r="Y8" s="84"/>
      <c r="Z8" s="84"/>
      <c r="AA8" s="84"/>
      <c r="AB8" s="84"/>
      <c r="AC8" s="84"/>
      <c r="AD8" s="84"/>
      <c r="AE8" s="84"/>
      <c r="AF8" s="102"/>
      <c r="AG8" s="102"/>
      <c r="AH8" s="83"/>
      <c r="AI8" s="84"/>
      <c r="AJ8" s="103"/>
    </row>
    <row r="9" spans="4:43" ht="82.8" x14ac:dyDescent="0.3">
      <c r="D9" s="198"/>
      <c r="E9" s="87"/>
      <c r="F9" s="84"/>
      <c r="G9" s="3" t="s">
        <v>549</v>
      </c>
      <c r="H9" s="3" t="s">
        <v>552</v>
      </c>
      <c r="I9" s="3" t="s">
        <v>555</v>
      </c>
      <c r="J9" s="3">
        <v>8</v>
      </c>
      <c r="K9" s="3">
        <v>5</v>
      </c>
      <c r="L9" s="3">
        <v>6</v>
      </c>
      <c r="M9" s="58">
        <f t="shared" si="0"/>
        <v>240</v>
      </c>
      <c r="N9" s="100"/>
      <c r="O9" s="86"/>
      <c r="P9" s="86"/>
      <c r="Q9" s="86"/>
      <c r="R9" s="86"/>
      <c r="S9" s="87"/>
      <c r="T9" s="87"/>
      <c r="U9" s="87"/>
      <c r="V9" s="87"/>
      <c r="W9" s="87"/>
      <c r="X9" s="87"/>
      <c r="Y9" s="84"/>
      <c r="Z9" s="84"/>
      <c r="AA9" s="84"/>
      <c r="AB9" s="84"/>
      <c r="AC9" s="84"/>
      <c r="AD9" s="84"/>
      <c r="AE9" s="84"/>
      <c r="AF9" s="102"/>
      <c r="AG9" s="102"/>
      <c r="AH9" s="83"/>
      <c r="AI9" s="84"/>
      <c r="AJ9" s="103"/>
    </row>
    <row r="10" spans="4:43" ht="55.2" x14ac:dyDescent="0.3">
      <c r="D10" s="198"/>
      <c r="E10" s="87" t="s">
        <v>532</v>
      </c>
      <c r="F10" s="84" t="s">
        <v>556</v>
      </c>
      <c r="G10" s="3" t="s">
        <v>557</v>
      </c>
      <c r="H10" s="3" t="s">
        <v>560</v>
      </c>
      <c r="I10" s="3" t="s">
        <v>563</v>
      </c>
      <c r="J10" s="3">
        <v>9</v>
      </c>
      <c r="K10" s="3">
        <v>3</v>
      </c>
      <c r="L10" s="3">
        <v>4</v>
      </c>
      <c r="M10" s="58">
        <f>J10*K10*L10</f>
        <v>108</v>
      </c>
      <c r="N10" s="100"/>
      <c r="O10" s="86"/>
      <c r="P10" s="86"/>
      <c r="Q10" s="86" t="s">
        <v>622</v>
      </c>
      <c r="R10" s="86"/>
      <c r="S10" s="87" t="s">
        <v>622</v>
      </c>
      <c r="T10" s="87"/>
      <c r="U10" s="87"/>
      <c r="V10" s="87"/>
      <c r="W10" s="87"/>
      <c r="X10" s="87"/>
      <c r="Y10" s="84" t="s">
        <v>713</v>
      </c>
      <c r="Z10" s="84" t="s">
        <v>696</v>
      </c>
      <c r="AA10" s="84" t="s">
        <v>691</v>
      </c>
      <c r="AB10" s="200" t="s">
        <v>714</v>
      </c>
      <c r="AC10" s="84">
        <v>1</v>
      </c>
      <c r="AD10" s="200" t="s">
        <v>714</v>
      </c>
      <c r="AE10" s="84" t="s">
        <v>698</v>
      </c>
      <c r="AF10" s="102">
        <v>0</v>
      </c>
      <c r="AG10" s="102">
        <f>35000*1</f>
        <v>35000</v>
      </c>
      <c r="AH10" s="83">
        <f>AO6*1</f>
        <v>6536.3335942255844</v>
      </c>
      <c r="AI10" s="84" t="s">
        <v>715</v>
      </c>
      <c r="AJ10" s="103">
        <f>AG10+(AH10*AC10)+AF10</f>
        <v>41536.333594225587</v>
      </c>
    </row>
    <row r="11" spans="4:43" ht="41.4" x14ac:dyDescent="0.3">
      <c r="D11" s="198"/>
      <c r="E11" s="87"/>
      <c r="F11" s="84"/>
      <c r="G11" s="3" t="s">
        <v>558</v>
      </c>
      <c r="H11" s="3" t="s">
        <v>561</v>
      </c>
      <c r="I11" s="3" t="s">
        <v>564</v>
      </c>
      <c r="J11" s="3">
        <v>8</v>
      </c>
      <c r="K11" s="3">
        <v>6</v>
      </c>
      <c r="L11" s="3">
        <v>5</v>
      </c>
      <c r="M11" s="58">
        <f t="shared" si="0"/>
        <v>240</v>
      </c>
      <c r="N11" s="100"/>
      <c r="O11" s="86"/>
      <c r="P11" s="86"/>
      <c r="Q11" s="86"/>
      <c r="R11" s="86"/>
      <c r="S11" s="87"/>
      <c r="T11" s="87"/>
      <c r="U11" s="87"/>
      <c r="V11" s="87"/>
      <c r="W11" s="87"/>
      <c r="X11" s="87"/>
      <c r="Y11" s="84"/>
      <c r="Z11" s="84"/>
      <c r="AA11" s="84"/>
      <c r="AB11" s="200"/>
      <c r="AC11" s="84"/>
      <c r="AD11" s="200"/>
      <c r="AE11" s="84"/>
      <c r="AF11" s="102"/>
      <c r="AG11" s="102"/>
      <c r="AH11" s="83"/>
      <c r="AI11" s="84"/>
      <c r="AJ11" s="103"/>
    </row>
    <row r="12" spans="4:43" ht="69.599999999999994" thickBot="1" x14ac:dyDescent="0.35">
      <c r="D12" s="199"/>
      <c r="E12" s="127"/>
      <c r="F12" s="127"/>
      <c r="G12" s="9" t="s">
        <v>559</v>
      </c>
      <c r="H12" s="9" t="s">
        <v>562</v>
      </c>
      <c r="I12" s="9" t="s">
        <v>565</v>
      </c>
      <c r="J12" s="9">
        <v>7</v>
      </c>
      <c r="K12" s="9">
        <v>7</v>
      </c>
      <c r="L12" s="9">
        <v>6</v>
      </c>
      <c r="M12" s="59">
        <f t="shared" si="0"/>
        <v>294</v>
      </c>
      <c r="N12" s="182"/>
      <c r="O12" s="184"/>
      <c r="P12" s="184"/>
      <c r="Q12" s="184"/>
      <c r="R12" s="184"/>
      <c r="S12" s="197"/>
      <c r="T12" s="197"/>
      <c r="U12" s="197"/>
      <c r="V12" s="197"/>
      <c r="W12" s="197"/>
      <c r="X12" s="197"/>
      <c r="Y12" s="127"/>
      <c r="Z12" s="127"/>
      <c r="AA12" s="127"/>
      <c r="AB12" s="203"/>
      <c r="AC12" s="127"/>
      <c r="AD12" s="203"/>
      <c r="AE12" s="127"/>
      <c r="AF12" s="196"/>
      <c r="AG12" s="196"/>
      <c r="AH12" s="201"/>
      <c r="AI12" s="127"/>
      <c r="AJ12" s="202"/>
    </row>
    <row r="13" spans="4:43" x14ac:dyDescent="0.3">
      <c r="D13" s="4"/>
    </row>
    <row r="14" spans="4:43" x14ac:dyDescent="0.3">
      <c r="D14" s="4"/>
    </row>
    <row r="15" spans="4:43" ht="15" customHeight="1" x14ac:dyDescent="0.3">
      <c r="D15" s="4"/>
    </row>
    <row r="16" spans="4:43" x14ac:dyDescent="0.3">
      <c r="D16" s="4"/>
    </row>
    <row r="17" spans="4:4" x14ac:dyDescent="0.3">
      <c r="D17" s="4"/>
    </row>
    <row r="18" spans="4:4" x14ac:dyDescent="0.3">
      <c r="D18" s="4"/>
    </row>
    <row r="19" spans="4:4" ht="45" customHeight="1" x14ac:dyDescent="0.3">
      <c r="D19" s="4"/>
    </row>
    <row r="20" spans="4:4" x14ac:dyDescent="0.3">
      <c r="D20" s="4"/>
    </row>
  </sheetData>
  <mergeCells count="99">
    <mergeCell ref="N1:R1"/>
    <mergeCell ref="S1:X1"/>
    <mergeCell ref="Y1:AJ1"/>
    <mergeCell ref="N2:Q2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D4:D12"/>
    <mergeCell ref="E4:E6"/>
    <mergeCell ref="F4:F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AC4:AC6"/>
    <mergeCell ref="AD4:AD6"/>
    <mergeCell ref="AE4:AE6"/>
    <mergeCell ref="AF4:AF6"/>
    <mergeCell ref="AG4:AG6"/>
    <mergeCell ref="AH4:AH6"/>
    <mergeCell ref="AI4:AI6"/>
    <mergeCell ref="AJ4:AJ6"/>
    <mergeCell ref="E7:E9"/>
    <mergeCell ref="F7:F9"/>
    <mergeCell ref="N7:N9"/>
    <mergeCell ref="O7:O9"/>
    <mergeCell ref="P7:P9"/>
    <mergeCell ref="Q7:Q9"/>
    <mergeCell ref="R7:R9"/>
    <mergeCell ref="S7:S9"/>
    <mergeCell ref="T7:T9"/>
    <mergeCell ref="U7:U9"/>
    <mergeCell ref="V7:V9"/>
    <mergeCell ref="W7:W9"/>
    <mergeCell ref="X7:X9"/>
    <mergeCell ref="Y7:Y9"/>
    <mergeCell ref="Z7:Z9"/>
    <mergeCell ref="AA7:AA9"/>
    <mergeCell ref="AB7:AB9"/>
    <mergeCell ref="AC7:AC9"/>
    <mergeCell ref="AD7:AD9"/>
    <mergeCell ref="AE7:AE9"/>
    <mergeCell ref="AF7:AF9"/>
    <mergeCell ref="AG7:AG9"/>
    <mergeCell ref="AH7:AH9"/>
    <mergeCell ref="AI7:AI9"/>
    <mergeCell ref="AJ7:AJ9"/>
    <mergeCell ref="E10:E12"/>
    <mergeCell ref="F10:F12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Y10:Y12"/>
    <mergeCell ref="Z10:Z12"/>
    <mergeCell ref="AA10:AA12"/>
    <mergeCell ref="AB10:AB12"/>
    <mergeCell ref="AC10:AC12"/>
    <mergeCell ref="AD10:AD12"/>
    <mergeCell ref="AE10:AE12"/>
    <mergeCell ref="AF10:AF12"/>
    <mergeCell ref="AG10:AG12"/>
    <mergeCell ref="AH10:AH12"/>
    <mergeCell ref="AI10:AI12"/>
    <mergeCell ref="AJ10:AJ12"/>
  </mergeCells>
  <conditionalFormatting sqref="N4:X4 N7:X7">
    <cfRule type="cellIs" dxfId="3" priority="1" operator="equal">
      <formula>"SI"</formula>
    </cfRule>
    <cfRule type="cellIs" dxfId="2" priority="2" operator="equal">
      <formula>"NO"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84B43-0CCF-47B9-9F51-589D497D1DFD}">
  <dimension ref="D1:AQ18"/>
  <sheetViews>
    <sheetView zoomScale="87" zoomScaleNormal="87" workbookViewId="0">
      <selection activeCell="M8" sqref="M8"/>
    </sheetView>
  </sheetViews>
  <sheetFormatPr defaultColWidth="11.44140625" defaultRowHeight="13.8" x14ac:dyDescent="0.3"/>
  <cols>
    <col min="1" max="3" width="11.44140625" style="6"/>
    <col min="4" max="4" width="13.33203125" style="6" customWidth="1"/>
    <col min="5" max="5" width="14.6640625" style="6" bestFit="1" customWidth="1"/>
    <col min="6" max="6" width="12.5546875" style="6" customWidth="1"/>
    <col min="7" max="7" width="19.88671875" style="6" bestFit="1" customWidth="1"/>
    <col min="8" max="8" width="21.6640625" style="6" bestFit="1" customWidth="1"/>
    <col min="9" max="9" width="21.44140625" style="6" bestFit="1" customWidth="1"/>
    <col min="10" max="10" width="13.44140625" style="6" customWidth="1"/>
    <col min="11" max="11" width="14.44140625" style="6" customWidth="1"/>
    <col min="12" max="12" width="13.33203125" style="6" customWidth="1"/>
    <col min="13" max="13" width="17.5546875" style="6" customWidth="1"/>
    <col min="14" max="16" width="11.44140625" style="6"/>
    <col min="17" max="17" width="14" style="6" customWidth="1"/>
    <col min="18" max="24" width="11.44140625" style="6"/>
    <col min="25" max="25" width="20" style="6" customWidth="1"/>
    <col min="26" max="26" width="12.44140625" style="6" customWidth="1"/>
    <col min="27" max="27" width="13.88671875" style="6" customWidth="1"/>
    <col min="28" max="30" width="11.44140625" style="6"/>
    <col min="31" max="31" width="15" style="6" customWidth="1"/>
    <col min="32" max="32" width="14.109375" style="6" customWidth="1"/>
    <col min="33" max="33" width="11.88671875" style="6" customWidth="1"/>
    <col min="34" max="34" width="11.44140625" style="6"/>
    <col min="35" max="35" width="12.109375" style="6" customWidth="1"/>
    <col min="36" max="36" width="13.33203125" style="6" customWidth="1"/>
    <col min="37" max="39" width="11.44140625" style="6"/>
    <col min="40" max="40" width="11.33203125" style="6" bestFit="1" customWidth="1"/>
    <col min="41" max="41" width="13.6640625" style="6" bestFit="1" customWidth="1"/>
    <col min="42" max="16384" width="11.44140625" style="6"/>
  </cols>
  <sheetData>
    <row r="1" spans="4:43" x14ac:dyDescent="0.3">
      <c r="N1" s="172" t="s">
        <v>600</v>
      </c>
      <c r="O1" s="173"/>
      <c r="P1" s="173"/>
      <c r="Q1" s="173"/>
      <c r="R1" s="173"/>
      <c r="S1" s="173" t="s">
        <v>601</v>
      </c>
      <c r="T1" s="173"/>
      <c r="U1" s="173"/>
      <c r="V1" s="173"/>
      <c r="W1" s="173"/>
      <c r="X1" s="173"/>
      <c r="Y1" s="173" t="s">
        <v>602</v>
      </c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4"/>
    </row>
    <row r="2" spans="4:43" ht="124.5" customHeight="1" thickBot="1" x14ac:dyDescent="0.35">
      <c r="N2" s="175" t="s">
        <v>603</v>
      </c>
      <c r="O2" s="170"/>
      <c r="P2" s="170"/>
      <c r="Q2" s="170"/>
      <c r="R2" s="170" t="s">
        <v>604</v>
      </c>
      <c r="S2" s="170" t="s">
        <v>605</v>
      </c>
      <c r="T2" s="170" t="s">
        <v>685</v>
      </c>
      <c r="U2" s="170" t="s">
        <v>686</v>
      </c>
      <c r="V2" s="170" t="s">
        <v>687</v>
      </c>
      <c r="W2" s="170" t="s">
        <v>606</v>
      </c>
      <c r="X2" s="170" t="s">
        <v>607</v>
      </c>
      <c r="Y2" s="170" t="s">
        <v>608</v>
      </c>
      <c r="Z2" s="170" t="s">
        <v>4</v>
      </c>
      <c r="AA2" s="170" t="s">
        <v>609</v>
      </c>
      <c r="AB2" s="170" t="s">
        <v>610</v>
      </c>
      <c r="AC2" s="170" t="s">
        <v>611</v>
      </c>
      <c r="AD2" s="170" t="s">
        <v>612</v>
      </c>
      <c r="AE2" s="170" t="s">
        <v>613</v>
      </c>
      <c r="AF2" s="170" t="s">
        <v>614</v>
      </c>
      <c r="AG2" s="170" t="s">
        <v>688</v>
      </c>
      <c r="AH2" s="170" t="s">
        <v>615</v>
      </c>
      <c r="AI2" s="170" t="s">
        <v>616</v>
      </c>
      <c r="AJ2" s="168" t="s">
        <v>617</v>
      </c>
    </row>
    <row r="3" spans="4:43" x14ac:dyDescent="0.3">
      <c r="D3" s="55" t="s">
        <v>25</v>
      </c>
      <c r="E3" s="56" t="s">
        <v>11</v>
      </c>
      <c r="F3" s="56" t="s">
        <v>0</v>
      </c>
      <c r="G3" s="56" t="s">
        <v>17</v>
      </c>
      <c r="H3" s="56" t="s">
        <v>18</v>
      </c>
      <c r="I3" s="56" t="s">
        <v>19</v>
      </c>
      <c r="J3" s="56" t="s">
        <v>20</v>
      </c>
      <c r="K3" s="56" t="s">
        <v>21</v>
      </c>
      <c r="L3" s="56" t="s">
        <v>22</v>
      </c>
      <c r="M3" s="57" t="s">
        <v>23</v>
      </c>
      <c r="N3" s="49" t="s">
        <v>618</v>
      </c>
      <c r="O3" s="50" t="s">
        <v>619</v>
      </c>
      <c r="P3" s="50" t="s">
        <v>620</v>
      </c>
      <c r="Q3" s="50" t="s">
        <v>621</v>
      </c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68"/>
    </row>
    <row r="4" spans="4:43" ht="55.2" x14ac:dyDescent="0.3">
      <c r="D4" s="198" t="s">
        <v>571</v>
      </c>
      <c r="E4" s="87" t="s">
        <v>572</v>
      </c>
      <c r="F4" s="84" t="s">
        <v>575</v>
      </c>
      <c r="G4" s="3" t="s">
        <v>576</v>
      </c>
      <c r="H4" s="3" t="s">
        <v>579</v>
      </c>
      <c r="I4" s="3" t="s">
        <v>582</v>
      </c>
      <c r="J4" s="3">
        <v>9</v>
      </c>
      <c r="K4" s="3">
        <v>7</v>
      </c>
      <c r="L4" s="3">
        <v>6</v>
      </c>
      <c r="M4" s="205">
        <f>J4*K4*L4</f>
        <v>378</v>
      </c>
      <c r="N4" s="100"/>
      <c r="O4" s="86" t="s">
        <v>622</v>
      </c>
      <c r="P4" s="86"/>
      <c r="Q4" s="86"/>
      <c r="R4" s="86"/>
      <c r="S4" s="87"/>
      <c r="T4" s="87"/>
      <c r="U4" s="87" t="s">
        <v>622</v>
      </c>
      <c r="V4" s="87"/>
      <c r="W4" s="87"/>
      <c r="X4" s="87"/>
      <c r="Y4" s="84" t="s">
        <v>716</v>
      </c>
      <c r="Z4" s="84" t="s">
        <v>717</v>
      </c>
      <c r="AA4" s="84" t="s">
        <v>691</v>
      </c>
      <c r="AB4" s="200" t="s">
        <v>711</v>
      </c>
      <c r="AC4" s="84">
        <v>2</v>
      </c>
      <c r="AD4" s="200" t="s">
        <v>711</v>
      </c>
      <c r="AE4" s="84" t="s">
        <v>623</v>
      </c>
      <c r="AF4" s="102">
        <v>750000</v>
      </c>
      <c r="AG4" s="102">
        <f>35000*2</f>
        <v>70000</v>
      </c>
      <c r="AH4" s="83">
        <f>AO$6*2</f>
        <v>13072.667188451169</v>
      </c>
      <c r="AI4" s="84" t="s">
        <v>572</v>
      </c>
      <c r="AJ4" s="103">
        <f>AG4+(AH4*AC4)+AF4</f>
        <v>846145.33437690232</v>
      </c>
      <c r="AN4" s="6" t="s">
        <v>694</v>
      </c>
      <c r="AO4" s="32">
        <v>1503226</v>
      </c>
      <c r="AP4" s="32">
        <v>2500000</v>
      </c>
    </row>
    <row r="5" spans="4:43" ht="55.2" x14ac:dyDescent="0.3">
      <c r="D5" s="198"/>
      <c r="E5" s="87"/>
      <c r="F5" s="84"/>
      <c r="G5" s="3" t="s">
        <v>577</v>
      </c>
      <c r="H5" s="3" t="s">
        <v>580</v>
      </c>
      <c r="I5" s="3" t="s">
        <v>583</v>
      </c>
      <c r="J5" s="3">
        <v>6</v>
      </c>
      <c r="K5" s="3">
        <v>5</v>
      </c>
      <c r="L5" s="3">
        <v>4</v>
      </c>
      <c r="M5" s="58">
        <f>J5*K5*L5</f>
        <v>120</v>
      </c>
      <c r="N5" s="100"/>
      <c r="O5" s="86"/>
      <c r="P5" s="86"/>
      <c r="Q5" s="86"/>
      <c r="R5" s="86"/>
      <c r="S5" s="87"/>
      <c r="T5" s="87"/>
      <c r="U5" s="87"/>
      <c r="V5" s="87"/>
      <c r="W5" s="87"/>
      <c r="X5" s="87"/>
      <c r="Y5" s="84"/>
      <c r="Z5" s="84"/>
      <c r="AA5" s="84"/>
      <c r="AB5" s="200"/>
      <c r="AC5" s="84"/>
      <c r="AD5" s="200"/>
      <c r="AE5" s="84"/>
      <c r="AF5" s="102"/>
      <c r="AG5" s="102"/>
      <c r="AH5" s="84"/>
      <c r="AI5" s="84"/>
      <c r="AJ5" s="104"/>
      <c r="AN5" s="6" t="s">
        <v>627</v>
      </c>
      <c r="AO5" s="33">
        <f>AO4/30</f>
        <v>50107.533333333333</v>
      </c>
      <c r="AP5" s="32">
        <v>83333.333333333328</v>
      </c>
      <c r="AQ5" s="6" t="s">
        <v>628</v>
      </c>
    </row>
    <row r="6" spans="4:43" ht="69" x14ac:dyDescent="0.3">
      <c r="D6" s="198"/>
      <c r="E6" s="87"/>
      <c r="F6" s="84"/>
      <c r="G6" s="3" t="s">
        <v>578</v>
      </c>
      <c r="H6" s="3" t="s">
        <v>581</v>
      </c>
      <c r="I6" s="3" t="s">
        <v>584</v>
      </c>
      <c r="J6" s="3">
        <v>8</v>
      </c>
      <c r="K6" s="3">
        <v>6</v>
      </c>
      <c r="L6" s="3">
        <v>7</v>
      </c>
      <c r="M6" s="205">
        <f>J6*K6*L6</f>
        <v>336</v>
      </c>
      <c r="N6" s="100"/>
      <c r="O6" s="86"/>
      <c r="P6" s="86"/>
      <c r="Q6" s="86"/>
      <c r="R6" s="86"/>
      <c r="S6" s="87"/>
      <c r="T6" s="87"/>
      <c r="U6" s="87"/>
      <c r="V6" s="87"/>
      <c r="W6" s="87"/>
      <c r="X6" s="87"/>
      <c r="Y6" s="84"/>
      <c r="Z6" s="84"/>
      <c r="AA6" s="84"/>
      <c r="AB6" s="200"/>
      <c r="AC6" s="84"/>
      <c r="AD6" s="200"/>
      <c r="AE6" s="84"/>
      <c r="AF6" s="102"/>
      <c r="AG6" s="102"/>
      <c r="AH6" s="84"/>
      <c r="AI6" s="84"/>
      <c r="AJ6" s="104"/>
      <c r="AN6" s="6" t="s">
        <v>629</v>
      </c>
      <c r="AO6" s="33">
        <f>AO5/7.666</f>
        <v>6536.3335942255844</v>
      </c>
      <c r="AP6" s="32">
        <v>10879.025239338554</v>
      </c>
    </row>
    <row r="7" spans="4:43" ht="55.2" x14ac:dyDescent="0.3">
      <c r="D7" s="198"/>
      <c r="E7" s="87" t="s">
        <v>573</v>
      </c>
      <c r="F7" s="84" t="s">
        <v>585</v>
      </c>
      <c r="G7" s="3" t="s">
        <v>586</v>
      </c>
      <c r="H7" s="3" t="s">
        <v>588</v>
      </c>
      <c r="I7" s="3" t="s">
        <v>591</v>
      </c>
      <c r="J7" s="3">
        <v>10</v>
      </c>
      <c r="K7" s="3">
        <v>5</v>
      </c>
      <c r="L7" s="3">
        <v>4</v>
      </c>
      <c r="M7" s="58">
        <f t="shared" ref="M7:M11" si="0">J7*K7*L7</f>
        <v>200</v>
      </c>
      <c r="N7" s="100"/>
      <c r="O7" s="86"/>
      <c r="P7" s="86" t="s">
        <v>622</v>
      </c>
      <c r="Q7" s="86"/>
      <c r="R7" s="86"/>
      <c r="S7" s="87"/>
      <c r="T7" s="87"/>
      <c r="U7" s="87" t="s">
        <v>622</v>
      </c>
      <c r="V7" s="87"/>
      <c r="W7" s="87"/>
      <c r="X7" s="87"/>
      <c r="Y7" s="84" t="s">
        <v>718</v>
      </c>
      <c r="Z7" s="84" t="s">
        <v>719</v>
      </c>
      <c r="AA7" s="84" t="s">
        <v>691</v>
      </c>
      <c r="AB7" s="84" t="s">
        <v>720</v>
      </c>
      <c r="AC7" s="84">
        <v>2</v>
      </c>
      <c r="AD7" s="84" t="s">
        <v>720</v>
      </c>
      <c r="AE7" s="84" t="s">
        <v>623</v>
      </c>
      <c r="AF7" s="102">
        <v>1400000</v>
      </c>
      <c r="AG7" s="102">
        <f>35000*3</f>
        <v>105000</v>
      </c>
      <c r="AH7" s="83">
        <f>AO6*3</f>
        <v>19609.000782676754</v>
      </c>
      <c r="AI7" s="84" t="s">
        <v>721</v>
      </c>
      <c r="AJ7" s="103">
        <f>AG7+(AH7*AC7)+AF7</f>
        <v>1544218.0015653535</v>
      </c>
      <c r="AN7" s="6" t="s">
        <v>630</v>
      </c>
      <c r="AO7" s="32">
        <v>35000</v>
      </c>
    </row>
    <row r="8" spans="4:43" ht="55.2" x14ac:dyDescent="0.3">
      <c r="D8" s="198"/>
      <c r="E8" s="87"/>
      <c r="F8" s="84"/>
      <c r="G8" s="3" t="s">
        <v>511</v>
      </c>
      <c r="H8" s="3" t="s">
        <v>589</v>
      </c>
      <c r="I8" s="3" t="s">
        <v>592</v>
      </c>
      <c r="J8" s="3">
        <v>8</v>
      </c>
      <c r="K8" s="3">
        <v>6</v>
      </c>
      <c r="L8" s="3">
        <v>6</v>
      </c>
      <c r="M8" s="205">
        <f t="shared" si="0"/>
        <v>288</v>
      </c>
      <c r="N8" s="100"/>
      <c r="O8" s="86"/>
      <c r="P8" s="86"/>
      <c r="Q8" s="86"/>
      <c r="R8" s="86"/>
      <c r="S8" s="87"/>
      <c r="T8" s="87"/>
      <c r="U8" s="87"/>
      <c r="V8" s="87"/>
      <c r="W8" s="87"/>
      <c r="X8" s="87"/>
      <c r="Y8" s="84"/>
      <c r="Z8" s="84"/>
      <c r="AA8" s="84"/>
      <c r="AB8" s="84"/>
      <c r="AC8" s="84"/>
      <c r="AD8" s="84"/>
      <c r="AE8" s="84"/>
      <c r="AF8" s="102"/>
      <c r="AG8" s="102"/>
      <c r="AH8" s="83"/>
      <c r="AI8" s="84"/>
      <c r="AJ8" s="103"/>
    </row>
    <row r="9" spans="4:43" ht="104.25" customHeight="1" x14ac:dyDescent="0.3">
      <c r="D9" s="198"/>
      <c r="E9" s="87"/>
      <c r="F9" s="84"/>
      <c r="G9" s="3" t="s">
        <v>587</v>
      </c>
      <c r="H9" s="3" t="s">
        <v>590</v>
      </c>
      <c r="I9" s="3" t="s">
        <v>593</v>
      </c>
      <c r="J9" s="3">
        <v>9</v>
      </c>
      <c r="K9" s="3">
        <v>4</v>
      </c>
      <c r="L9" s="3">
        <v>5</v>
      </c>
      <c r="M9" s="58">
        <f t="shared" si="0"/>
        <v>180</v>
      </c>
      <c r="N9" s="100"/>
      <c r="O9" s="86"/>
      <c r="P9" s="86"/>
      <c r="Q9" s="86"/>
      <c r="R9" s="86"/>
      <c r="S9" s="87"/>
      <c r="T9" s="87"/>
      <c r="U9" s="87"/>
      <c r="V9" s="87"/>
      <c r="W9" s="87"/>
      <c r="X9" s="87"/>
      <c r="Y9" s="84"/>
      <c r="Z9" s="84"/>
      <c r="AA9" s="84"/>
      <c r="AB9" s="84"/>
      <c r="AC9" s="84"/>
      <c r="AD9" s="84"/>
      <c r="AE9" s="84"/>
      <c r="AF9" s="102"/>
      <c r="AG9" s="102"/>
      <c r="AH9" s="83"/>
      <c r="AI9" s="84"/>
      <c r="AJ9" s="103"/>
    </row>
    <row r="10" spans="4:43" ht="105.75" customHeight="1" x14ac:dyDescent="0.3">
      <c r="D10" s="198"/>
      <c r="E10" s="87" t="s">
        <v>574</v>
      </c>
      <c r="F10" s="84" t="s">
        <v>594</v>
      </c>
      <c r="G10" s="3" t="s">
        <v>586</v>
      </c>
      <c r="H10" s="3" t="s">
        <v>596</v>
      </c>
      <c r="I10" s="3" t="s">
        <v>598</v>
      </c>
      <c r="J10" s="3">
        <v>10</v>
      </c>
      <c r="K10" s="3">
        <v>6</v>
      </c>
      <c r="L10" s="3">
        <v>4</v>
      </c>
      <c r="M10" s="58">
        <f>J10*K10*L10</f>
        <v>240</v>
      </c>
      <c r="N10" s="100"/>
      <c r="O10" s="86"/>
      <c r="P10" s="86"/>
      <c r="Q10" s="86" t="s">
        <v>622</v>
      </c>
      <c r="R10" s="86"/>
      <c r="S10" s="87"/>
      <c r="T10" s="87"/>
      <c r="U10" s="87" t="s">
        <v>622</v>
      </c>
      <c r="V10" s="87"/>
      <c r="W10" s="87"/>
      <c r="X10" s="87"/>
      <c r="Y10" s="84" t="s">
        <v>722</v>
      </c>
      <c r="Z10" s="84" t="s">
        <v>723</v>
      </c>
      <c r="AA10" s="84" t="s">
        <v>691</v>
      </c>
      <c r="AB10" s="200" t="s">
        <v>724</v>
      </c>
      <c r="AC10" s="84">
        <v>2</v>
      </c>
      <c r="AD10" s="200" t="s">
        <v>724</v>
      </c>
      <c r="AE10" s="84" t="s">
        <v>623</v>
      </c>
      <c r="AF10" s="102">
        <v>800000</v>
      </c>
      <c r="AG10" s="102">
        <f>35000*2.5</f>
        <v>87500</v>
      </c>
      <c r="AH10" s="83">
        <f>AO6*2.5</f>
        <v>16340.833985563961</v>
      </c>
      <c r="AI10" s="84" t="s">
        <v>725</v>
      </c>
      <c r="AJ10" s="103">
        <f>AG10+(AH10*AC10)+AF10</f>
        <v>920181.6679711279</v>
      </c>
    </row>
    <row r="11" spans="4:43" ht="69.599999999999994" thickBot="1" x14ac:dyDescent="0.35">
      <c r="D11" s="199"/>
      <c r="E11" s="197"/>
      <c r="F11" s="127"/>
      <c r="G11" s="9" t="s">
        <v>595</v>
      </c>
      <c r="H11" s="9" t="s">
        <v>597</v>
      </c>
      <c r="I11" s="9" t="s">
        <v>599</v>
      </c>
      <c r="J11" s="9">
        <v>9</v>
      </c>
      <c r="K11" s="9">
        <v>5</v>
      </c>
      <c r="L11" s="9">
        <v>5</v>
      </c>
      <c r="M11" s="59">
        <f t="shared" si="0"/>
        <v>225</v>
      </c>
      <c r="N11" s="182"/>
      <c r="O11" s="184"/>
      <c r="P11" s="184"/>
      <c r="Q11" s="184"/>
      <c r="R11" s="184"/>
      <c r="S11" s="197"/>
      <c r="T11" s="197"/>
      <c r="U11" s="197"/>
      <c r="V11" s="197"/>
      <c r="W11" s="197"/>
      <c r="X11" s="197"/>
      <c r="Y11" s="127"/>
      <c r="Z11" s="127"/>
      <c r="AA11" s="127"/>
      <c r="AB11" s="203"/>
      <c r="AC11" s="127"/>
      <c r="AD11" s="203"/>
      <c r="AE11" s="127"/>
      <c r="AF11" s="196"/>
      <c r="AG11" s="196"/>
      <c r="AH11" s="201"/>
      <c r="AI11" s="127"/>
      <c r="AJ11" s="202"/>
    </row>
    <row r="12" spans="4:43" x14ac:dyDescent="0.3">
      <c r="D12" s="4"/>
    </row>
    <row r="13" spans="4:43" x14ac:dyDescent="0.3">
      <c r="D13" s="4"/>
    </row>
    <row r="14" spans="4:43" x14ac:dyDescent="0.3">
      <c r="D14" s="4"/>
    </row>
    <row r="15" spans="4:43" x14ac:dyDescent="0.3">
      <c r="D15" s="4"/>
    </row>
    <row r="16" spans="4:43" x14ac:dyDescent="0.3">
      <c r="D16" s="4"/>
    </row>
    <row r="17" spans="4:4" x14ac:dyDescent="0.3">
      <c r="D17" s="4"/>
    </row>
    <row r="18" spans="4:4" ht="45" customHeight="1" x14ac:dyDescent="0.3">
      <c r="D18" s="4"/>
    </row>
  </sheetData>
  <mergeCells count="99">
    <mergeCell ref="N1:R1"/>
    <mergeCell ref="S1:X1"/>
    <mergeCell ref="Y1:AJ1"/>
    <mergeCell ref="N2:Q2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D4:D11"/>
    <mergeCell ref="E4:E6"/>
    <mergeCell ref="F4:F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AC4:AC6"/>
    <mergeCell ref="AD4:AD6"/>
    <mergeCell ref="AE4:AE6"/>
    <mergeCell ref="AF4:AF6"/>
    <mergeCell ref="AG4:AG6"/>
    <mergeCell ref="AH4:AH6"/>
    <mergeCell ref="AI4:AI6"/>
    <mergeCell ref="AJ4:AJ6"/>
    <mergeCell ref="E7:E9"/>
    <mergeCell ref="F7:F9"/>
    <mergeCell ref="N7:N9"/>
    <mergeCell ref="O7:O9"/>
    <mergeCell ref="P7:P9"/>
    <mergeCell ref="Q7:Q9"/>
    <mergeCell ref="R7:R9"/>
    <mergeCell ref="S7:S9"/>
    <mergeCell ref="T7:T9"/>
    <mergeCell ref="U7:U9"/>
    <mergeCell ref="V7:V9"/>
    <mergeCell ref="W7:W9"/>
    <mergeCell ref="X7:X9"/>
    <mergeCell ref="Y7:Y9"/>
    <mergeCell ref="Z7:Z9"/>
    <mergeCell ref="AA7:AA9"/>
    <mergeCell ref="AB7:AB9"/>
    <mergeCell ref="AC7:AC9"/>
    <mergeCell ref="AD7:AD9"/>
    <mergeCell ref="AE7:AE9"/>
    <mergeCell ref="AF7:AF9"/>
    <mergeCell ref="AG7:AG9"/>
    <mergeCell ref="AH7:AH9"/>
    <mergeCell ref="AI7:AI9"/>
    <mergeCell ref="AJ7:AJ9"/>
    <mergeCell ref="E10:E11"/>
    <mergeCell ref="F10:F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I10:AI11"/>
    <mergeCell ref="AJ10:AJ11"/>
  </mergeCells>
  <conditionalFormatting sqref="N4:X4 N7:X7">
    <cfRule type="cellIs" dxfId="1" priority="1" operator="equal">
      <formula>"SI"</formula>
    </cfRule>
    <cfRule type="cellIs" dxfId="0" priority="2" operator="equal">
      <formula>"NO"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Pareto Fallas Sist</vt:lpstr>
      <vt:lpstr>Fotogtrafias de sistemas</vt:lpstr>
      <vt:lpstr>Transmision</vt:lpstr>
      <vt:lpstr>Sistema Hidraulico</vt:lpstr>
      <vt:lpstr>Motor</vt:lpstr>
      <vt:lpstr>Sistema Electrico</vt:lpstr>
      <vt:lpstr>Dirección</vt:lpstr>
      <vt:lpstr>Refrigeración</vt:lpstr>
      <vt:lpstr>Frenos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Fredy Silva Garcia</dc:creator>
  <cp:lastModifiedBy>JOHN SILVA</cp:lastModifiedBy>
  <dcterms:created xsi:type="dcterms:W3CDTF">2025-01-28T18:08:53Z</dcterms:created>
  <dcterms:modified xsi:type="dcterms:W3CDTF">2025-06-05T12:40:31Z</dcterms:modified>
</cp:coreProperties>
</file>