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37E3D257-FE86-48BA-BA7E-92EBEA7CE5AB}" xr6:coauthVersionLast="36" xr6:coauthVersionMax="36" xr10:uidLastSave="{00000000-0000-0000-0000-000000000000}"/>
  <bookViews>
    <workbookView xWindow="0" yWindow="0" windowWidth="10725" windowHeight="7560" tabRatio="879" firstSheet="18" activeTab="29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3A Inf" sheetId="1" r:id="rId4"/>
    <sheet name="3A Inf Cortante _amortigu" sheetId="2" r:id="rId5"/>
    <sheet name="3A Med" sheetId="27" r:id="rId6"/>
    <sheet name="3A Med Cortante _amortigu" sheetId="28" r:id="rId7"/>
    <sheet name="3A Sup" sheetId="29" r:id="rId8"/>
    <sheet name="3A Su Cortante _amortigu" sheetId="30" r:id="rId9"/>
    <sheet name="3B Inf" sheetId="15" r:id="rId10"/>
    <sheet name="3B Inf Cortante _amortigu" sheetId="4" r:id="rId11"/>
    <sheet name="3B Med" sheetId="31" r:id="rId12"/>
    <sheet name="3B Med Cortante _amortigu" sheetId="32" r:id="rId13"/>
    <sheet name="3B Sup" sheetId="33" r:id="rId14"/>
    <sheet name="3B Sup Cortante _amortigu" sheetId="34" r:id="rId15"/>
    <sheet name="3C Inf" sheetId="16" r:id="rId16"/>
    <sheet name="3C Inf Cortante _amortigu" sheetId="6" r:id="rId17"/>
    <sheet name="3C Med" sheetId="35" r:id="rId18"/>
    <sheet name="3C Med Cortante _amortigu" sheetId="36" r:id="rId19"/>
    <sheet name="3C Sup" sheetId="37" r:id="rId20"/>
    <sheet name="3C Sup Cortante _amortigu" sheetId="38" r:id="rId21"/>
    <sheet name="3C Sup2" sheetId="39" r:id="rId22"/>
    <sheet name="3C Sup2 Cortante _amortigu" sheetId="40" r:id="rId23"/>
    <sheet name="ZONA 3D" sheetId="17" r:id="rId24"/>
    <sheet name="3D Cortante _amortigu" sheetId="10" r:id="rId25"/>
    <sheet name="TEL" sheetId="18" r:id="rId26"/>
    <sheet name="CCR" sheetId="19" r:id="rId27"/>
    <sheet name="Cara de Concreto" sheetId="20" r:id="rId28"/>
    <sheet name="Parapeto Vástago" sheetId="21" r:id="rId29"/>
    <sheet name="Parapeto Base" sheetId="22" r:id="rId30"/>
    <sheet name="Plinto" sheetId="23" r:id="rId3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39" l="1"/>
  <c r="F13" i="37"/>
  <c r="F21" i="35"/>
  <c r="F13" i="35"/>
  <c r="F21" i="16"/>
  <c r="F13" i="16"/>
  <c r="F13" i="33"/>
  <c r="F21" i="31"/>
  <c r="F13" i="31"/>
  <c r="F21" i="15"/>
  <c r="F13" i="15"/>
  <c r="F13" i="29"/>
  <c r="F21" i="27"/>
  <c r="F13" i="27"/>
  <c r="F21" i="1"/>
  <c r="F13" i="1"/>
  <c r="F43" i="40" l="1"/>
  <c r="E43" i="40"/>
  <c r="F41" i="40"/>
  <c r="E41" i="40"/>
  <c r="J41" i="40" s="1"/>
  <c r="N41" i="40" s="1"/>
  <c r="F40" i="40"/>
  <c r="J40" i="40" s="1"/>
  <c r="N40" i="40" s="1"/>
  <c r="E40" i="40"/>
  <c r="F39" i="40"/>
  <c r="G39" i="40" s="1"/>
  <c r="K39" i="40" s="1"/>
  <c r="E39" i="40"/>
  <c r="F38" i="40"/>
  <c r="E38" i="40"/>
  <c r="I38" i="40" s="1"/>
  <c r="M38" i="40" s="1"/>
  <c r="F37" i="40"/>
  <c r="J37" i="40" s="1"/>
  <c r="N37" i="40" s="1"/>
  <c r="E37" i="40"/>
  <c r="F36" i="40"/>
  <c r="E36" i="40"/>
  <c r="I36" i="40" s="1"/>
  <c r="M36" i="40" s="1"/>
  <c r="F35" i="40"/>
  <c r="E35" i="40"/>
  <c r="G35" i="40" s="1"/>
  <c r="K35" i="40" s="1"/>
  <c r="F34" i="40"/>
  <c r="E34" i="40"/>
  <c r="I34" i="40" s="1"/>
  <c r="M34" i="40" s="1"/>
  <c r="F33" i="40"/>
  <c r="E33" i="40"/>
  <c r="G33" i="40" s="1"/>
  <c r="K33" i="40" s="1"/>
  <c r="F32" i="40"/>
  <c r="J32" i="40" s="1"/>
  <c r="N32" i="40" s="1"/>
  <c r="E32" i="40"/>
  <c r="F31" i="40"/>
  <c r="E31" i="40"/>
  <c r="G31" i="40" s="1"/>
  <c r="K31" i="40" s="1"/>
  <c r="F30" i="40"/>
  <c r="H30" i="40" s="1"/>
  <c r="L30" i="40" s="1"/>
  <c r="E30" i="40"/>
  <c r="F29" i="40"/>
  <c r="J29" i="40" s="1"/>
  <c r="N29" i="40" s="1"/>
  <c r="E29" i="40"/>
  <c r="F28" i="40"/>
  <c r="J28" i="40" s="1"/>
  <c r="N28" i="40" s="1"/>
  <c r="E28" i="40"/>
  <c r="H27" i="40"/>
  <c r="L27" i="40" s="1"/>
  <c r="F27" i="40"/>
  <c r="J27" i="40" s="1"/>
  <c r="N27" i="40" s="1"/>
  <c r="E27" i="40"/>
  <c r="F26" i="40"/>
  <c r="E26" i="40"/>
  <c r="I26" i="40" s="1"/>
  <c r="M26" i="40" s="1"/>
  <c r="F25" i="40"/>
  <c r="E25" i="40"/>
  <c r="G25" i="40" s="1"/>
  <c r="K25" i="40" s="1"/>
  <c r="F24" i="40"/>
  <c r="H24" i="40" s="1"/>
  <c r="L24" i="40" s="1"/>
  <c r="E24" i="40"/>
  <c r="F23" i="40"/>
  <c r="J23" i="40" s="1"/>
  <c r="N23" i="40" s="1"/>
  <c r="E23" i="40"/>
  <c r="F22" i="40"/>
  <c r="H22" i="40" s="1"/>
  <c r="L22" i="40" s="1"/>
  <c r="E22" i="40"/>
  <c r="H21" i="40"/>
  <c r="L21" i="40" s="1"/>
  <c r="F21" i="40"/>
  <c r="J21" i="40" s="1"/>
  <c r="N21" i="40" s="1"/>
  <c r="E21" i="40"/>
  <c r="F20" i="40"/>
  <c r="E20" i="40"/>
  <c r="I20" i="40" s="1"/>
  <c r="M20" i="40" s="1"/>
  <c r="F19" i="40"/>
  <c r="G19" i="40" s="1"/>
  <c r="K19" i="40" s="1"/>
  <c r="E19" i="40"/>
  <c r="H19" i="40" s="1"/>
  <c r="L19" i="40" s="1"/>
  <c r="F18" i="40"/>
  <c r="H18" i="40" s="1"/>
  <c r="L18" i="40" s="1"/>
  <c r="E18" i="40"/>
  <c r="F17" i="40"/>
  <c r="E17" i="40"/>
  <c r="G17" i="40" s="1"/>
  <c r="K17" i="40" s="1"/>
  <c r="F16" i="40"/>
  <c r="E16" i="40"/>
  <c r="I16" i="40" s="1"/>
  <c r="M16" i="40" s="1"/>
  <c r="F15" i="40"/>
  <c r="J15" i="40" s="1"/>
  <c r="N15" i="40" s="1"/>
  <c r="E15" i="40"/>
  <c r="F14" i="40"/>
  <c r="E14" i="40"/>
  <c r="I14" i="40" s="1"/>
  <c r="M14" i="40" s="1"/>
  <c r="H13" i="40"/>
  <c r="L13" i="40" s="1"/>
  <c r="F13" i="40"/>
  <c r="E13" i="40"/>
  <c r="G13" i="40" s="1"/>
  <c r="K13" i="40" s="1"/>
  <c r="F12" i="40"/>
  <c r="E12" i="40"/>
  <c r="I12" i="40" s="1"/>
  <c r="M12" i="40" s="1"/>
  <c r="H11" i="40"/>
  <c r="L11" i="40" s="1"/>
  <c r="F11" i="40"/>
  <c r="E11" i="40"/>
  <c r="G11" i="40" s="1"/>
  <c r="K11" i="40" s="1"/>
  <c r="F10" i="40"/>
  <c r="H10" i="40" s="1"/>
  <c r="L10" i="40" s="1"/>
  <c r="E10" i="40"/>
  <c r="F9" i="40"/>
  <c r="E9" i="40"/>
  <c r="I9" i="40" s="1"/>
  <c r="M9" i="40" s="1"/>
  <c r="F8" i="40"/>
  <c r="H8" i="40" s="1"/>
  <c r="L8" i="40" s="1"/>
  <c r="E8" i="40"/>
  <c r="F7" i="40"/>
  <c r="J7" i="40" s="1"/>
  <c r="N7" i="40" s="1"/>
  <c r="E7" i="40"/>
  <c r="N1" i="40"/>
  <c r="M1" i="40"/>
  <c r="L1" i="40"/>
  <c r="K1" i="40"/>
  <c r="J1" i="40"/>
  <c r="I1" i="40"/>
  <c r="H1" i="40"/>
  <c r="G1" i="40"/>
  <c r="F28" i="39"/>
  <c r="F29" i="39" s="1"/>
  <c r="H31" i="39" s="1"/>
  <c r="F30" i="39" s="1"/>
  <c r="H26" i="39"/>
  <c r="F25" i="39"/>
  <c r="H22" i="39"/>
  <c r="H20" i="39"/>
  <c r="H19" i="39"/>
  <c r="F15" i="39"/>
  <c r="H23" i="39" s="1"/>
  <c r="F14" i="39"/>
  <c r="F12" i="39"/>
  <c r="F43" i="38"/>
  <c r="E43" i="38"/>
  <c r="F41" i="38"/>
  <c r="J41" i="38" s="1"/>
  <c r="N41" i="38" s="1"/>
  <c r="E41" i="38"/>
  <c r="F40" i="38"/>
  <c r="E40" i="38"/>
  <c r="F39" i="38"/>
  <c r="E39" i="38"/>
  <c r="I39" i="38" s="1"/>
  <c r="M39" i="38" s="1"/>
  <c r="F38" i="38"/>
  <c r="E38" i="38"/>
  <c r="I38" i="38" s="1"/>
  <c r="M38" i="38" s="1"/>
  <c r="G37" i="38"/>
  <c r="K37" i="38" s="1"/>
  <c r="F37" i="38"/>
  <c r="J37" i="38" s="1"/>
  <c r="N37" i="38" s="1"/>
  <c r="E37" i="38"/>
  <c r="F36" i="38"/>
  <c r="E36" i="38"/>
  <c r="I36" i="38" s="1"/>
  <c r="M36" i="38" s="1"/>
  <c r="F35" i="38"/>
  <c r="E35" i="38"/>
  <c r="I35" i="38" s="1"/>
  <c r="M35" i="38" s="1"/>
  <c r="F34" i="38"/>
  <c r="E34" i="38"/>
  <c r="F33" i="38"/>
  <c r="E33" i="38"/>
  <c r="I33" i="38" s="1"/>
  <c r="M33" i="38" s="1"/>
  <c r="F32" i="38"/>
  <c r="E32" i="38"/>
  <c r="I32" i="38" s="1"/>
  <c r="M32" i="38" s="1"/>
  <c r="G31" i="38"/>
  <c r="K31" i="38" s="1"/>
  <c r="F31" i="38"/>
  <c r="J31" i="38" s="1"/>
  <c r="N31" i="38" s="1"/>
  <c r="E31" i="38"/>
  <c r="F30" i="38"/>
  <c r="E30" i="38"/>
  <c r="I30" i="38" s="1"/>
  <c r="M30" i="38" s="1"/>
  <c r="F29" i="38"/>
  <c r="E29" i="38"/>
  <c r="I29" i="38" s="1"/>
  <c r="M29" i="38" s="1"/>
  <c r="F28" i="38"/>
  <c r="E28" i="38"/>
  <c r="F27" i="38"/>
  <c r="E27" i="38"/>
  <c r="I27" i="38" s="1"/>
  <c r="M27" i="38" s="1"/>
  <c r="F26" i="38"/>
  <c r="E26" i="38"/>
  <c r="I26" i="38" s="1"/>
  <c r="M26" i="38" s="1"/>
  <c r="F25" i="38"/>
  <c r="J25" i="38" s="1"/>
  <c r="N25" i="38" s="1"/>
  <c r="E25" i="38"/>
  <c r="F24" i="38"/>
  <c r="E24" i="38"/>
  <c r="F23" i="38"/>
  <c r="E23" i="38"/>
  <c r="I23" i="38" s="1"/>
  <c r="M23" i="38" s="1"/>
  <c r="F22" i="38"/>
  <c r="E22" i="38"/>
  <c r="I22" i="38" s="1"/>
  <c r="M22" i="38" s="1"/>
  <c r="G21" i="38"/>
  <c r="K21" i="38" s="1"/>
  <c r="F21" i="38"/>
  <c r="J21" i="38" s="1"/>
  <c r="N21" i="38" s="1"/>
  <c r="E21" i="38"/>
  <c r="F20" i="38"/>
  <c r="E20" i="38"/>
  <c r="I20" i="38" s="1"/>
  <c r="M20" i="38" s="1"/>
  <c r="F19" i="38"/>
  <c r="E19" i="38"/>
  <c r="I19" i="38" s="1"/>
  <c r="M19" i="38" s="1"/>
  <c r="F18" i="38"/>
  <c r="E18" i="38"/>
  <c r="F17" i="38"/>
  <c r="E17" i="38"/>
  <c r="I17" i="38" s="1"/>
  <c r="M17" i="38" s="1"/>
  <c r="F16" i="38"/>
  <c r="E16" i="38"/>
  <c r="I16" i="38" s="1"/>
  <c r="M16" i="38" s="1"/>
  <c r="G15" i="38"/>
  <c r="K15" i="38" s="1"/>
  <c r="F15" i="38"/>
  <c r="J15" i="38" s="1"/>
  <c r="N15" i="38" s="1"/>
  <c r="E15" i="38"/>
  <c r="F14" i="38"/>
  <c r="E14" i="38"/>
  <c r="I14" i="38" s="1"/>
  <c r="M14" i="38" s="1"/>
  <c r="F13" i="38"/>
  <c r="E13" i="38"/>
  <c r="I13" i="38" s="1"/>
  <c r="M13" i="38" s="1"/>
  <c r="F12" i="38"/>
  <c r="E12" i="38"/>
  <c r="F11" i="38"/>
  <c r="E11" i="38"/>
  <c r="I11" i="38" s="1"/>
  <c r="M11" i="38" s="1"/>
  <c r="F10" i="38"/>
  <c r="E10" i="38"/>
  <c r="I10" i="38" s="1"/>
  <c r="M10" i="38" s="1"/>
  <c r="F9" i="38"/>
  <c r="J9" i="38" s="1"/>
  <c r="N9" i="38" s="1"/>
  <c r="E9" i="38"/>
  <c r="F8" i="38"/>
  <c r="E8" i="38"/>
  <c r="F7" i="38"/>
  <c r="E7" i="38"/>
  <c r="I7" i="38" s="1"/>
  <c r="M7" i="38" s="1"/>
  <c r="N1" i="38"/>
  <c r="M1" i="38"/>
  <c r="L1" i="38"/>
  <c r="K1" i="38"/>
  <c r="J1" i="38"/>
  <c r="I1" i="38"/>
  <c r="H1" i="38"/>
  <c r="G1" i="38"/>
  <c r="F28" i="37"/>
  <c r="F29" i="37" s="1"/>
  <c r="H31" i="37" s="1"/>
  <c r="F30" i="37" s="1"/>
  <c r="H26" i="37"/>
  <c r="F25" i="37"/>
  <c r="H22" i="37"/>
  <c r="H20" i="37"/>
  <c r="H19" i="37"/>
  <c r="F15" i="37"/>
  <c r="H23" i="37" s="1"/>
  <c r="F14" i="37"/>
  <c r="F12" i="37"/>
  <c r="F43" i="36"/>
  <c r="E43" i="36"/>
  <c r="F41" i="36"/>
  <c r="G41" i="36" s="1"/>
  <c r="K41" i="36" s="1"/>
  <c r="E41" i="36"/>
  <c r="F40" i="36"/>
  <c r="E40" i="36"/>
  <c r="I40" i="36" s="1"/>
  <c r="M40" i="36" s="1"/>
  <c r="F39" i="36"/>
  <c r="G39" i="36" s="1"/>
  <c r="K39" i="36" s="1"/>
  <c r="E39" i="36"/>
  <c r="F38" i="36"/>
  <c r="E38" i="36"/>
  <c r="H38" i="36" s="1"/>
  <c r="L38" i="36" s="1"/>
  <c r="F37" i="36"/>
  <c r="G37" i="36" s="1"/>
  <c r="K37" i="36" s="1"/>
  <c r="E37" i="36"/>
  <c r="H36" i="36"/>
  <c r="L36" i="36" s="1"/>
  <c r="F36" i="36"/>
  <c r="E36" i="36"/>
  <c r="F35" i="36"/>
  <c r="E35" i="36"/>
  <c r="I35" i="36" s="1"/>
  <c r="M35" i="36" s="1"/>
  <c r="F34" i="36"/>
  <c r="J34" i="36" s="1"/>
  <c r="N34" i="36" s="1"/>
  <c r="E34" i="36"/>
  <c r="F33" i="36"/>
  <c r="G33" i="36" s="1"/>
  <c r="K33" i="36" s="1"/>
  <c r="E33" i="36"/>
  <c r="F32" i="36"/>
  <c r="E32" i="36"/>
  <c r="I32" i="36" s="1"/>
  <c r="M32" i="36" s="1"/>
  <c r="F31" i="36"/>
  <c r="E31" i="36"/>
  <c r="I31" i="36" s="1"/>
  <c r="M31" i="36" s="1"/>
  <c r="F30" i="36"/>
  <c r="J30" i="36" s="1"/>
  <c r="N30" i="36" s="1"/>
  <c r="E30" i="36"/>
  <c r="F29" i="36"/>
  <c r="E29" i="36"/>
  <c r="G29" i="36" s="1"/>
  <c r="K29" i="36" s="1"/>
  <c r="F28" i="36"/>
  <c r="E28" i="36"/>
  <c r="I28" i="36" s="1"/>
  <c r="M28" i="36" s="1"/>
  <c r="F27" i="36"/>
  <c r="E27" i="36"/>
  <c r="G27" i="36" s="1"/>
  <c r="K27" i="36" s="1"/>
  <c r="H26" i="36"/>
  <c r="L26" i="36" s="1"/>
  <c r="F26" i="36"/>
  <c r="E26" i="36"/>
  <c r="I26" i="36" s="1"/>
  <c r="M26" i="36" s="1"/>
  <c r="F25" i="36"/>
  <c r="J25" i="36" s="1"/>
  <c r="N25" i="36" s="1"/>
  <c r="E25" i="36"/>
  <c r="F24" i="36"/>
  <c r="E24" i="36"/>
  <c r="I24" i="36" s="1"/>
  <c r="M24" i="36" s="1"/>
  <c r="F23" i="36"/>
  <c r="E23" i="36"/>
  <c r="F22" i="36"/>
  <c r="J22" i="36" s="1"/>
  <c r="N22" i="36" s="1"/>
  <c r="E22" i="36"/>
  <c r="F21" i="36"/>
  <c r="H21" i="36" s="1"/>
  <c r="L21" i="36" s="1"/>
  <c r="E21" i="36"/>
  <c r="H20" i="36"/>
  <c r="L20" i="36" s="1"/>
  <c r="F20" i="36"/>
  <c r="J20" i="36" s="1"/>
  <c r="N20" i="36" s="1"/>
  <c r="E20" i="36"/>
  <c r="F19" i="36"/>
  <c r="E19" i="36"/>
  <c r="F18" i="36"/>
  <c r="J18" i="36" s="1"/>
  <c r="N18" i="36" s="1"/>
  <c r="E18" i="36"/>
  <c r="F17" i="36"/>
  <c r="H17" i="36" s="1"/>
  <c r="L17" i="36" s="1"/>
  <c r="E17" i="36"/>
  <c r="F16" i="36"/>
  <c r="E16" i="36"/>
  <c r="I16" i="36" s="1"/>
  <c r="M16" i="36" s="1"/>
  <c r="F15" i="36"/>
  <c r="E15" i="36"/>
  <c r="F14" i="36"/>
  <c r="J14" i="36" s="1"/>
  <c r="N14" i="36" s="1"/>
  <c r="E14" i="36"/>
  <c r="F13" i="36"/>
  <c r="E13" i="36"/>
  <c r="F12" i="36"/>
  <c r="E12" i="36"/>
  <c r="I12" i="36" s="1"/>
  <c r="M12" i="36" s="1"/>
  <c r="F11" i="36"/>
  <c r="E11" i="36"/>
  <c r="H10" i="36"/>
  <c r="L10" i="36" s="1"/>
  <c r="F10" i="36"/>
  <c r="E10" i="36"/>
  <c r="I10" i="36" s="1"/>
  <c r="M10" i="36" s="1"/>
  <c r="F9" i="36"/>
  <c r="H9" i="36" s="1"/>
  <c r="L9" i="36" s="1"/>
  <c r="E9" i="36"/>
  <c r="F8" i="36"/>
  <c r="E8" i="36"/>
  <c r="I8" i="36" s="1"/>
  <c r="M8" i="36" s="1"/>
  <c r="F7" i="36"/>
  <c r="H7" i="36" s="1"/>
  <c r="L7" i="36" s="1"/>
  <c r="E7" i="36"/>
  <c r="N1" i="36"/>
  <c r="M1" i="36"/>
  <c r="L1" i="36"/>
  <c r="K1" i="36"/>
  <c r="J1" i="36"/>
  <c r="I1" i="36"/>
  <c r="H1" i="36"/>
  <c r="G1" i="36"/>
  <c r="F28" i="35"/>
  <c r="F29" i="35" s="1"/>
  <c r="H31" i="35" s="1"/>
  <c r="F30" i="35" s="1"/>
  <c r="H26" i="35"/>
  <c r="F25" i="35"/>
  <c r="H22" i="35"/>
  <c r="H20" i="35"/>
  <c r="H19" i="35"/>
  <c r="F15" i="35"/>
  <c r="F24" i="35" s="1"/>
  <c r="F14" i="35"/>
  <c r="F12" i="35"/>
  <c r="F43" i="34"/>
  <c r="E43" i="34"/>
  <c r="F41" i="34"/>
  <c r="E41" i="34"/>
  <c r="F40" i="34"/>
  <c r="E40" i="34"/>
  <c r="I40" i="34" s="1"/>
  <c r="M40" i="34" s="1"/>
  <c r="F39" i="34"/>
  <c r="E39" i="34"/>
  <c r="J39" i="34" s="1"/>
  <c r="N39" i="34" s="1"/>
  <c r="F38" i="34"/>
  <c r="E38" i="34"/>
  <c r="I38" i="34" s="1"/>
  <c r="M38" i="34" s="1"/>
  <c r="G37" i="34"/>
  <c r="K37" i="34" s="1"/>
  <c r="F37" i="34"/>
  <c r="E37" i="34"/>
  <c r="J37" i="34" s="1"/>
  <c r="N37" i="34" s="1"/>
  <c r="F36" i="34"/>
  <c r="E36" i="34"/>
  <c r="F35" i="34"/>
  <c r="E35" i="34"/>
  <c r="J35" i="34" s="1"/>
  <c r="N35" i="34" s="1"/>
  <c r="F34" i="34"/>
  <c r="E34" i="34"/>
  <c r="G33" i="34"/>
  <c r="K33" i="34" s="1"/>
  <c r="F33" i="34"/>
  <c r="E33" i="34"/>
  <c r="F32" i="34"/>
  <c r="E32" i="34"/>
  <c r="G31" i="34"/>
  <c r="K31" i="34" s="1"/>
  <c r="F31" i="34"/>
  <c r="E31" i="34"/>
  <c r="F30" i="34"/>
  <c r="E30" i="34"/>
  <c r="F29" i="34"/>
  <c r="E29" i="34"/>
  <c r="F28" i="34"/>
  <c r="E28" i="34"/>
  <c r="F27" i="34"/>
  <c r="E27" i="34"/>
  <c r="G27" i="34" s="1"/>
  <c r="K27" i="34" s="1"/>
  <c r="F26" i="34"/>
  <c r="E26" i="34"/>
  <c r="I26" i="34" s="1"/>
  <c r="M26" i="34" s="1"/>
  <c r="F25" i="34"/>
  <c r="E25" i="34"/>
  <c r="F24" i="34"/>
  <c r="E24" i="34"/>
  <c r="I24" i="34" s="1"/>
  <c r="M24" i="34" s="1"/>
  <c r="F23" i="34"/>
  <c r="E23" i="34"/>
  <c r="J23" i="34" s="1"/>
  <c r="N23" i="34" s="1"/>
  <c r="F22" i="34"/>
  <c r="E22" i="34"/>
  <c r="I22" i="34" s="1"/>
  <c r="M22" i="34" s="1"/>
  <c r="G21" i="34"/>
  <c r="K21" i="34" s="1"/>
  <c r="F21" i="34"/>
  <c r="E21" i="34"/>
  <c r="J21" i="34" s="1"/>
  <c r="N21" i="34" s="1"/>
  <c r="F20" i="34"/>
  <c r="E20" i="34"/>
  <c r="F19" i="34"/>
  <c r="E19" i="34"/>
  <c r="J19" i="34" s="1"/>
  <c r="N19" i="34" s="1"/>
  <c r="F18" i="34"/>
  <c r="E18" i="34"/>
  <c r="G17" i="34"/>
  <c r="K17" i="34" s="1"/>
  <c r="F17" i="34"/>
  <c r="E17" i="34"/>
  <c r="F16" i="34"/>
  <c r="E16" i="34"/>
  <c r="G15" i="34"/>
  <c r="K15" i="34" s="1"/>
  <c r="F15" i="34"/>
  <c r="E15" i="34"/>
  <c r="F14" i="34"/>
  <c r="E14" i="34"/>
  <c r="F13" i="34"/>
  <c r="E13" i="34"/>
  <c r="F12" i="34"/>
  <c r="E12" i="34"/>
  <c r="F11" i="34"/>
  <c r="E11" i="34"/>
  <c r="G11" i="34" s="1"/>
  <c r="K11" i="34" s="1"/>
  <c r="F10" i="34"/>
  <c r="E10" i="34"/>
  <c r="I10" i="34" s="1"/>
  <c r="M10" i="34" s="1"/>
  <c r="F9" i="34"/>
  <c r="E9" i="34"/>
  <c r="F8" i="34"/>
  <c r="E8" i="34"/>
  <c r="I8" i="34" s="1"/>
  <c r="M8" i="34" s="1"/>
  <c r="F7" i="34"/>
  <c r="E7" i="34"/>
  <c r="J7" i="34" s="1"/>
  <c r="N7" i="34" s="1"/>
  <c r="N1" i="34"/>
  <c r="M1" i="34"/>
  <c r="L1" i="34"/>
  <c r="K1" i="34"/>
  <c r="J1" i="34"/>
  <c r="I1" i="34"/>
  <c r="H1" i="34"/>
  <c r="G1" i="34"/>
  <c r="F28" i="33"/>
  <c r="F29" i="33" s="1"/>
  <c r="H31" i="33" s="1"/>
  <c r="F30" i="33" s="1"/>
  <c r="H26" i="33"/>
  <c r="F25" i="33"/>
  <c r="H22" i="33"/>
  <c r="H20" i="33"/>
  <c r="H19" i="33"/>
  <c r="F15" i="33"/>
  <c r="F24" i="33" s="1"/>
  <c r="F14" i="33"/>
  <c r="F12" i="33"/>
  <c r="F43" i="32"/>
  <c r="E43" i="32"/>
  <c r="F41" i="32"/>
  <c r="E41" i="32"/>
  <c r="J41" i="32" s="1"/>
  <c r="N41" i="32" s="1"/>
  <c r="F40" i="32"/>
  <c r="E40" i="32"/>
  <c r="I40" i="32" s="1"/>
  <c r="M40" i="32" s="1"/>
  <c r="H39" i="32"/>
  <c r="L39" i="32" s="1"/>
  <c r="F39" i="32"/>
  <c r="E39" i="32"/>
  <c r="G39" i="32" s="1"/>
  <c r="K39" i="32" s="1"/>
  <c r="F38" i="32"/>
  <c r="E38" i="32"/>
  <c r="I38" i="32" s="1"/>
  <c r="M38" i="32" s="1"/>
  <c r="G37" i="32"/>
  <c r="K37" i="32" s="1"/>
  <c r="F37" i="32"/>
  <c r="H37" i="32" s="1"/>
  <c r="L37" i="32" s="1"/>
  <c r="E37" i="32"/>
  <c r="F36" i="32"/>
  <c r="J36" i="32" s="1"/>
  <c r="N36" i="32" s="1"/>
  <c r="E36" i="32"/>
  <c r="F35" i="32"/>
  <c r="E35" i="32"/>
  <c r="J35" i="32" s="1"/>
  <c r="N35" i="32" s="1"/>
  <c r="F34" i="32"/>
  <c r="J34" i="32" s="1"/>
  <c r="N34" i="32" s="1"/>
  <c r="E34" i="32"/>
  <c r="F33" i="32"/>
  <c r="E33" i="32"/>
  <c r="J33" i="32" s="1"/>
  <c r="N33" i="32" s="1"/>
  <c r="F32" i="32"/>
  <c r="E32" i="32"/>
  <c r="I32" i="32" s="1"/>
  <c r="M32" i="32" s="1"/>
  <c r="H31" i="32"/>
  <c r="L31" i="32" s="1"/>
  <c r="F31" i="32"/>
  <c r="E31" i="32"/>
  <c r="G31" i="32" s="1"/>
  <c r="K31" i="32" s="1"/>
  <c r="F30" i="32"/>
  <c r="E30" i="32"/>
  <c r="I30" i="32" s="1"/>
  <c r="M30" i="32" s="1"/>
  <c r="G29" i="32"/>
  <c r="K29" i="32" s="1"/>
  <c r="F29" i="32"/>
  <c r="H29" i="32" s="1"/>
  <c r="L29" i="32" s="1"/>
  <c r="E29" i="32"/>
  <c r="F28" i="32"/>
  <c r="J28" i="32" s="1"/>
  <c r="N28" i="32" s="1"/>
  <c r="E28" i="32"/>
  <c r="F27" i="32"/>
  <c r="E27" i="32"/>
  <c r="J27" i="32" s="1"/>
  <c r="N27" i="32" s="1"/>
  <c r="F26" i="32"/>
  <c r="J26" i="32" s="1"/>
  <c r="N26" i="32" s="1"/>
  <c r="E26" i="32"/>
  <c r="F25" i="32"/>
  <c r="E25" i="32"/>
  <c r="I25" i="32" s="1"/>
  <c r="M25" i="32" s="1"/>
  <c r="F24" i="32"/>
  <c r="E24" i="32"/>
  <c r="I24" i="32" s="1"/>
  <c r="M24" i="32" s="1"/>
  <c r="H23" i="32"/>
  <c r="L23" i="32" s="1"/>
  <c r="F23" i="32"/>
  <c r="J23" i="32" s="1"/>
  <c r="N23" i="32" s="1"/>
  <c r="E23" i="32"/>
  <c r="G23" i="32" s="1"/>
  <c r="K23" i="32" s="1"/>
  <c r="F22" i="32"/>
  <c r="E22" i="32"/>
  <c r="I22" i="32" s="1"/>
  <c r="M22" i="32" s="1"/>
  <c r="G21" i="32"/>
  <c r="K21" i="32" s="1"/>
  <c r="F21" i="32"/>
  <c r="J21" i="32" s="1"/>
  <c r="N21" i="32" s="1"/>
  <c r="E21" i="32"/>
  <c r="F20" i="32"/>
  <c r="J20" i="32" s="1"/>
  <c r="N20" i="32" s="1"/>
  <c r="E20" i="32"/>
  <c r="F19" i="32"/>
  <c r="E19" i="32"/>
  <c r="I19" i="32" s="1"/>
  <c r="M19" i="32" s="1"/>
  <c r="F18" i="32"/>
  <c r="J18" i="32" s="1"/>
  <c r="N18" i="32" s="1"/>
  <c r="E18" i="32"/>
  <c r="F17" i="32"/>
  <c r="E17" i="32"/>
  <c r="I17" i="32" s="1"/>
  <c r="M17" i="32" s="1"/>
  <c r="F16" i="32"/>
  <c r="E16" i="32"/>
  <c r="I16" i="32" s="1"/>
  <c r="M16" i="32" s="1"/>
  <c r="H15" i="32"/>
  <c r="L15" i="32" s="1"/>
  <c r="F15" i="32"/>
  <c r="J15" i="32" s="1"/>
  <c r="N15" i="32" s="1"/>
  <c r="E15" i="32"/>
  <c r="G15" i="32" s="1"/>
  <c r="K15" i="32" s="1"/>
  <c r="F14" i="32"/>
  <c r="E14" i="32"/>
  <c r="I14" i="32" s="1"/>
  <c r="M14" i="32" s="1"/>
  <c r="G13" i="32"/>
  <c r="K13" i="32" s="1"/>
  <c r="F13" i="32"/>
  <c r="J13" i="32" s="1"/>
  <c r="N13" i="32" s="1"/>
  <c r="E13" i="32"/>
  <c r="F12" i="32"/>
  <c r="J12" i="32" s="1"/>
  <c r="N12" i="32" s="1"/>
  <c r="E12" i="32"/>
  <c r="F11" i="32"/>
  <c r="E11" i="32"/>
  <c r="I11" i="32" s="1"/>
  <c r="M11" i="32" s="1"/>
  <c r="F10" i="32"/>
  <c r="J10" i="32" s="1"/>
  <c r="N10" i="32" s="1"/>
  <c r="E10" i="32"/>
  <c r="F9" i="32"/>
  <c r="E9" i="32"/>
  <c r="I9" i="32" s="1"/>
  <c r="M9" i="32" s="1"/>
  <c r="F8" i="32"/>
  <c r="E8" i="32"/>
  <c r="I8" i="32" s="1"/>
  <c r="M8" i="32" s="1"/>
  <c r="H7" i="32"/>
  <c r="L7" i="32" s="1"/>
  <c r="F7" i="32"/>
  <c r="J7" i="32" s="1"/>
  <c r="N7" i="32" s="1"/>
  <c r="E7" i="32"/>
  <c r="G7" i="32" s="1"/>
  <c r="K7" i="32" s="1"/>
  <c r="N1" i="32"/>
  <c r="M1" i="32"/>
  <c r="L1" i="32"/>
  <c r="K1" i="32"/>
  <c r="J1" i="32"/>
  <c r="I1" i="32"/>
  <c r="H1" i="32"/>
  <c r="G1" i="32"/>
  <c r="F28" i="31"/>
  <c r="F29" i="31" s="1"/>
  <c r="H31" i="31" s="1"/>
  <c r="F30" i="31" s="1"/>
  <c r="H26" i="31"/>
  <c r="F25" i="31"/>
  <c r="H22" i="31"/>
  <c r="H20" i="31"/>
  <c r="H19" i="31"/>
  <c r="F15" i="31"/>
  <c r="F24" i="31" s="1"/>
  <c r="F14" i="31"/>
  <c r="F12" i="31"/>
  <c r="F43" i="30"/>
  <c r="E43" i="30"/>
  <c r="H41" i="30"/>
  <c r="L41" i="30" s="1"/>
  <c r="F41" i="30"/>
  <c r="E41" i="30"/>
  <c r="G41" i="30" s="1"/>
  <c r="K41" i="30" s="1"/>
  <c r="F40" i="30"/>
  <c r="E40" i="30"/>
  <c r="I40" i="30" s="1"/>
  <c r="M40" i="30" s="1"/>
  <c r="G39" i="30"/>
  <c r="K39" i="30" s="1"/>
  <c r="F39" i="30"/>
  <c r="H39" i="30" s="1"/>
  <c r="L39" i="30" s="1"/>
  <c r="E39" i="30"/>
  <c r="F38" i="30"/>
  <c r="J38" i="30" s="1"/>
  <c r="N38" i="30" s="1"/>
  <c r="E38" i="30"/>
  <c r="F37" i="30"/>
  <c r="E37" i="30"/>
  <c r="I37" i="30" s="1"/>
  <c r="M37" i="30" s="1"/>
  <c r="F36" i="30"/>
  <c r="J36" i="30" s="1"/>
  <c r="N36" i="30" s="1"/>
  <c r="E36" i="30"/>
  <c r="F35" i="30"/>
  <c r="E35" i="30"/>
  <c r="I35" i="30" s="1"/>
  <c r="M35" i="30" s="1"/>
  <c r="F34" i="30"/>
  <c r="E34" i="30"/>
  <c r="I34" i="30" s="1"/>
  <c r="M34" i="30" s="1"/>
  <c r="H33" i="30"/>
  <c r="L33" i="30" s="1"/>
  <c r="F33" i="30"/>
  <c r="J33" i="30" s="1"/>
  <c r="N33" i="30" s="1"/>
  <c r="E33" i="30"/>
  <c r="G33" i="30" s="1"/>
  <c r="K33" i="30" s="1"/>
  <c r="F32" i="30"/>
  <c r="E32" i="30"/>
  <c r="I32" i="30" s="1"/>
  <c r="M32" i="30" s="1"/>
  <c r="H31" i="30"/>
  <c r="L31" i="30" s="1"/>
  <c r="G31" i="30"/>
  <c r="K31" i="30" s="1"/>
  <c r="F31" i="30"/>
  <c r="E31" i="30"/>
  <c r="I31" i="30" s="1"/>
  <c r="M31" i="30" s="1"/>
  <c r="F30" i="30"/>
  <c r="J30" i="30" s="1"/>
  <c r="N30" i="30" s="1"/>
  <c r="E30" i="30"/>
  <c r="F29" i="30"/>
  <c r="J29" i="30" s="1"/>
  <c r="N29" i="30" s="1"/>
  <c r="E29" i="30"/>
  <c r="F28" i="30"/>
  <c r="E28" i="30"/>
  <c r="F27" i="30"/>
  <c r="J27" i="30" s="1"/>
  <c r="N27" i="30" s="1"/>
  <c r="E27" i="30"/>
  <c r="J26" i="30"/>
  <c r="N26" i="30" s="1"/>
  <c r="F26" i="30"/>
  <c r="E26" i="30"/>
  <c r="H25" i="30"/>
  <c r="L25" i="30" s="1"/>
  <c r="F25" i="30"/>
  <c r="E25" i="30"/>
  <c r="I25" i="30" s="1"/>
  <c r="M25" i="30" s="1"/>
  <c r="F24" i="30"/>
  <c r="E24" i="30"/>
  <c r="I24" i="30" s="1"/>
  <c r="M24" i="30" s="1"/>
  <c r="G23" i="30"/>
  <c r="K23" i="30" s="1"/>
  <c r="F23" i="30"/>
  <c r="J23" i="30" s="1"/>
  <c r="N23" i="30" s="1"/>
  <c r="E23" i="30"/>
  <c r="F22" i="30"/>
  <c r="J22" i="30" s="1"/>
  <c r="N22" i="30" s="1"/>
  <c r="E22" i="30"/>
  <c r="H21" i="30"/>
  <c r="L21" i="30" s="1"/>
  <c r="G21" i="30"/>
  <c r="K21" i="30" s="1"/>
  <c r="F21" i="30"/>
  <c r="E21" i="30"/>
  <c r="I21" i="30" s="1"/>
  <c r="M21" i="30" s="1"/>
  <c r="F20" i="30"/>
  <c r="J20" i="30" s="1"/>
  <c r="N20" i="30" s="1"/>
  <c r="E20" i="30"/>
  <c r="F19" i="30"/>
  <c r="J19" i="30" s="1"/>
  <c r="N19" i="30" s="1"/>
  <c r="E19" i="30"/>
  <c r="F18" i="30"/>
  <c r="E18" i="30"/>
  <c r="J18" i="30" s="1"/>
  <c r="N18" i="30" s="1"/>
  <c r="F17" i="30"/>
  <c r="E17" i="30"/>
  <c r="I17" i="30" s="1"/>
  <c r="M17" i="30" s="1"/>
  <c r="F16" i="30"/>
  <c r="J16" i="30" s="1"/>
  <c r="N16" i="30" s="1"/>
  <c r="E16" i="30"/>
  <c r="F15" i="30"/>
  <c r="J15" i="30" s="1"/>
  <c r="N15" i="30" s="1"/>
  <c r="E15" i="30"/>
  <c r="F14" i="30"/>
  <c r="J14" i="30" s="1"/>
  <c r="N14" i="30" s="1"/>
  <c r="E14" i="30"/>
  <c r="G13" i="30"/>
  <c r="K13" i="30" s="1"/>
  <c r="F13" i="30"/>
  <c r="J13" i="30" s="1"/>
  <c r="N13" i="30" s="1"/>
  <c r="E13" i="30"/>
  <c r="F12" i="30"/>
  <c r="J12" i="30" s="1"/>
  <c r="N12" i="30" s="1"/>
  <c r="E12" i="30"/>
  <c r="H11" i="30"/>
  <c r="L11" i="30" s="1"/>
  <c r="G11" i="30"/>
  <c r="K11" i="30" s="1"/>
  <c r="F11" i="30"/>
  <c r="E11" i="30"/>
  <c r="I11" i="30" s="1"/>
  <c r="M11" i="30" s="1"/>
  <c r="F10" i="30"/>
  <c r="E10" i="30"/>
  <c r="J10" i="30" s="1"/>
  <c r="N10" i="30" s="1"/>
  <c r="G9" i="30"/>
  <c r="K9" i="30" s="1"/>
  <c r="F9" i="30"/>
  <c r="J9" i="30" s="1"/>
  <c r="N9" i="30" s="1"/>
  <c r="E9" i="30"/>
  <c r="F8" i="30"/>
  <c r="J8" i="30" s="1"/>
  <c r="N8" i="30" s="1"/>
  <c r="E8" i="30"/>
  <c r="F7" i="30"/>
  <c r="J7" i="30" s="1"/>
  <c r="N7" i="30" s="1"/>
  <c r="E7" i="30"/>
  <c r="N1" i="30"/>
  <c r="M1" i="30"/>
  <c r="L1" i="30"/>
  <c r="K1" i="30"/>
  <c r="J1" i="30"/>
  <c r="I1" i="30"/>
  <c r="H1" i="30"/>
  <c r="G1" i="30"/>
  <c r="F28" i="29"/>
  <c r="F29" i="29" s="1"/>
  <c r="H31" i="29" s="1"/>
  <c r="F30" i="29" s="1"/>
  <c r="H26" i="29"/>
  <c r="F25" i="29"/>
  <c r="H22" i="29"/>
  <c r="H20" i="29"/>
  <c r="H19" i="29"/>
  <c r="F15" i="29"/>
  <c r="F24" i="29" s="1"/>
  <c r="F14" i="29"/>
  <c r="F12" i="29"/>
  <c r="F8" i="29"/>
  <c r="F43" i="28"/>
  <c r="E43" i="28"/>
  <c r="G41" i="28"/>
  <c r="K41" i="28" s="1"/>
  <c r="F41" i="28"/>
  <c r="H41" i="28" s="1"/>
  <c r="L41" i="28" s="1"/>
  <c r="E41" i="28"/>
  <c r="F40" i="28"/>
  <c r="J40" i="28" s="1"/>
  <c r="N40" i="28" s="1"/>
  <c r="E40" i="28"/>
  <c r="F39" i="28"/>
  <c r="E39" i="28"/>
  <c r="J39" i="28" s="1"/>
  <c r="N39" i="28" s="1"/>
  <c r="F38" i="28"/>
  <c r="J38" i="28" s="1"/>
  <c r="N38" i="28" s="1"/>
  <c r="E38" i="28"/>
  <c r="H37" i="28"/>
  <c r="L37" i="28" s="1"/>
  <c r="F37" i="28"/>
  <c r="E37" i="28"/>
  <c r="J37" i="28" s="1"/>
  <c r="N37" i="28" s="1"/>
  <c r="F36" i="28"/>
  <c r="E36" i="28"/>
  <c r="I36" i="28" s="1"/>
  <c r="M36" i="28" s="1"/>
  <c r="H35" i="28"/>
  <c r="L35" i="28" s="1"/>
  <c r="F35" i="28"/>
  <c r="E35" i="28"/>
  <c r="G35" i="28" s="1"/>
  <c r="K35" i="28" s="1"/>
  <c r="F34" i="28"/>
  <c r="E34" i="28"/>
  <c r="I34" i="28" s="1"/>
  <c r="M34" i="28" s="1"/>
  <c r="G33" i="28"/>
  <c r="K33" i="28" s="1"/>
  <c r="F33" i="28"/>
  <c r="H33" i="28" s="1"/>
  <c r="L33" i="28" s="1"/>
  <c r="E33" i="28"/>
  <c r="F32" i="28"/>
  <c r="J32" i="28" s="1"/>
  <c r="N32" i="28" s="1"/>
  <c r="E32" i="28"/>
  <c r="F31" i="28"/>
  <c r="E31" i="28"/>
  <c r="J31" i="28" s="1"/>
  <c r="N31" i="28" s="1"/>
  <c r="F30" i="28"/>
  <c r="J30" i="28" s="1"/>
  <c r="N30" i="28" s="1"/>
  <c r="E30" i="28"/>
  <c r="H29" i="28"/>
  <c r="L29" i="28" s="1"/>
  <c r="F29" i="28"/>
  <c r="E29" i="28"/>
  <c r="J29" i="28" s="1"/>
  <c r="N29" i="28" s="1"/>
  <c r="F28" i="28"/>
  <c r="E28" i="28"/>
  <c r="I28" i="28" s="1"/>
  <c r="M28" i="28" s="1"/>
  <c r="H27" i="28"/>
  <c r="L27" i="28" s="1"/>
  <c r="F27" i="28"/>
  <c r="G27" i="28" s="1"/>
  <c r="K27" i="28" s="1"/>
  <c r="E27" i="28"/>
  <c r="F26" i="28"/>
  <c r="E26" i="28"/>
  <c r="I26" i="28" s="1"/>
  <c r="M26" i="28" s="1"/>
  <c r="G25" i="28"/>
  <c r="K25" i="28" s="1"/>
  <c r="F25" i="28"/>
  <c r="H25" i="28" s="1"/>
  <c r="L25" i="28" s="1"/>
  <c r="E25" i="28"/>
  <c r="F24" i="28"/>
  <c r="J24" i="28" s="1"/>
  <c r="N24" i="28" s="1"/>
  <c r="E24" i="28"/>
  <c r="F23" i="28"/>
  <c r="E23" i="28"/>
  <c r="I23" i="28" s="1"/>
  <c r="M23" i="28" s="1"/>
  <c r="F22" i="28"/>
  <c r="J22" i="28" s="1"/>
  <c r="N22" i="28" s="1"/>
  <c r="E22" i="28"/>
  <c r="H21" i="28"/>
  <c r="L21" i="28" s="1"/>
  <c r="F21" i="28"/>
  <c r="E21" i="28"/>
  <c r="J21" i="28" s="1"/>
  <c r="N21" i="28" s="1"/>
  <c r="F20" i="28"/>
  <c r="E20" i="28"/>
  <c r="I20" i="28" s="1"/>
  <c r="M20" i="28" s="1"/>
  <c r="H19" i="28"/>
  <c r="L19" i="28" s="1"/>
  <c r="F19" i="28"/>
  <c r="G19" i="28" s="1"/>
  <c r="K19" i="28" s="1"/>
  <c r="E19" i="28"/>
  <c r="F18" i="28"/>
  <c r="E18" i="28"/>
  <c r="I18" i="28" s="1"/>
  <c r="M18" i="28" s="1"/>
  <c r="F17" i="28"/>
  <c r="J17" i="28" s="1"/>
  <c r="N17" i="28" s="1"/>
  <c r="E17" i="28"/>
  <c r="F16" i="28"/>
  <c r="J16" i="28" s="1"/>
  <c r="N16" i="28" s="1"/>
  <c r="E16" i="28"/>
  <c r="F15" i="28"/>
  <c r="E15" i="28"/>
  <c r="I15" i="28" s="1"/>
  <c r="M15" i="28" s="1"/>
  <c r="F14" i="28"/>
  <c r="J14" i="28" s="1"/>
  <c r="N14" i="28" s="1"/>
  <c r="E14" i="28"/>
  <c r="H13" i="28"/>
  <c r="L13" i="28" s="1"/>
  <c r="F13" i="28"/>
  <c r="E13" i="28"/>
  <c r="J13" i="28" s="1"/>
  <c r="N13" i="28" s="1"/>
  <c r="F12" i="28"/>
  <c r="E12" i="28"/>
  <c r="I12" i="28" s="1"/>
  <c r="M12" i="28" s="1"/>
  <c r="H11" i="28"/>
  <c r="L11" i="28" s="1"/>
  <c r="F11" i="28"/>
  <c r="G11" i="28" s="1"/>
  <c r="K11" i="28" s="1"/>
  <c r="E11" i="28"/>
  <c r="F10" i="28"/>
  <c r="E10" i="28"/>
  <c r="I10" i="28" s="1"/>
  <c r="M10" i="28" s="1"/>
  <c r="F9" i="28"/>
  <c r="G9" i="28" s="1"/>
  <c r="K9" i="28" s="1"/>
  <c r="E9" i="28"/>
  <c r="F8" i="28"/>
  <c r="J8" i="28" s="1"/>
  <c r="N8" i="28" s="1"/>
  <c r="E8" i="28"/>
  <c r="F7" i="28"/>
  <c r="E7" i="28"/>
  <c r="J7" i="28" s="1"/>
  <c r="N7" i="28" s="1"/>
  <c r="N1" i="28"/>
  <c r="M1" i="28"/>
  <c r="L1" i="28"/>
  <c r="K1" i="28"/>
  <c r="J1" i="28"/>
  <c r="I1" i="28"/>
  <c r="H1" i="28"/>
  <c r="G1" i="28"/>
  <c r="F28" i="27"/>
  <c r="F29" i="27" s="1"/>
  <c r="H31" i="27" s="1"/>
  <c r="F30" i="27" s="1"/>
  <c r="H26" i="27"/>
  <c r="F25" i="27"/>
  <c r="H22" i="27"/>
  <c r="H20" i="27"/>
  <c r="H19" i="27"/>
  <c r="F15" i="27"/>
  <c r="F24" i="27" s="1"/>
  <c r="F14" i="27"/>
  <c r="F12" i="27"/>
  <c r="F8" i="27"/>
  <c r="H9" i="32" l="1"/>
  <c r="L9" i="32" s="1"/>
  <c r="H17" i="32"/>
  <c r="L17" i="32" s="1"/>
  <c r="H25" i="32"/>
  <c r="L25" i="32" s="1"/>
  <c r="H33" i="32"/>
  <c r="L33" i="32" s="1"/>
  <c r="H41" i="32"/>
  <c r="L41" i="32" s="1"/>
  <c r="J16" i="36"/>
  <c r="N16" i="36" s="1"/>
  <c r="H19" i="36"/>
  <c r="L19" i="36" s="1"/>
  <c r="H22" i="36"/>
  <c r="L22" i="36" s="1"/>
  <c r="J32" i="36"/>
  <c r="N32" i="36" s="1"/>
  <c r="G35" i="36"/>
  <c r="K35" i="36" s="1"/>
  <c r="I8" i="38"/>
  <c r="M8" i="38" s="1"/>
  <c r="J11" i="38"/>
  <c r="N11" i="38" s="1"/>
  <c r="G17" i="38"/>
  <c r="K17" i="38" s="1"/>
  <c r="I21" i="38"/>
  <c r="M21" i="38" s="1"/>
  <c r="I24" i="38"/>
  <c r="M24" i="38" s="1"/>
  <c r="J27" i="38"/>
  <c r="N27" i="38" s="1"/>
  <c r="G33" i="38"/>
  <c r="K33" i="38" s="1"/>
  <c r="I37" i="38"/>
  <c r="M37" i="38" s="1"/>
  <c r="I40" i="38"/>
  <c r="M40" i="38" s="1"/>
  <c r="H9" i="40"/>
  <c r="L9" i="40" s="1"/>
  <c r="H25" i="40"/>
  <c r="L25" i="40" s="1"/>
  <c r="H31" i="40"/>
  <c r="L31" i="40" s="1"/>
  <c r="G41" i="40"/>
  <c r="K41" i="40" s="1"/>
  <c r="H35" i="30"/>
  <c r="L35" i="30" s="1"/>
  <c r="J9" i="28"/>
  <c r="N9" i="28" s="1"/>
  <c r="I14" i="28"/>
  <c r="M14" i="28" s="1"/>
  <c r="I17" i="28"/>
  <c r="M17" i="28" s="1"/>
  <c r="I22" i="28"/>
  <c r="M22" i="28" s="1"/>
  <c r="J25" i="28"/>
  <c r="N25" i="28" s="1"/>
  <c r="I30" i="28"/>
  <c r="M30" i="28" s="1"/>
  <c r="J33" i="28"/>
  <c r="N33" i="28" s="1"/>
  <c r="I38" i="28"/>
  <c r="M38" i="28" s="1"/>
  <c r="J41" i="28"/>
  <c r="N41" i="28" s="1"/>
  <c r="I9" i="30"/>
  <c r="M9" i="30" s="1"/>
  <c r="J11" i="30"/>
  <c r="N11" i="30" s="1"/>
  <c r="H13" i="30"/>
  <c r="L13" i="30" s="1"/>
  <c r="I16" i="30"/>
  <c r="M16" i="30" s="1"/>
  <c r="J21" i="30"/>
  <c r="N21" i="30" s="1"/>
  <c r="H23" i="30"/>
  <c r="L23" i="30" s="1"/>
  <c r="J28" i="30"/>
  <c r="N28" i="30" s="1"/>
  <c r="J31" i="30"/>
  <c r="N31" i="30" s="1"/>
  <c r="I36" i="30"/>
  <c r="M36" i="30" s="1"/>
  <c r="J39" i="30"/>
  <c r="N39" i="30" s="1"/>
  <c r="I10" i="32"/>
  <c r="M10" i="32" s="1"/>
  <c r="I13" i="32"/>
  <c r="M13" i="32" s="1"/>
  <c r="I18" i="32"/>
  <c r="M18" i="32" s="1"/>
  <c r="I21" i="32"/>
  <c r="M21" i="32" s="1"/>
  <c r="I26" i="32"/>
  <c r="M26" i="32" s="1"/>
  <c r="J29" i="32"/>
  <c r="N29" i="32" s="1"/>
  <c r="I34" i="32"/>
  <c r="M34" i="32" s="1"/>
  <c r="J37" i="32"/>
  <c r="N37" i="32" s="1"/>
  <c r="J15" i="34"/>
  <c r="N15" i="34" s="1"/>
  <c r="I18" i="34"/>
  <c r="M18" i="34" s="1"/>
  <c r="J31" i="34"/>
  <c r="N31" i="34" s="1"/>
  <c r="I34" i="34"/>
  <c r="M34" i="34" s="1"/>
  <c r="J10" i="36"/>
  <c r="N10" i="36" s="1"/>
  <c r="H13" i="36"/>
  <c r="L13" i="36" s="1"/>
  <c r="H16" i="36"/>
  <c r="L16" i="36" s="1"/>
  <c r="I20" i="36"/>
  <c r="M20" i="36" s="1"/>
  <c r="G23" i="36"/>
  <c r="K23" i="36" s="1"/>
  <c r="J26" i="36"/>
  <c r="N26" i="36" s="1"/>
  <c r="J29" i="36"/>
  <c r="N29" i="36" s="1"/>
  <c r="H32" i="36"/>
  <c r="L32" i="36" s="1"/>
  <c r="I36" i="36"/>
  <c r="M36" i="36" s="1"/>
  <c r="I39" i="36"/>
  <c r="M39" i="36" s="1"/>
  <c r="G11" i="38"/>
  <c r="K11" i="38" s="1"/>
  <c r="I15" i="38"/>
  <c r="M15" i="38" s="1"/>
  <c r="I18" i="38"/>
  <c r="M18" i="38" s="1"/>
  <c r="G27" i="38"/>
  <c r="K27" i="38" s="1"/>
  <c r="I31" i="38"/>
  <c r="M31" i="38" s="1"/>
  <c r="I34" i="38"/>
  <c r="M34" i="38" s="1"/>
  <c r="G7" i="40"/>
  <c r="K7" i="40" s="1"/>
  <c r="I10" i="40"/>
  <c r="M10" i="40" s="1"/>
  <c r="J13" i="40"/>
  <c r="N13" i="40" s="1"/>
  <c r="H16" i="40"/>
  <c r="L16" i="40" s="1"/>
  <c r="G23" i="40"/>
  <c r="K23" i="40" s="1"/>
  <c r="G29" i="40"/>
  <c r="K29" i="40" s="1"/>
  <c r="I32" i="40"/>
  <c r="M32" i="40" s="1"/>
  <c r="J35" i="40"/>
  <c r="N35" i="40" s="1"/>
  <c r="H38" i="40"/>
  <c r="L38" i="40" s="1"/>
  <c r="H41" i="40"/>
  <c r="L41" i="40" s="1"/>
  <c r="I7" i="30"/>
  <c r="M7" i="30" s="1"/>
  <c r="I14" i="30"/>
  <c r="M14" i="30" s="1"/>
  <c r="I19" i="30"/>
  <c r="M19" i="30" s="1"/>
  <c r="I29" i="30"/>
  <c r="M29" i="30" s="1"/>
  <c r="J9" i="34"/>
  <c r="N9" i="34" s="1"/>
  <c r="I12" i="34"/>
  <c r="M12" i="34" s="1"/>
  <c r="J25" i="34"/>
  <c r="N25" i="34" s="1"/>
  <c r="I28" i="34"/>
  <c r="M28" i="34" s="1"/>
  <c r="J41" i="34"/>
  <c r="N41" i="34" s="1"/>
  <c r="I14" i="36"/>
  <c r="M14" i="36" s="1"/>
  <c r="I30" i="36"/>
  <c r="M30" i="36" s="1"/>
  <c r="I33" i="36"/>
  <c r="M33" i="36" s="1"/>
  <c r="I9" i="38"/>
  <c r="M9" i="38" s="1"/>
  <c r="I12" i="38"/>
  <c r="M12" i="38" s="1"/>
  <c r="I25" i="38"/>
  <c r="M25" i="38" s="1"/>
  <c r="I28" i="38"/>
  <c r="M28" i="38" s="1"/>
  <c r="I41" i="38"/>
  <c r="M41" i="38" s="1"/>
  <c r="H35" i="40"/>
  <c r="L35" i="40" s="1"/>
  <c r="J39" i="40"/>
  <c r="N39" i="40" s="1"/>
  <c r="H7" i="40"/>
  <c r="L7" i="40" s="1"/>
  <c r="J17" i="40"/>
  <c r="N17" i="40" s="1"/>
  <c r="H20" i="40"/>
  <c r="L20" i="40" s="1"/>
  <c r="H23" i="40"/>
  <c r="L23" i="40" s="1"/>
  <c r="H26" i="40"/>
  <c r="L26" i="40" s="1"/>
  <c r="H29" i="40"/>
  <c r="L29" i="40" s="1"/>
  <c r="H9" i="28"/>
  <c r="L9" i="28" s="1"/>
  <c r="J12" i="28"/>
  <c r="N12" i="28" s="1"/>
  <c r="J15" i="28"/>
  <c r="N15" i="28" s="1"/>
  <c r="H17" i="28"/>
  <c r="L17" i="28" s="1"/>
  <c r="J20" i="28"/>
  <c r="N20" i="28" s="1"/>
  <c r="J23" i="28"/>
  <c r="N23" i="28" s="1"/>
  <c r="J28" i="28"/>
  <c r="N28" i="28" s="1"/>
  <c r="J36" i="28"/>
  <c r="N36" i="28" s="1"/>
  <c r="G7" i="30"/>
  <c r="K7" i="30" s="1"/>
  <c r="H9" i="30"/>
  <c r="L9" i="30" s="1"/>
  <c r="I15" i="30"/>
  <c r="M15" i="30" s="1"/>
  <c r="J17" i="30"/>
  <c r="N17" i="30" s="1"/>
  <c r="G19" i="30"/>
  <c r="K19" i="30" s="1"/>
  <c r="I22" i="30"/>
  <c r="M22" i="30" s="1"/>
  <c r="J24" i="30"/>
  <c r="N24" i="30" s="1"/>
  <c r="I27" i="30"/>
  <c r="M27" i="30" s="1"/>
  <c r="G29" i="30"/>
  <c r="K29" i="30" s="1"/>
  <c r="J34" i="30"/>
  <c r="N34" i="30" s="1"/>
  <c r="J37" i="30"/>
  <c r="N37" i="30" s="1"/>
  <c r="J8" i="32"/>
  <c r="N8" i="32" s="1"/>
  <c r="J11" i="32"/>
  <c r="N11" i="32" s="1"/>
  <c r="H13" i="32"/>
  <c r="L13" i="32" s="1"/>
  <c r="J16" i="32"/>
  <c r="N16" i="32" s="1"/>
  <c r="J19" i="32"/>
  <c r="N19" i="32" s="1"/>
  <c r="H21" i="32"/>
  <c r="L21" i="32" s="1"/>
  <c r="J24" i="32"/>
  <c r="N24" i="32" s="1"/>
  <c r="J32" i="32"/>
  <c r="N32" i="32" s="1"/>
  <c r="J40" i="32"/>
  <c r="N40" i="32" s="1"/>
  <c r="G9" i="34"/>
  <c r="K9" i="34" s="1"/>
  <c r="J13" i="34"/>
  <c r="N13" i="34" s="1"/>
  <c r="I16" i="34"/>
  <c r="M16" i="34" s="1"/>
  <c r="G25" i="34"/>
  <c r="K25" i="34" s="1"/>
  <c r="J29" i="34"/>
  <c r="N29" i="34" s="1"/>
  <c r="I32" i="34"/>
  <c r="M32" i="34" s="1"/>
  <c r="G41" i="34"/>
  <c r="K41" i="34" s="1"/>
  <c r="J8" i="36"/>
  <c r="N8" i="36" s="1"/>
  <c r="H11" i="36"/>
  <c r="L11" i="36" s="1"/>
  <c r="H14" i="36"/>
  <c r="L14" i="36" s="1"/>
  <c r="I18" i="36"/>
  <c r="M18" i="36" s="1"/>
  <c r="G21" i="36"/>
  <c r="K21" i="36" s="1"/>
  <c r="J24" i="36"/>
  <c r="N24" i="36" s="1"/>
  <c r="J27" i="36"/>
  <c r="N27" i="36" s="1"/>
  <c r="H30" i="36"/>
  <c r="L30" i="36" s="1"/>
  <c r="I34" i="36"/>
  <c r="M34" i="36" s="1"/>
  <c r="I37" i="36"/>
  <c r="M37" i="36" s="1"/>
  <c r="G9" i="38"/>
  <c r="K9" i="38" s="1"/>
  <c r="J19" i="38"/>
  <c r="N19" i="38" s="1"/>
  <c r="G25" i="38"/>
  <c r="K25" i="38" s="1"/>
  <c r="J35" i="38"/>
  <c r="N35" i="38" s="1"/>
  <c r="G41" i="38"/>
  <c r="K41" i="38" s="1"/>
  <c r="I8" i="40"/>
  <c r="M8" i="40" s="1"/>
  <c r="J11" i="40"/>
  <c r="N11" i="40" s="1"/>
  <c r="H14" i="40"/>
  <c r="L14" i="40" s="1"/>
  <c r="H17" i="40"/>
  <c r="L17" i="40" s="1"/>
  <c r="G21" i="40"/>
  <c r="K21" i="40" s="1"/>
  <c r="I24" i="40"/>
  <c r="M24" i="40" s="1"/>
  <c r="G27" i="40"/>
  <c r="K27" i="40" s="1"/>
  <c r="I30" i="40"/>
  <c r="M30" i="40" s="1"/>
  <c r="J33" i="40"/>
  <c r="N33" i="40" s="1"/>
  <c r="J36" i="40"/>
  <c r="N36" i="40" s="1"/>
  <c r="H39" i="40"/>
  <c r="L39" i="40" s="1"/>
  <c r="G17" i="28"/>
  <c r="K17" i="28" s="1"/>
  <c r="G23" i="28"/>
  <c r="K23" i="28" s="1"/>
  <c r="G39" i="28"/>
  <c r="K39" i="28" s="1"/>
  <c r="H7" i="30"/>
  <c r="L7" i="30" s="1"/>
  <c r="G37" i="30"/>
  <c r="K37" i="30" s="1"/>
  <c r="G19" i="32"/>
  <c r="K19" i="32" s="1"/>
  <c r="G35" i="32"/>
  <c r="K35" i="32" s="1"/>
  <c r="G19" i="34"/>
  <c r="K19" i="34" s="1"/>
  <c r="G35" i="34"/>
  <c r="K35" i="34" s="1"/>
  <c r="H8" i="36"/>
  <c r="L8" i="36" s="1"/>
  <c r="H24" i="36"/>
  <c r="L24" i="36" s="1"/>
  <c r="H40" i="36"/>
  <c r="L40" i="36" s="1"/>
  <c r="J13" i="38"/>
  <c r="N13" i="38" s="1"/>
  <c r="G19" i="38"/>
  <c r="K19" i="38" s="1"/>
  <c r="J29" i="38"/>
  <c r="N29" i="38" s="1"/>
  <c r="G35" i="38"/>
  <c r="K35" i="38" s="1"/>
  <c r="G15" i="40"/>
  <c r="K15" i="40" s="1"/>
  <c r="I18" i="40"/>
  <c r="M18" i="40" s="1"/>
  <c r="H33" i="40"/>
  <c r="L33" i="40" s="1"/>
  <c r="G37" i="40"/>
  <c r="K37" i="40" s="1"/>
  <c r="I40" i="40"/>
  <c r="M40" i="40" s="1"/>
  <c r="G15" i="28"/>
  <c r="K15" i="28" s="1"/>
  <c r="H19" i="30"/>
  <c r="L19" i="30" s="1"/>
  <c r="G11" i="32"/>
  <c r="K11" i="32" s="1"/>
  <c r="G27" i="32"/>
  <c r="K27" i="32" s="1"/>
  <c r="H7" i="28"/>
  <c r="L7" i="28" s="1"/>
  <c r="J10" i="28"/>
  <c r="N10" i="28" s="1"/>
  <c r="H15" i="28"/>
  <c r="L15" i="28" s="1"/>
  <c r="J18" i="28"/>
  <c r="N18" i="28" s="1"/>
  <c r="H23" i="28"/>
  <c r="L23" i="28" s="1"/>
  <c r="J26" i="28"/>
  <c r="N26" i="28" s="1"/>
  <c r="H31" i="28"/>
  <c r="L31" i="28" s="1"/>
  <c r="J34" i="28"/>
  <c r="N34" i="28" s="1"/>
  <c r="H39" i="28"/>
  <c r="L39" i="28" s="1"/>
  <c r="I13" i="30"/>
  <c r="M13" i="30" s="1"/>
  <c r="G15" i="30"/>
  <c r="K15" i="30" s="1"/>
  <c r="H17" i="30"/>
  <c r="L17" i="30" s="1"/>
  <c r="I23" i="30"/>
  <c r="M23" i="30" s="1"/>
  <c r="J25" i="30"/>
  <c r="N25" i="30" s="1"/>
  <c r="G27" i="30"/>
  <c r="K27" i="30" s="1"/>
  <c r="I30" i="30"/>
  <c r="M30" i="30" s="1"/>
  <c r="J32" i="30"/>
  <c r="N32" i="30" s="1"/>
  <c r="J35" i="30"/>
  <c r="N35" i="30" s="1"/>
  <c r="H37" i="30"/>
  <c r="L37" i="30" s="1"/>
  <c r="J40" i="30"/>
  <c r="N40" i="30" s="1"/>
  <c r="J9" i="32"/>
  <c r="N9" i="32" s="1"/>
  <c r="H11" i="32"/>
  <c r="L11" i="32" s="1"/>
  <c r="J14" i="32"/>
  <c r="N14" i="32" s="1"/>
  <c r="J17" i="32"/>
  <c r="N17" i="32" s="1"/>
  <c r="H19" i="32"/>
  <c r="L19" i="32" s="1"/>
  <c r="J22" i="32"/>
  <c r="N22" i="32" s="1"/>
  <c r="J25" i="32"/>
  <c r="N25" i="32" s="1"/>
  <c r="H27" i="32"/>
  <c r="L27" i="32" s="1"/>
  <c r="J30" i="32"/>
  <c r="N30" i="32" s="1"/>
  <c r="H35" i="32"/>
  <c r="L35" i="32" s="1"/>
  <c r="J38" i="32"/>
  <c r="N38" i="32" s="1"/>
  <c r="G13" i="34"/>
  <c r="K13" i="34" s="1"/>
  <c r="J17" i="34"/>
  <c r="N17" i="34" s="1"/>
  <c r="I20" i="34"/>
  <c r="M20" i="34" s="1"/>
  <c r="G29" i="34"/>
  <c r="K29" i="34" s="1"/>
  <c r="J33" i="34"/>
  <c r="N33" i="34" s="1"/>
  <c r="I36" i="34"/>
  <c r="M36" i="34" s="1"/>
  <c r="J12" i="36"/>
  <c r="N12" i="36" s="1"/>
  <c r="H15" i="36"/>
  <c r="L15" i="36" s="1"/>
  <c r="H18" i="36"/>
  <c r="L18" i="36" s="1"/>
  <c r="I22" i="36"/>
  <c r="M22" i="36" s="1"/>
  <c r="G25" i="36"/>
  <c r="K25" i="36" s="1"/>
  <c r="J28" i="36"/>
  <c r="N28" i="36" s="1"/>
  <c r="G31" i="36"/>
  <c r="K31" i="36" s="1"/>
  <c r="H34" i="36"/>
  <c r="L34" i="36" s="1"/>
  <c r="I38" i="36"/>
  <c r="M38" i="36" s="1"/>
  <c r="I41" i="36"/>
  <c r="M41" i="36" s="1"/>
  <c r="J7" i="38"/>
  <c r="N7" i="38" s="1"/>
  <c r="G13" i="38"/>
  <c r="K13" i="38" s="1"/>
  <c r="J23" i="38"/>
  <c r="N23" i="38" s="1"/>
  <c r="G29" i="38"/>
  <c r="K29" i="38" s="1"/>
  <c r="J39" i="38"/>
  <c r="N39" i="38" s="1"/>
  <c r="G7" i="28"/>
  <c r="K7" i="28" s="1"/>
  <c r="G31" i="28"/>
  <c r="K31" i="28" s="1"/>
  <c r="G17" i="30"/>
  <c r="K17" i="30" s="1"/>
  <c r="H29" i="30"/>
  <c r="L29" i="30" s="1"/>
  <c r="I8" i="28"/>
  <c r="M8" i="28" s="1"/>
  <c r="J11" i="28"/>
  <c r="N11" i="28" s="1"/>
  <c r="G13" i="28"/>
  <c r="K13" i="28" s="1"/>
  <c r="I16" i="28"/>
  <c r="M16" i="28" s="1"/>
  <c r="J19" i="28"/>
  <c r="N19" i="28" s="1"/>
  <c r="G21" i="28"/>
  <c r="K21" i="28" s="1"/>
  <c r="I24" i="28"/>
  <c r="M24" i="28" s="1"/>
  <c r="J27" i="28"/>
  <c r="N27" i="28" s="1"/>
  <c r="G29" i="28"/>
  <c r="K29" i="28" s="1"/>
  <c r="I32" i="28"/>
  <c r="M32" i="28" s="1"/>
  <c r="J35" i="28"/>
  <c r="N35" i="28" s="1"/>
  <c r="G37" i="28"/>
  <c r="K37" i="28" s="1"/>
  <c r="I40" i="28"/>
  <c r="M40" i="28" s="1"/>
  <c r="I8" i="30"/>
  <c r="M8" i="30" s="1"/>
  <c r="H15" i="30"/>
  <c r="L15" i="30" s="1"/>
  <c r="G25" i="30"/>
  <c r="K25" i="30" s="1"/>
  <c r="H27" i="30"/>
  <c r="L27" i="30" s="1"/>
  <c r="I33" i="30"/>
  <c r="M33" i="30" s="1"/>
  <c r="G35" i="30"/>
  <c r="K35" i="30" s="1"/>
  <c r="I38" i="30"/>
  <c r="M38" i="30" s="1"/>
  <c r="J41" i="30"/>
  <c r="N41" i="30" s="1"/>
  <c r="I7" i="32"/>
  <c r="M7" i="32" s="1"/>
  <c r="G9" i="32"/>
  <c r="K9" i="32" s="1"/>
  <c r="I12" i="32"/>
  <c r="M12" i="32" s="1"/>
  <c r="I15" i="32"/>
  <c r="M15" i="32" s="1"/>
  <c r="G17" i="32"/>
  <c r="K17" i="32" s="1"/>
  <c r="I20" i="32"/>
  <c r="M20" i="32" s="1"/>
  <c r="I23" i="32"/>
  <c r="M23" i="32" s="1"/>
  <c r="G25" i="32"/>
  <c r="K25" i="32" s="1"/>
  <c r="I28" i="32"/>
  <c r="M28" i="32" s="1"/>
  <c r="J31" i="32"/>
  <c r="N31" i="32" s="1"/>
  <c r="G33" i="32"/>
  <c r="K33" i="32" s="1"/>
  <c r="I36" i="32"/>
  <c r="M36" i="32" s="1"/>
  <c r="J39" i="32"/>
  <c r="N39" i="32" s="1"/>
  <c r="G41" i="32"/>
  <c r="K41" i="32" s="1"/>
  <c r="G7" i="34"/>
  <c r="K7" i="34" s="1"/>
  <c r="J11" i="34"/>
  <c r="N11" i="34" s="1"/>
  <c r="I14" i="34"/>
  <c r="M14" i="34" s="1"/>
  <c r="G23" i="34"/>
  <c r="K23" i="34" s="1"/>
  <c r="J27" i="34"/>
  <c r="N27" i="34" s="1"/>
  <c r="I30" i="34"/>
  <c r="M30" i="34" s="1"/>
  <c r="G39" i="34"/>
  <c r="K39" i="34" s="1"/>
  <c r="H12" i="36"/>
  <c r="L12" i="36" s="1"/>
  <c r="H28" i="36"/>
  <c r="L28" i="36" s="1"/>
  <c r="G7" i="38"/>
  <c r="K7" i="38" s="1"/>
  <c r="J17" i="38"/>
  <c r="N17" i="38" s="1"/>
  <c r="G23" i="38"/>
  <c r="K23" i="38" s="1"/>
  <c r="J33" i="38"/>
  <c r="N33" i="38" s="1"/>
  <c r="G39" i="38"/>
  <c r="K39" i="38" s="1"/>
  <c r="G9" i="40"/>
  <c r="K9" i="40" s="1"/>
  <c r="H12" i="40"/>
  <c r="L12" i="40" s="1"/>
  <c r="H15" i="40"/>
  <c r="L15" i="40" s="1"/>
  <c r="I19" i="40"/>
  <c r="M19" i="40" s="1"/>
  <c r="I22" i="40"/>
  <c r="M22" i="40" s="1"/>
  <c r="J25" i="40"/>
  <c r="N25" i="40" s="1"/>
  <c r="I28" i="40"/>
  <c r="M28" i="40" s="1"/>
  <c r="J31" i="40"/>
  <c r="N31" i="40" s="1"/>
  <c r="H34" i="40"/>
  <c r="L34" i="40" s="1"/>
  <c r="H37" i="40"/>
  <c r="L37" i="40" s="1"/>
  <c r="F24" i="39"/>
  <c r="J43" i="40"/>
  <c r="N43" i="40" s="1"/>
  <c r="F26" i="39" s="1"/>
  <c r="J8" i="40"/>
  <c r="N8" i="40" s="1"/>
  <c r="J10" i="40"/>
  <c r="N10" i="40" s="1"/>
  <c r="J12" i="40"/>
  <c r="N12" i="40" s="1"/>
  <c r="J14" i="40"/>
  <c r="N14" i="40" s="1"/>
  <c r="J16" i="40"/>
  <c r="N16" i="40" s="1"/>
  <c r="J18" i="40"/>
  <c r="N18" i="40" s="1"/>
  <c r="J20" i="40"/>
  <c r="N20" i="40" s="1"/>
  <c r="J22" i="40"/>
  <c r="N22" i="40" s="1"/>
  <c r="J24" i="40"/>
  <c r="N24" i="40" s="1"/>
  <c r="J26" i="40"/>
  <c r="N26" i="40" s="1"/>
  <c r="I7" i="40"/>
  <c r="M7" i="40" s="1"/>
  <c r="G8" i="40"/>
  <c r="K8" i="40" s="1"/>
  <c r="G10" i="40"/>
  <c r="K10" i="40" s="1"/>
  <c r="I11" i="40"/>
  <c r="M11" i="40" s="1"/>
  <c r="G12" i="40"/>
  <c r="K12" i="40" s="1"/>
  <c r="I13" i="40"/>
  <c r="M13" i="40" s="1"/>
  <c r="G14" i="40"/>
  <c r="K14" i="40" s="1"/>
  <c r="I15" i="40"/>
  <c r="M15" i="40" s="1"/>
  <c r="G16" i="40"/>
  <c r="K16" i="40" s="1"/>
  <c r="I17" i="40"/>
  <c r="M17" i="40" s="1"/>
  <c r="G18" i="40"/>
  <c r="K18" i="40" s="1"/>
  <c r="G20" i="40"/>
  <c r="K20" i="40" s="1"/>
  <c r="I21" i="40"/>
  <c r="M21" i="40" s="1"/>
  <c r="G22" i="40"/>
  <c r="K22" i="40" s="1"/>
  <c r="I23" i="40"/>
  <c r="M23" i="40" s="1"/>
  <c r="G24" i="40"/>
  <c r="K24" i="40" s="1"/>
  <c r="I25" i="40"/>
  <c r="M25" i="40" s="1"/>
  <c r="G26" i="40"/>
  <c r="K26" i="40" s="1"/>
  <c r="I27" i="40"/>
  <c r="M27" i="40" s="1"/>
  <c r="G28" i="40"/>
  <c r="K28" i="40" s="1"/>
  <c r="I29" i="40"/>
  <c r="M29" i="40" s="1"/>
  <c r="G30" i="40"/>
  <c r="K30" i="40" s="1"/>
  <c r="I31" i="40"/>
  <c r="M31" i="40" s="1"/>
  <c r="G32" i="40"/>
  <c r="K32" i="40" s="1"/>
  <c r="I33" i="40"/>
  <c r="M33" i="40" s="1"/>
  <c r="G34" i="40"/>
  <c r="K34" i="40" s="1"/>
  <c r="I35" i="40"/>
  <c r="M35" i="40" s="1"/>
  <c r="G36" i="40"/>
  <c r="K36" i="40" s="1"/>
  <c r="I37" i="40"/>
  <c r="M37" i="40" s="1"/>
  <c r="G38" i="40"/>
  <c r="K38" i="40" s="1"/>
  <c r="I39" i="40"/>
  <c r="M39" i="40" s="1"/>
  <c r="G40" i="40"/>
  <c r="K40" i="40" s="1"/>
  <c r="I41" i="40"/>
  <c r="M41" i="40" s="1"/>
  <c r="J30" i="40"/>
  <c r="N30" i="40" s="1"/>
  <c r="J34" i="40"/>
  <c r="N34" i="40" s="1"/>
  <c r="J38" i="40"/>
  <c r="N38" i="40" s="1"/>
  <c r="J9" i="40"/>
  <c r="N9" i="40" s="1"/>
  <c r="J19" i="40"/>
  <c r="N19" i="40" s="1"/>
  <c r="H28" i="40"/>
  <c r="L28" i="40" s="1"/>
  <c r="H32" i="40"/>
  <c r="L32" i="40" s="1"/>
  <c r="H36" i="40"/>
  <c r="L36" i="40" s="1"/>
  <c r="H40" i="40"/>
  <c r="L40" i="40" s="1"/>
  <c r="J43" i="38"/>
  <c r="N43" i="38" s="1"/>
  <c r="F26" i="37" s="1"/>
  <c r="H7" i="38"/>
  <c r="L7" i="38" s="1"/>
  <c r="J8" i="38"/>
  <c r="N8" i="38" s="1"/>
  <c r="H9" i="38"/>
  <c r="L9" i="38" s="1"/>
  <c r="J10" i="38"/>
  <c r="N10" i="38" s="1"/>
  <c r="H11" i="38"/>
  <c r="L11" i="38" s="1"/>
  <c r="J12" i="38"/>
  <c r="N12" i="38" s="1"/>
  <c r="H13" i="38"/>
  <c r="L13" i="38" s="1"/>
  <c r="J14" i="38"/>
  <c r="N14" i="38" s="1"/>
  <c r="H15" i="38"/>
  <c r="L15" i="38" s="1"/>
  <c r="J16" i="38"/>
  <c r="N16" i="38" s="1"/>
  <c r="H17" i="38"/>
  <c r="L17" i="38" s="1"/>
  <c r="J18" i="38"/>
  <c r="N18" i="38" s="1"/>
  <c r="H19" i="38"/>
  <c r="L19" i="38" s="1"/>
  <c r="J20" i="38"/>
  <c r="N20" i="38" s="1"/>
  <c r="H21" i="38"/>
  <c r="L21" i="38" s="1"/>
  <c r="J22" i="38"/>
  <c r="N22" i="38" s="1"/>
  <c r="H23" i="38"/>
  <c r="L23" i="38" s="1"/>
  <c r="J24" i="38"/>
  <c r="N24" i="38" s="1"/>
  <c r="H25" i="38"/>
  <c r="L25" i="38" s="1"/>
  <c r="J26" i="38"/>
  <c r="N26" i="38" s="1"/>
  <c r="H27" i="38"/>
  <c r="L27" i="38" s="1"/>
  <c r="J28" i="38"/>
  <c r="N28" i="38" s="1"/>
  <c r="H29" i="38"/>
  <c r="L29" i="38" s="1"/>
  <c r="J30" i="38"/>
  <c r="N30" i="38" s="1"/>
  <c r="H31" i="38"/>
  <c r="L31" i="38" s="1"/>
  <c r="J32" i="38"/>
  <c r="N32" i="38" s="1"/>
  <c r="H33" i="38"/>
  <c r="L33" i="38" s="1"/>
  <c r="J34" i="38"/>
  <c r="N34" i="38" s="1"/>
  <c r="H35" i="38"/>
  <c r="L35" i="38" s="1"/>
  <c r="J36" i="38"/>
  <c r="N36" i="38" s="1"/>
  <c r="H37" i="38"/>
  <c r="L37" i="38" s="1"/>
  <c r="J38" i="38"/>
  <c r="N38" i="38" s="1"/>
  <c r="H39" i="38"/>
  <c r="L39" i="38" s="1"/>
  <c r="J40" i="38"/>
  <c r="N40" i="38" s="1"/>
  <c r="H41" i="38"/>
  <c r="L41" i="38" s="1"/>
  <c r="G8" i="38"/>
  <c r="K8" i="38" s="1"/>
  <c r="G10" i="38"/>
  <c r="K10" i="38" s="1"/>
  <c r="G12" i="38"/>
  <c r="K12" i="38" s="1"/>
  <c r="G14" i="38"/>
  <c r="K14" i="38" s="1"/>
  <c r="G16" i="38"/>
  <c r="K16" i="38" s="1"/>
  <c r="G18" i="38"/>
  <c r="K18" i="38" s="1"/>
  <c r="G20" i="38"/>
  <c r="K20" i="38" s="1"/>
  <c r="G22" i="38"/>
  <c r="K22" i="38" s="1"/>
  <c r="G24" i="38"/>
  <c r="K24" i="38" s="1"/>
  <c r="G26" i="38"/>
  <c r="K26" i="38" s="1"/>
  <c r="G28" i="38"/>
  <c r="K28" i="38" s="1"/>
  <c r="G30" i="38"/>
  <c r="K30" i="38" s="1"/>
  <c r="G32" i="38"/>
  <c r="K32" i="38" s="1"/>
  <c r="G34" i="38"/>
  <c r="K34" i="38" s="1"/>
  <c r="G36" i="38"/>
  <c r="K36" i="38" s="1"/>
  <c r="G38" i="38"/>
  <c r="K38" i="38" s="1"/>
  <c r="G40" i="38"/>
  <c r="K40" i="38" s="1"/>
  <c r="H8" i="38"/>
  <c r="L8" i="38" s="1"/>
  <c r="H10" i="38"/>
  <c r="L10" i="38" s="1"/>
  <c r="H12" i="38"/>
  <c r="L12" i="38" s="1"/>
  <c r="H14" i="38"/>
  <c r="L14" i="38" s="1"/>
  <c r="H16" i="38"/>
  <c r="L16" i="38" s="1"/>
  <c r="H18" i="38"/>
  <c r="L18" i="38" s="1"/>
  <c r="H20" i="38"/>
  <c r="L20" i="38" s="1"/>
  <c r="H22" i="38"/>
  <c r="L22" i="38" s="1"/>
  <c r="H24" i="38"/>
  <c r="L24" i="38" s="1"/>
  <c r="H26" i="38"/>
  <c r="L26" i="38" s="1"/>
  <c r="H28" i="38"/>
  <c r="L28" i="38" s="1"/>
  <c r="H30" i="38"/>
  <c r="L30" i="38" s="1"/>
  <c r="H32" i="38"/>
  <c r="L32" i="38" s="1"/>
  <c r="H34" i="38"/>
  <c r="L34" i="38" s="1"/>
  <c r="H36" i="38"/>
  <c r="L36" i="38" s="1"/>
  <c r="H38" i="38"/>
  <c r="L38" i="38" s="1"/>
  <c r="H40" i="38"/>
  <c r="L40" i="38" s="1"/>
  <c r="J43" i="36"/>
  <c r="N43" i="36" s="1"/>
  <c r="F26" i="35" s="1"/>
  <c r="J7" i="36"/>
  <c r="N7" i="36" s="1"/>
  <c r="J9" i="36"/>
  <c r="N9" i="36" s="1"/>
  <c r="J11" i="36"/>
  <c r="N11" i="36" s="1"/>
  <c r="J13" i="36"/>
  <c r="N13" i="36" s="1"/>
  <c r="J15" i="36"/>
  <c r="N15" i="36" s="1"/>
  <c r="J17" i="36"/>
  <c r="N17" i="36" s="1"/>
  <c r="J19" i="36"/>
  <c r="N19" i="36" s="1"/>
  <c r="J21" i="36"/>
  <c r="N21" i="36" s="1"/>
  <c r="G7" i="36"/>
  <c r="K7" i="36" s="1"/>
  <c r="G9" i="36"/>
  <c r="K9" i="36" s="1"/>
  <c r="G11" i="36"/>
  <c r="K11" i="36" s="1"/>
  <c r="G13" i="36"/>
  <c r="K13" i="36" s="1"/>
  <c r="G15" i="36"/>
  <c r="K15" i="36" s="1"/>
  <c r="G17" i="36"/>
  <c r="K17" i="36" s="1"/>
  <c r="G19" i="36"/>
  <c r="K19" i="36" s="1"/>
  <c r="J23" i="36"/>
  <c r="N23" i="36" s="1"/>
  <c r="H23" i="36"/>
  <c r="L23" i="36" s="1"/>
  <c r="J35" i="36"/>
  <c r="N35" i="36" s="1"/>
  <c r="J41" i="36"/>
  <c r="N41" i="36" s="1"/>
  <c r="H23" i="35"/>
  <c r="H25" i="36"/>
  <c r="L25" i="36" s="1"/>
  <c r="H27" i="36"/>
  <c r="L27" i="36" s="1"/>
  <c r="H29" i="36"/>
  <c r="L29" i="36" s="1"/>
  <c r="H31" i="36"/>
  <c r="L31" i="36" s="1"/>
  <c r="H33" i="36"/>
  <c r="L33" i="36" s="1"/>
  <c r="H35" i="36"/>
  <c r="L35" i="36" s="1"/>
  <c r="J36" i="36"/>
  <c r="N36" i="36" s="1"/>
  <c r="H37" i="36"/>
  <c r="L37" i="36" s="1"/>
  <c r="J38" i="36"/>
  <c r="N38" i="36" s="1"/>
  <c r="H39" i="36"/>
  <c r="L39" i="36" s="1"/>
  <c r="J40" i="36"/>
  <c r="N40" i="36" s="1"/>
  <c r="H41" i="36"/>
  <c r="L41" i="36" s="1"/>
  <c r="J31" i="36"/>
  <c r="N31" i="36" s="1"/>
  <c r="J33" i="36"/>
  <c r="N33" i="36" s="1"/>
  <c r="I7" i="36"/>
  <c r="M7" i="36" s="1"/>
  <c r="G8" i="36"/>
  <c r="K8" i="36" s="1"/>
  <c r="I9" i="36"/>
  <c r="M9" i="36" s="1"/>
  <c r="G10" i="36"/>
  <c r="K10" i="36" s="1"/>
  <c r="I11" i="36"/>
  <c r="M11" i="36" s="1"/>
  <c r="G12" i="36"/>
  <c r="K12" i="36" s="1"/>
  <c r="I13" i="36"/>
  <c r="M13" i="36" s="1"/>
  <c r="G14" i="36"/>
  <c r="K14" i="36" s="1"/>
  <c r="I15" i="36"/>
  <c r="M15" i="36" s="1"/>
  <c r="G16" i="36"/>
  <c r="K16" i="36" s="1"/>
  <c r="I17" i="36"/>
  <c r="M17" i="36" s="1"/>
  <c r="G18" i="36"/>
  <c r="K18" i="36" s="1"/>
  <c r="I19" i="36"/>
  <c r="M19" i="36" s="1"/>
  <c r="G20" i="36"/>
  <c r="K20" i="36" s="1"/>
  <c r="I21" i="36"/>
  <c r="M21" i="36" s="1"/>
  <c r="G22" i="36"/>
  <c r="K22" i="36" s="1"/>
  <c r="I23" i="36"/>
  <c r="M23" i="36" s="1"/>
  <c r="G24" i="36"/>
  <c r="K24" i="36" s="1"/>
  <c r="I25" i="36"/>
  <c r="M25" i="36" s="1"/>
  <c r="G26" i="36"/>
  <c r="K26" i="36" s="1"/>
  <c r="I27" i="36"/>
  <c r="M27" i="36" s="1"/>
  <c r="G28" i="36"/>
  <c r="K28" i="36" s="1"/>
  <c r="I29" i="36"/>
  <c r="M29" i="36" s="1"/>
  <c r="G30" i="36"/>
  <c r="K30" i="36" s="1"/>
  <c r="G32" i="36"/>
  <c r="K32" i="36" s="1"/>
  <c r="G34" i="36"/>
  <c r="K34" i="36" s="1"/>
  <c r="G36" i="36"/>
  <c r="K36" i="36" s="1"/>
  <c r="G38" i="36"/>
  <c r="K38" i="36" s="1"/>
  <c r="G40" i="36"/>
  <c r="K40" i="36" s="1"/>
  <c r="J37" i="36"/>
  <c r="N37" i="36" s="1"/>
  <c r="J39" i="36"/>
  <c r="N39" i="36" s="1"/>
  <c r="J43" i="34"/>
  <c r="N43" i="34" s="1"/>
  <c r="F26" i="33" s="1"/>
  <c r="H23" i="33"/>
  <c r="H7" i="34"/>
  <c r="L7" i="34" s="1"/>
  <c r="J8" i="34"/>
  <c r="N8" i="34" s="1"/>
  <c r="H9" i="34"/>
  <c r="L9" i="34" s="1"/>
  <c r="J10" i="34"/>
  <c r="N10" i="34" s="1"/>
  <c r="H11" i="34"/>
  <c r="L11" i="34" s="1"/>
  <c r="J12" i="34"/>
  <c r="N12" i="34" s="1"/>
  <c r="H13" i="34"/>
  <c r="L13" i="34" s="1"/>
  <c r="J14" i="34"/>
  <c r="N14" i="34" s="1"/>
  <c r="H15" i="34"/>
  <c r="L15" i="34" s="1"/>
  <c r="J16" i="34"/>
  <c r="N16" i="34" s="1"/>
  <c r="H17" i="34"/>
  <c r="L17" i="34" s="1"/>
  <c r="J18" i="34"/>
  <c r="N18" i="34" s="1"/>
  <c r="H19" i="34"/>
  <c r="L19" i="34" s="1"/>
  <c r="J20" i="34"/>
  <c r="N20" i="34" s="1"/>
  <c r="H21" i="34"/>
  <c r="L21" i="34" s="1"/>
  <c r="J22" i="34"/>
  <c r="N22" i="34" s="1"/>
  <c r="H23" i="34"/>
  <c r="L23" i="34" s="1"/>
  <c r="J24" i="34"/>
  <c r="N24" i="34" s="1"/>
  <c r="H25" i="34"/>
  <c r="L25" i="34" s="1"/>
  <c r="J26" i="34"/>
  <c r="N26" i="34" s="1"/>
  <c r="H27" i="34"/>
  <c r="L27" i="34" s="1"/>
  <c r="J28" i="34"/>
  <c r="N28" i="34" s="1"/>
  <c r="H29" i="34"/>
  <c r="L29" i="34" s="1"/>
  <c r="J30" i="34"/>
  <c r="N30" i="34" s="1"/>
  <c r="H31" i="34"/>
  <c r="L31" i="34" s="1"/>
  <c r="J32" i="34"/>
  <c r="N32" i="34" s="1"/>
  <c r="H33" i="34"/>
  <c r="L33" i="34" s="1"/>
  <c r="J34" i="34"/>
  <c r="N34" i="34" s="1"/>
  <c r="H35" i="34"/>
  <c r="L35" i="34" s="1"/>
  <c r="J36" i="34"/>
  <c r="N36" i="34" s="1"/>
  <c r="H37" i="34"/>
  <c r="L37" i="34" s="1"/>
  <c r="J38" i="34"/>
  <c r="N38" i="34" s="1"/>
  <c r="H39" i="34"/>
  <c r="L39" i="34" s="1"/>
  <c r="J40" i="34"/>
  <c r="N40" i="34" s="1"/>
  <c r="H41" i="34"/>
  <c r="L41" i="34" s="1"/>
  <c r="I7" i="34"/>
  <c r="M7" i="34" s="1"/>
  <c r="G8" i="34"/>
  <c r="K8" i="34" s="1"/>
  <c r="I9" i="34"/>
  <c r="M9" i="34" s="1"/>
  <c r="G10" i="34"/>
  <c r="K10" i="34" s="1"/>
  <c r="I11" i="34"/>
  <c r="M11" i="34" s="1"/>
  <c r="G12" i="34"/>
  <c r="K12" i="34" s="1"/>
  <c r="I13" i="34"/>
  <c r="M13" i="34" s="1"/>
  <c r="G14" i="34"/>
  <c r="K14" i="34" s="1"/>
  <c r="I15" i="34"/>
  <c r="M15" i="34" s="1"/>
  <c r="G16" i="34"/>
  <c r="K16" i="34" s="1"/>
  <c r="I17" i="34"/>
  <c r="M17" i="34" s="1"/>
  <c r="G18" i="34"/>
  <c r="K18" i="34" s="1"/>
  <c r="I19" i="34"/>
  <c r="M19" i="34" s="1"/>
  <c r="G20" i="34"/>
  <c r="K20" i="34" s="1"/>
  <c r="I21" i="34"/>
  <c r="M21" i="34" s="1"/>
  <c r="G22" i="34"/>
  <c r="K22" i="34" s="1"/>
  <c r="I23" i="34"/>
  <c r="M23" i="34" s="1"/>
  <c r="G24" i="34"/>
  <c r="K24" i="34" s="1"/>
  <c r="I25" i="34"/>
  <c r="M25" i="34" s="1"/>
  <c r="G26" i="34"/>
  <c r="K26" i="34" s="1"/>
  <c r="I27" i="34"/>
  <c r="M27" i="34" s="1"/>
  <c r="G28" i="34"/>
  <c r="K28" i="34" s="1"/>
  <c r="I29" i="34"/>
  <c r="M29" i="34" s="1"/>
  <c r="G30" i="34"/>
  <c r="K30" i="34" s="1"/>
  <c r="I31" i="34"/>
  <c r="M31" i="34" s="1"/>
  <c r="G32" i="34"/>
  <c r="K32" i="34" s="1"/>
  <c r="I33" i="34"/>
  <c r="M33" i="34" s="1"/>
  <c r="G34" i="34"/>
  <c r="K34" i="34" s="1"/>
  <c r="I35" i="34"/>
  <c r="M35" i="34" s="1"/>
  <c r="G36" i="34"/>
  <c r="K36" i="34" s="1"/>
  <c r="I37" i="34"/>
  <c r="M37" i="34" s="1"/>
  <c r="G38" i="34"/>
  <c r="K38" i="34" s="1"/>
  <c r="I39" i="34"/>
  <c r="M39" i="34" s="1"/>
  <c r="G40" i="34"/>
  <c r="K40" i="34" s="1"/>
  <c r="I41" i="34"/>
  <c r="M41" i="34" s="1"/>
  <c r="H8" i="34"/>
  <c r="L8" i="34" s="1"/>
  <c r="H10" i="34"/>
  <c r="L10" i="34" s="1"/>
  <c r="H12" i="34"/>
  <c r="L12" i="34" s="1"/>
  <c r="H14" i="34"/>
  <c r="L14" i="34" s="1"/>
  <c r="H16" i="34"/>
  <c r="L16" i="34" s="1"/>
  <c r="H18" i="34"/>
  <c r="L18" i="34" s="1"/>
  <c r="H20" i="34"/>
  <c r="L20" i="34" s="1"/>
  <c r="H22" i="34"/>
  <c r="L22" i="34" s="1"/>
  <c r="H24" i="34"/>
  <c r="L24" i="34" s="1"/>
  <c r="H26" i="34"/>
  <c r="L26" i="34" s="1"/>
  <c r="H28" i="34"/>
  <c r="L28" i="34" s="1"/>
  <c r="H30" i="34"/>
  <c r="L30" i="34" s="1"/>
  <c r="H32" i="34"/>
  <c r="L32" i="34" s="1"/>
  <c r="H34" i="34"/>
  <c r="L34" i="34" s="1"/>
  <c r="H36" i="34"/>
  <c r="L36" i="34" s="1"/>
  <c r="H38" i="34"/>
  <c r="L38" i="34" s="1"/>
  <c r="H40" i="34"/>
  <c r="L40" i="34" s="1"/>
  <c r="J43" i="32"/>
  <c r="N43" i="32" s="1"/>
  <c r="F26" i="31" s="1"/>
  <c r="H23" i="31"/>
  <c r="G8" i="32"/>
  <c r="K8" i="32" s="1"/>
  <c r="G10" i="32"/>
  <c r="K10" i="32" s="1"/>
  <c r="G12" i="32"/>
  <c r="K12" i="32" s="1"/>
  <c r="G14" i="32"/>
  <c r="K14" i="32" s="1"/>
  <c r="G16" i="32"/>
  <c r="K16" i="32" s="1"/>
  <c r="G18" i="32"/>
  <c r="K18" i="32" s="1"/>
  <c r="G20" i="32"/>
  <c r="K20" i="32" s="1"/>
  <c r="G22" i="32"/>
  <c r="K22" i="32" s="1"/>
  <c r="G24" i="32"/>
  <c r="K24" i="32" s="1"/>
  <c r="G26" i="32"/>
  <c r="K26" i="32" s="1"/>
  <c r="I27" i="32"/>
  <c r="M27" i="32" s="1"/>
  <c r="G28" i="32"/>
  <c r="K28" i="32" s="1"/>
  <c r="I29" i="32"/>
  <c r="M29" i="32" s="1"/>
  <c r="G30" i="32"/>
  <c r="K30" i="32" s="1"/>
  <c r="I31" i="32"/>
  <c r="M31" i="32" s="1"/>
  <c r="G32" i="32"/>
  <c r="K32" i="32" s="1"/>
  <c r="I33" i="32"/>
  <c r="M33" i="32" s="1"/>
  <c r="G34" i="32"/>
  <c r="K34" i="32" s="1"/>
  <c r="I35" i="32"/>
  <c r="M35" i="32" s="1"/>
  <c r="G36" i="32"/>
  <c r="K36" i="32" s="1"/>
  <c r="I37" i="32"/>
  <c r="M37" i="32" s="1"/>
  <c r="G38" i="32"/>
  <c r="K38" i="32" s="1"/>
  <c r="I39" i="32"/>
  <c r="M39" i="32" s="1"/>
  <c r="G40" i="32"/>
  <c r="K40" i="32" s="1"/>
  <c r="I41" i="32"/>
  <c r="M41" i="32" s="1"/>
  <c r="H8" i="32"/>
  <c r="L8" i="32" s="1"/>
  <c r="H10" i="32"/>
  <c r="L10" i="32" s="1"/>
  <c r="H12" i="32"/>
  <c r="L12" i="32" s="1"/>
  <c r="H14" i="32"/>
  <c r="L14" i="32" s="1"/>
  <c r="H16" i="32"/>
  <c r="L16" i="32" s="1"/>
  <c r="H18" i="32"/>
  <c r="L18" i="32" s="1"/>
  <c r="H20" i="32"/>
  <c r="L20" i="32" s="1"/>
  <c r="H22" i="32"/>
  <c r="L22" i="32" s="1"/>
  <c r="H24" i="32"/>
  <c r="L24" i="32" s="1"/>
  <c r="H26" i="32"/>
  <c r="L26" i="32" s="1"/>
  <c r="H28" i="32"/>
  <c r="L28" i="32" s="1"/>
  <c r="H30" i="32"/>
  <c r="L30" i="32" s="1"/>
  <c r="H32" i="32"/>
  <c r="L32" i="32" s="1"/>
  <c r="H34" i="32"/>
  <c r="L34" i="32" s="1"/>
  <c r="H36" i="32"/>
  <c r="L36" i="32" s="1"/>
  <c r="H38" i="32"/>
  <c r="L38" i="32" s="1"/>
  <c r="H40" i="32"/>
  <c r="L40" i="32" s="1"/>
  <c r="I43" i="30"/>
  <c r="M43" i="30" s="1"/>
  <c r="F26" i="29" s="1"/>
  <c r="H23" i="29"/>
  <c r="I10" i="30"/>
  <c r="M10" i="30" s="1"/>
  <c r="I18" i="30"/>
  <c r="M18" i="30" s="1"/>
  <c r="I26" i="30"/>
  <c r="M26" i="30" s="1"/>
  <c r="I12" i="30"/>
  <c r="M12" i="30" s="1"/>
  <c r="I20" i="30"/>
  <c r="M20" i="30" s="1"/>
  <c r="I28" i="30"/>
  <c r="M28" i="30" s="1"/>
  <c r="G8" i="30"/>
  <c r="K8" i="30" s="1"/>
  <c r="G10" i="30"/>
  <c r="K10" i="30" s="1"/>
  <c r="G12" i="30"/>
  <c r="K12" i="30" s="1"/>
  <c r="G14" i="30"/>
  <c r="K14" i="30" s="1"/>
  <c r="G16" i="30"/>
  <c r="K16" i="30" s="1"/>
  <c r="G18" i="30"/>
  <c r="K18" i="30" s="1"/>
  <c r="G20" i="30"/>
  <c r="K20" i="30" s="1"/>
  <c r="G22" i="30"/>
  <c r="K22" i="30" s="1"/>
  <c r="G24" i="30"/>
  <c r="K24" i="30" s="1"/>
  <c r="G26" i="30"/>
  <c r="K26" i="30" s="1"/>
  <c r="G28" i="30"/>
  <c r="K28" i="30" s="1"/>
  <c r="G30" i="30"/>
  <c r="K30" i="30" s="1"/>
  <c r="G32" i="30"/>
  <c r="K32" i="30" s="1"/>
  <c r="G34" i="30"/>
  <c r="K34" i="30" s="1"/>
  <c r="G36" i="30"/>
  <c r="K36" i="30" s="1"/>
  <c r="G38" i="30"/>
  <c r="K38" i="30" s="1"/>
  <c r="I39" i="30"/>
  <c r="M39" i="30" s="1"/>
  <c r="G40" i="30"/>
  <c r="K40" i="30" s="1"/>
  <c r="I41" i="30"/>
  <c r="M41" i="30" s="1"/>
  <c r="H8" i="30"/>
  <c r="L8" i="30" s="1"/>
  <c r="H10" i="30"/>
  <c r="L10" i="30" s="1"/>
  <c r="H12" i="30"/>
  <c r="L12" i="30" s="1"/>
  <c r="H14" i="30"/>
  <c r="L14" i="30" s="1"/>
  <c r="H16" i="30"/>
  <c r="L16" i="30" s="1"/>
  <c r="H18" i="30"/>
  <c r="L18" i="30" s="1"/>
  <c r="H20" i="30"/>
  <c r="L20" i="30" s="1"/>
  <c r="H22" i="30"/>
  <c r="L22" i="30" s="1"/>
  <c r="H24" i="30"/>
  <c r="L24" i="30" s="1"/>
  <c r="H26" i="30"/>
  <c r="L26" i="30" s="1"/>
  <c r="H28" i="30"/>
  <c r="L28" i="30" s="1"/>
  <c r="H30" i="30"/>
  <c r="L30" i="30" s="1"/>
  <c r="H32" i="30"/>
  <c r="L32" i="30" s="1"/>
  <c r="H34" i="30"/>
  <c r="L34" i="30" s="1"/>
  <c r="H36" i="30"/>
  <c r="L36" i="30" s="1"/>
  <c r="H38" i="30"/>
  <c r="L38" i="30" s="1"/>
  <c r="H40" i="30"/>
  <c r="L40" i="30" s="1"/>
  <c r="I43" i="28"/>
  <c r="M43" i="28" s="1"/>
  <c r="F26" i="27" s="1"/>
  <c r="H23" i="27"/>
  <c r="I7" i="28"/>
  <c r="M7" i="28" s="1"/>
  <c r="G8" i="28"/>
  <c r="K8" i="28" s="1"/>
  <c r="I9" i="28"/>
  <c r="M9" i="28" s="1"/>
  <c r="G10" i="28"/>
  <c r="K10" i="28" s="1"/>
  <c r="I11" i="28"/>
  <c r="M11" i="28" s="1"/>
  <c r="G12" i="28"/>
  <c r="K12" i="28" s="1"/>
  <c r="I13" i="28"/>
  <c r="M13" i="28" s="1"/>
  <c r="G14" i="28"/>
  <c r="K14" i="28" s="1"/>
  <c r="G16" i="28"/>
  <c r="K16" i="28" s="1"/>
  <c r="G18" i="28"/>
  <c r="K18" i="28" s="1"/>
  <c r="I19" i="28"/>
  <c r="M19" i="28" s="1"/>
  <c r="G20" i="28"/>
  <c r="K20" i="28" s="1"/>
  <c r="I21" i="28"/>
  <c r="M21" i="28" s="1"/>
  <c r="G22" i="28"/>
  <c r="K22" i="28" s="1"/>
  <c r="G24" i="28"/>
  <c r="K24" i="28" s="1"/>
  <c r="I25" i="28"/>
  <c r="M25" i="28" s="1"/>
  <c r="G26" i="28"/>
  <c r="K26" i="28" s="1"/>
  <c r="I27" i="28"/>
  <c r="M27" i="28" s="1"/>
  <c r="G28" i="28"/>
  <c r="K28" i="28" s="1"/>
  <c r="I29" i="28"/>
  <c r="M29" i="28" s="1"/>
  <c r="G30" i="28"/>
  <c r="K30" i="28" s="1"/>
  <c r="I31" i="28"/>
  <c r="M31" i="28" s="1"/>
  <c r="G32" i="28"/>
  <c r="K32" i="28" s="1"/>
  <c r="I33" i="28"/>
  <c r="M33" i="28" s="1"/>
  <c r="G34" i="28"/>
  <c r="K34" i="28" s="1"/>
  <c r="I35" i="28"/>
  <c r="M35" i="28" s="1"/>
  <c r="G36" i="28"/>
  <c r="K36" i="28" s="1"/>
  <c r="I37" i="28"/>
  <c r="M37" i="28" s="1"/>
  <c r="G38" i="28"/>
  <c r="K38" i="28" s="1"/>
  <c r="I39" i="28"/>
  <c r="M39" i="28" s="1"/>
  <c r="G40" i="28"/>
  <c r="K40" i="28" s="1"/>
  <c r="I41" i="28"/>
  <c r="M41" i="28" s="1"/>
  <c r="H8" i="28"/>
  <c r="L8" i="28" s="1"/>
  <c r="H10" i="28"/>
  <c r="L10" i="28" s="1"/>
  <c r="H12" i="28"/>
  <c r="L12" i="28" s="1"/>
  <c r="H14" i="28"/>
  <c r="L14" i="28" s="1"/>
  <c r="H16" i="28"/>
  <c r="L16" i="28" s="1"/>
  <c r="H18" i="28"/>
  <c r="L18" i="28" s="1"/>
  <c r="H20" i="28"/>
  <c r="L20" i="28" s="1"/>
  <c r="H22" i="28"/>
  <c r="L22" i="28" s="1"/>
  <c r="H24" i="28"/>
  <c r="L24" i="28" s="1"/>
  <c r="H26" i="28"/>
  <c r="L26" i="28" s="1"/>
  <c r="H28" i="28"/>
  <c r="L28" i="28" s="1"/>
  <c r="H30" i="28"/>
  <c r="L30" i="28" s="1"/>
  <c r="H32" i="28"/>
  <c r="L32" i="28" s="1"/>
  <c r="H34" i="28"/>
  <c r="L34" i="28" s="1"/>
  <c r="H36" i="28"/>
  <c r="L36" i="28" s="1"/>
  <c r="H38" i="28"/>
  <c r="L38" i="28" s="1"/>
  <c r="H40" i="28"/>
  <c r="L40" i="28" s="1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H22" i="16"/>
  <c r="H20" i="16"/>
  <c r="H19" i="16"/>
  <c r="F15" i="16"/>
  <c r="F14" i="16"/>
  <c r="F12" i="16"/>
  <c r="F25" i="15"/>
  <c r="F28" i="15"/>
  <c r="H22" i="15"/>
  <c r="H20" i="15"/>
  <c r="H19" i="15"/>
  <c r="F15" i="15"/>
  <c r="F14" i="15"/>
  <c r="F12" i="15"/>
  <c r="F28" i="1"/>
  <c r="H26" i="1"/>
  <c r="F25" i="1"/>
  <c r="H22" i="1"/>
  <c r="H20" i="1"/>
  <c r="H19" i="1"/>
  <c r="H23" i="16" l="1"/>
  <c r="F24" i="16"/>
  <c r="H23" i="15"/>
  <c r="F24" i="15"/>
  <c r="F29" i="16"/>
  <c r="H31" i="16" s="1"/>
  <c r="F30" i="16" s="1"/>
  <c r="F29" i="15"/>
  <c r="H31" i="15" s="1"/>
  <c r="F30" i="15" s="1"/>
  <c r="F29" i="1"/>
  <c r="H31" i="1" s="1"/>
  <c r="F30" i="1" s="1"/>
  <c r="E43" i="2" l="1"/>
  <c r="F14" i="1" l="1"/>
  <c r="F15" i="1"/>
  <c r="H23" i="1" l="1"/>
  <c r="F24" i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N36" i="10" s="1"/>
  <c r="H36" i="10"/>
  <c r="L36" i="10" s="1"/>
  <c r="G36" i="10"/>
  <c r="I36" i="10"/>
  <c r="J40" i="10"/>
  <c r="G40" i="10"/>
  <c r="H40" i="10"/>
  <c r="I40" i="10"/>
  <c r="H7" i="10"/>
  <c r="L7" i="10" s="1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H18" i="10"/>
  <c r="L18" i="10" s="1"/>
  <c r="G18" i="10"/>
  <c r="I18" i="10"/>
  <c r="M18" i="10" s="1"/>
  <c r="J22" i="10"/>
  <c r="G22" i="10"/>
  <c r="I22" i="10"/>
  <c r="H22" i="10"/>
  <c r="L22" i="10" s="1"/>
  <c r="J26" i="10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G41" i="10"/>
  <c r="J41" i="10"/>
  <c r="N41" i="10" s="1"/>
  <c r="H41" i="10"/>
  <c r="I41" i="10"/>
  <c r="M41" i="10" s="1"/>
  <c r="L10" i="10"/>
  <c r="J10" i="10"/>
  <c r="N10" i="10" s="1"/>
  <c r="G10" i="10"/>
  <c r="K10" i="10" s="1"/>
  <c r="H10" i="10"/>
  <c r="I10" i="10"/>
  <c r="G15" i="10"/>
  <c r="J15" i="10"/>
  <c r="H15" i="10"/>
  <c r="I15" i="10"/>
  <c r="L15" i="10"/>
  <c r="G23" i="10"/>
  <c r="K23" i="10" s="1"/>
  <c r="J23" i="10"/>
  <c r="H23" i="10"/>
  <c r="L23" i="10" s="1"/>
  <c r="I23" i="10"/>
  <c r="M23" i="10" s="1"/>
  <c r="J8" i="10"/>
  <c r="G8" i="10"/>
  <c r="K8" i="10" s="1"/>
  <c r="H8" i="10"/>
  <c r="I8" i="10"/>
  <c r="M12" i="10"/>
  <c r="J12" i="10"/>
  <c r="N12" i="10" s="1"/>
  <c r="H12" i="10"/>
  <c r="I12" i="10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G27" i="10"/>
  <c r="H27" i="10"/>
  <c r="J27" i="10"/>
  <c r="I27" i="10"/>
  <c r="M27" i="10" s="1"/>
  <c r="G31" i="10"/>
  <c r="K31" i="10" s="1"/>
  <c r="J31" i="10"/>
  <c r="H31" i="10"/>
  <c r="L31" i="10" s="1"/>
  <c r="I31" i="10"/>
  <c r="M31" i="10" s="1"/>
  <c r="J34" i="10"/>
  <c r="G34" i="10"/>
  <c r="H34" i="10"/>
  <c r="L34" i="10" s="1"/>
  <c r="I34" i="10"/>
  <c r="J38" i="10"/>
  <c r="N38" i="10" s="1"/>
  <c r="H38" i="10"/>
  <c r="L38" i="10" s="1"/>
  <c r="I38" i="10"/>
  <c r="M38" i="10" s="1"/>
  <c r="G38" i="10"/>
  <c r="L13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G35" i="10"/>
  <c r="K35" i="10" s="1"/>
  <c r="J35" i="10"/>
  <c r="H35" i="10"/>
  <c r="L35" i="10" s="1"/>
  <c r="I35" i="10"/>
  <c r="M35" i="10" s="1"/>
  <c r="G39" i="10"/>
  <c r="K39" i="10" s="1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N25" i="10" s="1"/>
  <c r="H25" i="10"/>
  <c r="L25" i="10" s="1"/>
  <c r="I25" i="10"/>
  <c r="M25" i="10" s="1"/>
  <c r="L9" i="10"/>
  <c r="L29" i="10"/>
  <c r="L12" i="10"/>
  <c r="M15" i="10"/>
  <c r="L27" i="10"/>
  <c r="K29" i="10"/>
  <c r="K27" i="10"/>
  <c r="M37" i="10"/>
  <c r="K41" i="10"/>
  <c r="J43" i="10"/>
  <c r="N43" i="10" s="1"/>
  <c r="F26" i="17" s="1"/>
  <c r="N7" i="10"/>
  <c r="K21" i="10"/>
  <c r="L11" i="10"/>
  <c r="K19" i="10"/>
  <c r="L33" i="10"/>
  <c r="N8" i="10"/>
  <c r="L8" i="10"/>
  <c r="K9" i="10"/>
  <c r="K13" i="10"/>
  <c r="K15" i="10"/>
  <c r="K16" i="10"/>
  <c r="K17" i="10"/>
  <c r="K18" i="10"/>
  <c r="N18" i="10"/>
  <c r="K22" i="10"/>
  <c r="N22" i="10"/>
  <c r="K24" i="10"/>
  <c r="N24" i="10"/>
  <c r="K26" i="10"/>
  <c r="N26" i="10"/>
  <c r="K28" i="10"/>
  <c r="K30" i="10"/>
  <c r="K32" i="10"/>
  <c r="K34" i="10"/>
  <c r="N34" i="10"/>
  <c r="K36" i="10"/>
  <c r="K38" i="10"/>
  <c r="K40" i="10"/>
  <c r="N40" i="10"/>
  <c r="M8" i="10"/>
  <c r="N11" i="10"/>
  <c r="N15" i="10"/>
  <c r="N19" i="10"/>
  <c r="N21" i="10"/>
  <c r="N23" i="10"/>
  <c r="N27" i="10"/>
  <c r="N31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J30" i="4"/>
  <c r="N30" i="4" s="1"/>
  <c r="H30" i="4"/>
  <c r="G30" i="4"/>
  <c r="K30" i="4" s="1"/>
  <c r="I30" i="4"/>
  <c r="G39" i="6"/>
  <c r="I39" i="6"/>
  <c r="J39" i="6"/>
  <c r="N39" i="6" s="1"/>
  <c r="H39" i="6"/>
  <c r="G9" i="4"/>
  <c r="H9" i="4"/>
  <c r="L9" i="4" s="1"/>
  <c r="I9" i="4"/>
  <c r="J9" i="4"/>
  <c r="J16" i="4"/>
  <c r="N16" i="4" s="1"/>
  <c r="I16" i="4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I34" i="4"/>
  <c r="G34" i="4"/>
  <c r="K34" i="4" s="1"/>
  <c r="J34" i="4"/>
  <c r="N34" i="4" s="1"/>
  <c r="H34" i="4"/>
  <c r="J37" i="4"/>
  <c r="N37" i="4" s="1"/>
  <c r="H37" i="4"/>
  <c r="L37" i="4" s="1"/>
  <c r="I37" i="4"/>
  <c r="G37" i="4"/>
  <c r="J40" i="4"/>
  <c r="N40" i="4" s="1"/>
  <c r="G40" i="4"/>
  <c r="K40" i="4" s="1"/>
  <c r="I40" i="4"/>
  <c r="H40" i="4"/>
  <c r="G8" i="6"/>
  <c r="H8" i="6"/>
  <c r="I8" i="6"/>
  <c r="J8" i="6"/>
  <c r="N8" i="6" s="1"/>
  <c r="H12" i="6"/>
  <c r="L12" i="6" s="1"/>
  <c r="I12" i="6"/>
  <c r="M12" i="6" s="1"/>
  <c r="J12" i="6"/>
  <c r="N12" i="6" s="1"/>
  <c r="G12" i="6"/>
  <c r="G16" i="6"/>
  <c r="H16" i="6"/>
  <c r="I16" i="6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L28" i="6" s="1"/>
  <c r="J28" i="6"/>
  <c r="N28" i="6" s="1"/>
  <c r="I28" i="6"/>
  <c r="G28" i="6"/>
  <c r="I32" i="6"/>
  <c r="G32" i="6"/>
  <c r="K32" i="6" s="1"/>
  <c r="J32" i="6"/>
  <c r="N32" i="6" s="1"/>
  <c r="H32" i="6"/>
  <c r="L32" i="6" s="1"/>
  <c r="H36" i="6"/>
  <c r="J36" i="6"/>
  <c r="I36" i="6"/>
  <c r="G36" i="6"/>
  <c r="K36" i="6" s="1"/>
  <c r="H13" i="4"/>
  <c r="L13" i="4" s="1"/>
  <c r="J13" i="4"/>
  <c r="N13" i="4" s="1"/>
  <c r="I13" i="4"/>
  <c r="G13" i="4"/>
  <c r="K13" i="4" s="1"/>
  <c r="I40" i="6"/>
  <c r="M40" i="6" s="1"/>
  <c r="G40" i="6"/>
  <c r="J40" i="6"/>
  <c r="N40" i="6" s="1"/>
  <c r="H40" i="6"/>
  <c r="G10" i="4"/>
  <c r="I10" i="4"/>
  <c r="J10" i="4"/>
  <c r="N10" i="4" s="1"/>
  <c r="H10" i="4"/>
  <c r="L10" i="4" s="1"/>
  <c r="J38" i="4"/>
  <c r="N38" i="4" s="1"/>
  <c r="H38" i="4"/>
  <c r="L38" i="4" s="1"/>
  <c r="G38" i="4"/>
  <c r="I38" i="4"/>
  <c r="H9" i="6"/>
  <c r="I9" i="6"/>
  <c r="M9" i="6" s="1"/>
  <c r="G9" i="6"/>
  <c r="K9" i="6" s="1"/>
  <c r="J9" i="6"/>
  <c r="N9" i="6" s="1"/>
  <c r="G25" i="6"/>
  <c r="K25" i="6" s="1"/>
  <c r="H25" i="6"/>
  <c r="I25" i="6"/>
  <c r="M25" i="6" s="1"/>
  <c r="J25" i="6"/>
  <c r="N25" i="6" s="1"/>
  <c r="J37" i="6"/>
  <c r="N37" i="6" s="1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K14" i="4" s="1"/>
  <c r="I14" i="4"/>
  <c r="M14" i="4" s="1"/>
  <c r="H21" i="4"/>
  <c r="L21" i="4" s="1"/>
  <c r="J21" i="4"/>
  <c r="N21" i="4" s="1"/>
  <c r="I21" i="4"/>
  <c r="G21" i="4"/>
  <c r="K38" i="4"/>
  <c r="G41" i="6"/>
  <c r="K41" i="6" s="1"/>
  <c r="H41" i="6"/>
  <c r="I41" i="6"/>
  <c r="J41" i="6"/>
  <c r="J31" i="4"/>
  <c r="N31" i="4" s="1"/>
  <c r="H31" i="4"/>
  <c r="I31" i="4"/>
  <c r="M31" i="4" s="1"/>
  <c r="G31" i="4"/>
  <c r="N24" i="4"/>
  <c r="G24" i="4"/>
  <c r="J24" i="4"/>
  <c r="I24" i="4"/>
  <c r="H24" i="4"/>
  <c r="H28" i="4"/>
  <c r="L28" i="4" s="1"/>
  <c r="I28" i="4"/>
  <c r="M28" i="4" s="1"/>
  <c r="G28" i="4"/>
  <c r="K28" i="4" s="1"/>
  <c r="J28" i="4"/>
  <c r="N28" i="4" s="1"/>
  <c r="G41" i="4"/>
  <c r="H41" i="4"/>
  <c r="J41" i="4"/>
  <c r="N41" i="4" s="1"/>
  <c r="I41" i="4"/>
  <c r="M41" i="4" s="1"/>
  <c r="I13" i="6"/>
  <c r="M13" i="6" s="1"/>
  <c r="J13" i="6"/>
  <c r="N13" i="6" s="1"/>
  <c r="G13" i="6"/>
  <c r="K13" i="6" s="1"/>
  <c r="H13" i="6"/>
  <c r="G21" i="6"/>
  <c r="J21" i="6"/>
  <c r="N21" i="6" s="1"/>
  <c r="H21" i="6"/>
  <c r="L21" i="6" s="1"/>
  <c r="I21" i="6"/>
  <c r="M21" i="6" s="1"/>
  <c r="J29" i="6"/>
  <c r="N29" i="6" s="1"/>
  <c r="G29" i="6"/>
  <c r="K29" i="6" s="1"/>
  <c r="H29" i="6"/>
  <c r="L29" i="6" s="1"/>
  <c r="I29" i="6"/>
  <c r="G33" i="6"/>
  <c r="K33" i="6" s="1"/>
  <c r="H33" i="6"/>
  <c r="I33" i="6"/>
  <c r="M33" i="6" s="1"/>
  <c r="J33" i="6"/>
  <c r="N33" i="6" s="1"/>
  <c r="J11" i="4"/>
  <c r="N11" i="4" s="1"/>
  <c r="I11" i="4"/>
  <c r="M11" i="4" s="1"/>
  <c r="G11" i="4"/>
  <c r="K11" i="4" s="1"/>
  <c r="H11" i="4"/>
  <c r="L11" i="4" s="1"/>
  <c r="I18" i="4"/>
  <c r="G18" i="4"/>
  <c r="K18" i="4" s="1"/>
  <c r="J18" i="4"/>
  <c r="N18" i="4" s="1"/>
  <c r="H18" i="4"/>
  <c r="L18" i="4" s="1"/>
  <c r="G25" i="4"/>
  <c r="K25" i="4" s="1"/>
  <c r="H25" i="4"/>
  <c r="L25" i="4" s="1"/>
  <c r="J25" i="4"/>
  <c r="N25" i="4" s="1"/>
  <c r="I25" i="4"/>
  <c r="J32" i="4"/>
  <c r="N32" i="4" s="1"/>
  <c r="I32" i="4"/>
  <c r="H32" i="4"/>
  <c r="G32" i="4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G10" i="6"/>
  <c r="K10" i="6" s="1"/>
  <c r="H10" i="6"/>
  <c r="L10" i="6" s="1"/>
  <c r="J10" i="6"/>
  <c r="N10" i="6" s="1"/>
  <c r="I10" i="6"/>
  <c r="N14" i="6"/>
  <c r="I14" i="6"/>
  <c r="J14" i="6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K22" i="6" s="1"/>
  <c r="H22" i="6"/>
  <c r="L22" i="6" s="1"/>
  <c r="G26" i="6"/>
  <c r="K26" i="6" s="1"/>
  <c r="H26" i="6"/>
  <c r="I26" i="6"/>
  <c r="J26" i="6"/>
  <c r="N26" i="6" s="1"/>
  <c r="H30" i="6"/>
  <c r="I30" i="6"/>
  <c r="M30" i="6" s="1"/>
  <c r="J30" i="6"/>
  <c r="N30" i="6" s="1"/>
  <c r="G30" i="6"/>
  <c r="G34" i="6"/>
  <c r="K34" i="6" s="1"/>
  <c r="H34" i="6"/>
  <c r="I34" i="6"/>
  <c r="J34" i="6"/>
  <c r="N34" i="6" s="1"/>
  <c r="H38" i="6"/>
  <c r="I38" i="6"/>
  <c r="M38" i="6" s="1"/>
  <c r="J38" i="6"/>
  <c r="N38" i="6" s="1"/>
  <c r="G38" i="6"/>
  <c r="K38" i="6" s="1"/>
  <c r="I35" i="4"/>
  <c r="M35" i="4" s="1"/>
  <c r="G35" i="4"/>
  <c r="K35" i="4" s="1"/>
  <c r="J35" i="4"/>
  <c r="N35" i="4" s="1"/>
  <c r="H35" i="4"/>
  <c r="H17" i="6"/>
  <c r="I17" i="6"/>
  <c r="M17" i="6" s="1"/>
  <c r="G17" i="6"/>
  <c r="J17" i="6"/>
  <c r="N17" i="6" s="1"/>
  <c r="H22" i="4"/>
  <c r="J22" i="4"/>
  <c r="N22" i="4" s="1"/>
  <c r="G22" i="4"/>
  <c r="I22" i="4"/>
  <c r="M22" i="4" s="1"/>
  <c r="J29" i="4"/>
  <c r="N29" i="4" s="1"/>
  <c r="H29" i="4"/>
  <c r="L29" i="4" s="1"/>
  <c r="I29" i="4"/>
  <c r="M29" i="4" s="1"/>
  <c r="G29" i="4"/>
  <c r="L34" i="4"/>
  <c r="G17" i="4"/>
  <c r="J17" i="4"/>
  <c r="N17" i="4" s="1"/>
  <c r="I17" i="4"/>
  <c r="H17" i="4"/>
  <c r="L17" i="4" s="1"/>
  <c r="H15" i="4"/>
  <c r="L15" i="4" s="1"/>
  <c r="I15" i="4"/>
  <c r="M15" i="4" s="1"/>
  <c r="G15" i="4"/>
  <c r="K15" i="4" s="1"/>
  <c r="J15" i="4"/>
  <c r="N15" i="4" s="1"/>
  <c r="H8" i="4"/>
  <c r="I8" i="4"/>
  <c r="G8" i="4"/>
  <c r="J8" i="4"/>
  <c r="N8" i="4" s="1"/>
  <c r="H12" i="4"/>
  <c r="L12" i="4" s="1"/>
  <c r="J12" i="4"/>
  <c r="N12" i="4" s="1"/>
  <c r="I12" i="4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J26" i="4"/>
  <c r="G33" i="4"/>
  <c r="K33" i="4" s="1"/>
  <c r="I33" i="4"/>
  <c r="M33" i="4" s="1"/>
  <c r="H33" i="4"/>
  <c r="L33" i="4" s="1"/>
  <c r="J33" i="4"/>
  <c r="N33" i="4" s="1"/>
  <c r="M7" i="6"/>
  <c r="G7" i="6"/>
  <c r="I7" i="6"/>
  <c r="J7" i="6"/>
  <c r="H7" i="6"/>
  <c r="M11" i="6"/>
  <c r="J11" i="6"/>
  <c r="N11" i="6" s="1"/>
  <c r="G11" i="6"/>
  <c r="K11" i="6" s="1"/>
  <c r="H11" i="6"/>
  <c r="L11" i="6" s="1"/>
  <c r="I11" i="6"/>
  <c r="H15" i="6"/>
  <c r="I15" i="6"/>
  <c r="M15" i="6" s="1"/>
  <c r="J15" i="6"/>
  <c r="N15" i="6" s="1"/>
  <c r="G15" i="6"/>
  <c r="M19" i="6"/>
  <c r="J19" i="6"/>
  <c r="G19" i="6"/>
  <c r="H19" i="6"/>
  <c r="I19" i="6"/>
  <c r="H23" i="6"/>
  <c r="I23" i="6"/>
  <c r="G23" i="6"/>
  <c r="J23" i="6"/>
  <c r="N23" i="6" s="1"/>
  <c r="H27" i="6"/>
  <c r="L27" i="6" s="1"/>
  <c r="I27" i="6"/>
  <c r="M27" i="6" s="1"/>
  <c r="J27" i="6"/>
  <c r="N27" i="6" s="1"/>
  <c r="G27" i="6"/>
  <c r="K27" i="6" s="1"/>
  <c r="I31" i="6"/>
  <c r="J31" i="6"/>
  <c r="N31" i="6" s="1"/>
  <c r="G31" i="6"/>
  <c r="K31" i="6" s="1"/>
  <c r="H31" i="6"/>
  <c r="H35" i="6"/>
  <c r="L35" i="6" s="1"/>
  <c r="I35" i="6"/>
  <c r="M35" i="6" s="1"/>
  <c r="J35" i="6"/>
  <c r="N35" i="6" s="1"/>
  <c r="G35" i="6"/>
  <c r="J43" i="4"/>
  <c r="N43" i="4" s="1"/>
  <c r="F26" i="15" s="1"/>
  <c r="N26" i="4"/>
  <c r="M34" i="6"/>
  <c r="N41" i="6"/>
  <c r="M13" i="4"/>
  <c r="M21" i="4"/>
  <c r="L27" i="4"/>
  <c r="L35" i="4"/>
  <c r="K37" i="6"/>
  <c r="K39" i="6"/>
  <c r="L41" i="6"/>
  <c r="J43" i="6"/>
  <c r="N43" i="6" s="1"/>
  <c r="F26" i="16" s="1"/>
  <c r="K35" i="6"/>
  <c r="L39" i="6"/>
  <c r="L40" i="4"/>
  <c r="N7" i="6"/>
  <c r="N19" i="6"/>
  <c r="L26" i="4"/>
  <c r="L8" i="4"/>
  <c r="L24" i="4"/>
  <c r="L14" i="4"/>
  <c r="L22" i="4"/>
  <c r="L30" i="4"/>
  <c r="N36" i="4"/>
  <c r="M37" i="4"/>
  <c r="K7" i="6"/>
  <c r="K15" i="6"/>
  <c r="K17" i="6"/>
  <c r="K19" i="6"/>
  <c r="K21" i="6"/>
  <c r="K23" i="6"/>
  <c r="L16" i="4"/>
  <c r="L32" i="4"/>
  <c r="L7" i="4"/>
  <c r="M9" i="4"/>
  <c r="M17" i="4"/>
  <c r="L23" i="4"/>
  <c r="M25" i="4"/>
  <c r="L31" i="4"/>
  <c r="L7" i="6"/>
  <c r="L9" i="6"/>
  <c r="L13" i="6"/>
  <c r="L15" i="6"/>
  <c r="L17" i="6"/>
  <c r="L19" i="6"/>
  <c r="L23" i="6"/>
  <c r="L25" i="6"/>
  <c r="L31" i="6"/>
  <c r="L33" i="6"/>
  <c r="L8" i="6"/>
  <c r="K8" i="6"/>
  <c r="L16" i="6"/>
  <c r="K16" i="6"/>
  <c r="L18" i="6"/>
  <c r="L30" i="6"/>
  <c r="K30" i="6"/>
  <c r="L38" i="6"/>
  <c r="L34" i="6"/>
  <c r="K12" i="6"/>
  <c r="L14" i="6"/>
  <c r="K20" i="6"/>
  <c r="L24" i="6"/>
  <c r="L26" i="6"/>
  <c r="K28" i="6"/>
  <c r="L36" i="6"/>
  <c r="N36" i="6"/>
  <c r="M8" i="6"/>
  <c r="M10" i="6"/>
  <c r="M14" i="6"/>
  <c r="M16" i="6"/>
  <c r="M18" i="6"/>
  <c r="M20" i="6"/>
  <c r="M22" i="6"/>
  <c r="M26" i="6"/>
  <c r="M28" i="6"/>
  <c r="M32" i="6"/>
  <c r="M36" i="6"/>
  <c r="L40" i="6"/>
  <c r="K40" i="6"/>
  <c r="M23" i="6"/>
  <c r="M29" i="6"/>
  <c r="M31" i="6"/>
  <c r="M39" i="6"/>
  <c r="M41" i="6"/>
  <c r="N7" i="4"/>
  <c r="M8" i="4"/>
  <c r="N9" i="4"/>
  <c r="M10" i="4"/>
  <c r="M12" i="4"/>
  <c r="M16" i="4"/>
  <c r="M18" i="4"/>
  <c r="N19" i="4"/>
  <c r="M20" i="4"/>
  <c r="N23" i="4"/>
  <c r="M24" i="4"/>
  <c r="N27" i="4"/>
  <c r="M30" i="4"/>
  <c r="M32" i="4"/>
  <c r="M34" i="4"/>
  <c r="K37" i="4"/>
  <c r="L39" i="4"/>
  <c r="K39" i="4"/>
  <c r="L41" i="4"/>
  <c r="K41" i="4"/>
  <c r="K8" i="4"/>
  <c r="K9" i="4"/>
  <c r="K10" i="4"/>
  <c r="K12" i="4"/>
  <c r="K16" i="4"/>
  <c r="K17" i="4"/>
  <c r="K21" i="4"/>
  <c r="K22" i="4"/>
  <c r="K24" i="4"/>
  <c r="K26" i="4"/>
  <c r="K27" i="4"/>
  <c r="K29" i="4"/>
  <c r="K31" i="4"/>
  <c r="K32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s="1"/>
  <c r="H7" i="2" l="1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I9" i="2"/>
  <c r="M9" i="2" s="1"/>
  <c r="J9" i="2"/>
  <c r="N9" i="2" s="1"/>
  <c r="G9" i="2"/>
  <c r="K9" i="2" s="1"/>
  <c r="H38" i="2"/>
  <c r="L38" i="2" s="1"/>
  <c r="J38" i="2"/>
  <c r="I38" i="2"/>
  <c r="G38" i="2"/>
  <c r="H41" i="2"/>
  <c r="L41" i="2" s="1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N39" i="2"/>
  <c r="N7" i="2"/>
  <c r="I43" i="2"/>
  <c r="M43" i="2" s="1"/>
  <c r="F26" i="1" s="1"/>
  <c r="L9" i="2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K11" i="2" s="1"/>
  <c r="H11" i="2"/>
  <c r="L11" i="2" s="1"/>
  <c r="J11" i="2"/>
  <c r="N11" i="2" s="1"/>
  <c r="I8" i="2"/>
  <c r="M8" i="2" s="1"/>
  <c r="G8" i="2"/>
  <c r="K8" i="2" s="1"/>
  <c r="J8" i="2"/>
  <c r="H8" i="2"/>
  <c r="J10" i="2"/>
  <c r="N10" i="2" s="1"/>
  <c r="M11" i="2"/>
  <c r="N8" i="2"/>
  <c r="M10" i="2"/>
  <c r="L8" i="2"/>
  <c r="L10" i="2"/>
  <c r="F12" i="2"/>
  <c r="E12" i="2"/>
  <c r="J12" i="2" l="1"/>
  <c r="I12" i="2"/>
  <c r="M12" i="2" s="1"/>
  <c r="G12" i="2"/>
  <c r="H12" i="2"/>
  <c r="N12" i="2"/>
  <c r="K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G14" i="2"/>
  <c r="H14" i="2"/>
  <c r="I14" i="2"/>
  <c r="M14" i="2" s="1"/>
  <c r="L14" i="2"/>
  <c r="N14" i="2"/>
  <c r="K14" i="2"/>
  <c r="E15" i="2"/>
  <c r="F15" i="2"/>
  <c r="J15" i="2" l="1"/>
  <c r="G15" i="2"/>
  <c r="K15" i="2" s="1"/>
  <c r="H15" i="2"/>
  <c r="L15" i="2" s="1"/>
  <c r="I15" i="2"/>
  <c r="M15" i="2" s="1"/>
  <c r="N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M17" i="2" s="1"/>
  <c r="G17" i="2"/>
  <c r="J17" i="2"/>
  <c r="N17" i="2" s="1"/>
  <c r="L17" i="2"/>
  <c r="K17" i="2"/>
  <c r="E18" i="2"/>
  <c r="F18" i="2"/>
  <c r="H18" i="2" l="1"/>
  <c r="I18" i="2"/>
  <c r="J18" i="2"/>
  <c r="N18" i="2" s="1"/>
  <c r="G18" i="2"/>
  <c r="L18" i="2"/>
  <c r="M18" i="2"/>
  <c r="K18" i="2"/>
  <c r="E19" i="2"/>
  <c r="F19" i="2"/>
  <c r="G19" i="2" l="1"/>
  <c r="I19" i="2"/>
  <c r="M19" i="2" s="1"/>
  <c r="J19" i="2"/>
  <c r="N19" i="2" s="1"/>
  <c r="H19" i="2"/>
  <c r="L19" i="2" s="1"/>
  <c r="K19" i="2"/>
  <c r="E20" i="2"/>
  <c r="F20" i="2"/>
  <c r="J20" i="2" l="1"/>
  <c r="I20" i="2"/>
  <c r="M20" i="2" s="1"/>
  <c r="G20" i="2"/>
  <c r="H20" i="2"/>
  <c r="L20" i="2" s="1"/>
  <c r="N20" i="2"/>
  <c r="K20" i="2"/>
  <c r="E21" i="2"/>
  <c r="F21" i="2"/>
  <c r="J21" i="2" l="1"/>
  <c r="H21" i="2"/>
  <c r="L21" i="2" s="1"/>
  <c r="I21" i="2"/>
  <c r="M21" i="2" s="1"/>
  <c r="G21" i="2"/>
  <c r="K21" i="2" s="1"/>
  <c r="N21" i="2"/>
  <c r="E22" i="2"/>
  <c r="F22" i="2"/>
  <c r="J22" i="2" l="1"/>
  <c r="H22" i="2"/>
  <c r="G22" i="2"/>
  <c r="K22" i="2" s="1"/>
  <c r="I22" i="2"/>
  <c r="M22" i="2" s="1"/>
  <c r="L22" i="2"/>
  <c r="N22" i="2"/>
  <c r="E23" i="2"/>
  <c r="F23" i="2"/>
  <c r="J23" i="2" l="1"/>
  <c r="N23" i="2" s="1"/>
  <c r="G23" i="2"/>
  <c r="H23" i="2"/>
  <c r="I23" i="2"/>
  <c r="M23" i="2" s="1"/>
  <c r="L23" i="2"/>
  <c r="K23" i="2"/>
  <c r="E24" i="2"/>
  <c r="F24" i="2"/>
  <c r="I24" i="2" l="1"/>
  <c r="J24" i="2"/>
  <c r="G24" i="2"/>
  <c r="H24" i="2"/>
  <c r="L24" i="2" s="1"/>
  <c r="M24" i="2"/>
  <c r="N24" i="2"/>
  <c r="K24" i="2"/>
  <c r="E25" i="2"/>
  <c r="F25" i="2"/>
  <c r="H25" i="2" l="1"/>
  <c r="I25" i="2"/>
  <c r="M25" i="2" s="1"/>
  <c r="G25" i="2"/>
  <c r="J25" i="2"/>
  <c r="N25" i="2"/>
  <c r="L25" i="2"/>
  <c r="K25" i="2"/>
  <c r="E26" i="2"/>
  <c r="F26" i="2"/>
  <c r="H26" i="2" l="1"/>
  <c r="G26" i="2"/>
  <c r="I26" i="2"/>
  <c r="M26" i="2" s="1"/>
  <c r="J26" i="2"/>
  <c r="N26" i="2" s="1"/>
  <c r="L26" i="2"/>
  <c r="K26" i="2"/>
  <c r="E27" i="2"/>
  <c r="F27" i="2"/>
  <c r="I27" i="2" l="1"/>
  <c r="M27" i="2" s="1"/>
  <c r="G27" i="2"/>
  <c r="K27" i="2" s="1"/>
  <c r="J27" i="2"/>
  <c r="N27" i="2" s="1"/>
  <c r="H27" i="2"/>
  <c r="L27" i="2" s="1"/>
  <c r="F28" i="2"/>
  <c r="E28" i="2"/>
  <c r="J28" i="2" l="1"/>
  <c r="I28" i="2"/>
  <c r="M28" i="2" s="1"/>
  <c r="G28" i="2"/>
  <c r="H28" i="2"/>
  <c r="N28" i="2"/>
  <c r="K28" i="2"/>
  <c r="L28" i="2"/>
  <c r="E29" i="2"/>
  <c r="F29" i="2"/>
  <c r="J29" i="2" l="1"/>
  <c r="I29" i="2"/>
  <c r="M29" i="2" s="1"/>
  <c r="G29" i="2"/>
  <c r="H29" i="2"/>
  <c r="L29" i="2" s="1"/>
  <c r="N29" i="2"/>
  <c r="K29" i="2"/>
  <c r="F30" i="2"/>
  <c r="E30" i="2"/>
  <c r="H30" i="2" l="1"/>
  <c r="J30" i="2"/>
  <c r="I30" i="2"/>
  <c r="M30" i="2" s="1"/>
  <c r="G30" i="2"/>
  <c r="K30" i="2" s="1"/>
  <c r="N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J33" i="2"/>
  <c r="G33" i="2"/>
  <c r="K33" i="2" s="1"/>
  <c r="L33" i="2"/>
  <c r="M33" i="2"/>
  <c r="N33" i="2"/>
  <c r="F34" i="2"/>
  <c r="E34" i="2"/>
  <c r="J34" i="2" l="1"/>
  <c r="N34" i="2" s="1"/>
  <c r="H34" i="2"/>
  <c r="I34" i="2"/>
  <c r="M34" i="2" s="1"/>
  <c r="G34" i="2"/>
  <c r="K34" i="2" s="1"/>
  <c r="L34" i="2"/>
  <c r="E35" i="2"/>
  <c r="F35" i="2"/>
  <c r="I35" i="2" l="1"/>
  <c r="G35" i="2"/>
  <c r="J35" i="2"/>
  <c r="N35" i="2" s="1"/>
  <c r="H35" i="2"/>
  <c r="L35" i="2" s="1"/>
  <c r="M35" i="2"/>
  <c r="K35" i="2"/>
  <c r="F36" i="2"/>
  <c r="E36" i="2"/>
  <c r="J36" i="2" l="1"/>
  <c r="I36" i="2"/>
  <c r="M36" i="2" s="1"/>
  <c r="G36" i="2"/>
  <c r="H36" i="2"/>
  <c r="N36" i="2"/>
  <c r="K36" i="2"/>
  <c r="L36" i="2"/>
</calcChain>
</file>

<file path=xl/sharedStrings.xml><?xml version="1.0" encoding="utf-8"?>
<sst xmlns="http://schemas.openxmlformats.org/spreadsheetml/2006/main" count="1837" uniqueCount="221">
  <si>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</si>
  <si>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</si>
  <si>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</si>
  <si>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</si>
  <si>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</si>
  <si>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</si>
  <si>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</si>
  <si>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</si>
  <si>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</si>
  <si>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</si>
  <si>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</si>
  <si>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</si>
  <si>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</si>
  <si>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</si>
  <si>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</si>
  <si>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</si>
  <si>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</si>
  <si>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</si>
  <si>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</si>
  <si>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</si>
  <si>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</si>
  <si>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</si>
  <si>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</si>
  <si>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</si>
  <si>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</si>
  <si>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</si>
  <si>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</si>
  <si>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</si>
  <si>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</si>
  <si>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</si>
  <si>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</si>
  <si>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</si>
  <si>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</si>
  <si>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</si>
  <si>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</si>
  <si>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</si>
  <si>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</si>
  <si>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</si>
  <si>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</si>
  <si>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</si>
  <si>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</si>
  <si>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</si>
  <si>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</si>
  <si>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</si>
  <si>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</si>
  <si>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</si>
  <si>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</si>
  <si>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</si>
  <si>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</si>
  <si>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</si>
  <si>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</si>
  <si>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</si>
  <si>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</si>
  <si>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</si>
  <si>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</si>
  <si>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</si>
  <si>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</si>
  <si>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</si>
  <si>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</si>
  <si>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</si>
  <si>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</si>
  <si>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</si>
  <si>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</si>
  <si>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</si>
  <si>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</si>
  <si>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</si>
  <si>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</si>
  <si>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</si>
  <si>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</si>
  <si>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</si>
  <si>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</si>
  <si>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</si>
  <si>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</si>
  <si>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</si>
  <si>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</si>
  <si>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</si>
  <si>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</si>
  <si>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</si>
  <si>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</si>
  <si>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</si>
  <si>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</si>
  <si>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</si>
  <si>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</si>
  <si>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</si>
  <si>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</si>
  <si>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</si>
  <si>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</si>
  <si>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</si>
  <si>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</si>
  <si>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</si>
  <si>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</si>
  <si>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</si>
  <si>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</si>
  <si>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</si>
  <si>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</si>
  <si>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</si>
  <si>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</si>
  <si>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</si>
  <si>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</si>
  <si>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</si>
  <si>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</si>
  <si>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</si>
  <si>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</si>
  <si>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</si>
  <si>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</si>
  <si>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</si>
  <si>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</si>
  <si>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</si>
  <si>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</si>
  <si>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</si>
  <si>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</si>
  <si>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</si>
  <si>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</si>
  <si>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</si>
  <si>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</si>
  <si>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</si>
  <si>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</si>
  <si>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</si>
  <si>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</si>
  <si>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</si>
  <si>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</si>
  <si>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</si>
  <si>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</si>
  <si>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</si>
  <si>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</si>
  <si>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</si>
  <si>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</si>
  <si>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</si>
  <si>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</si>
  <si>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</si>
  <si>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</si>
  <si>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</si>
  <si>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</si>
  <si>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</si>
  <si>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</si>
  <si>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</si>
  <si>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</si>
  <si>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</si>
  <si>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</si>
  <si>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</si>
  <si>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</si>
  <si>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</si>
  <si>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</si>
  <si>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</si>
  <si>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</si>
  <si>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</si>
  <si>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</si>
  <si>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</si>
  <si>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</si>
  <si>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</si>
  <si>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</si>
  <si>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</si>
  <si>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</si>
  <si>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</si>
  <si>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</si>
  <si>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</si>
  <si>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</si>
  <si>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</si>
  <si>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</si>
  <si>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</si>
  <si>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</si>
  <si>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</si>
  <si>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</si>
  <si>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</si>
  <si>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</si>
  <si>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</si>
  <si>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</si>
  <si>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</si>
  <si>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</si>
  <si>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</si>
  <si>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</si>
  <si>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</si>
  <si>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</si>
  <si>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</si>
  <si>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</si>
  <si>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</si>
  <si>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</si>
  <si>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</si>
  <si>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</si>
  <si>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</si>
  <si>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</si>
  <si>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</si>
  <si>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</si>
  <si>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</si>
  <si>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</si>
  <si>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</si>
  <si>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</si>
  <si>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</si>
  <si>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</si>
  <si>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</si>
  <si>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</si>
  <si>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</si>
  <si>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</si>
  <si>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</si>
  <si>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</si>
  <si>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</si>
  <si>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</si>
  <si>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</si>
  <si>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</si>
  <si>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</si>
  <si>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</si>
  <si>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</si>
  <si>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</si>
  <si>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t>3A Inferior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</si>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</sst>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28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3" xfId="0" applyNumberFormat="1" applyFont="1" applyBorder="1" applyAlignment="1">
      <alignment vertical="center"/>
    </xf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2" fillId="0" borderId="3" xfId="0" applyNumberFormat="1" applyFont="1" applyFill="1" applyBorder="1"/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2" fillId="0" borderId="3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0" xfId="0" applyFont="1" applyFill="1" applyAlignment="1">
      <alignment vertical="center"/>
    </xf>
    <xf numFmtId="165" fontId="20" fillId="0" borderId="0" xfId="0" applyNumberFormat="1" applyFont="1" applyFill="1" applyAlignment="1">
      <alignment vertical="center"/>
    </xf>
    <xf numFmtId="11" fontId="20" fillId="0" borderId="0" xfId="0" applyNumberFormat="1" applyFont="1" applyFill="1" applyAlignment="1">
      <alignment vertical="center"/>
    </xf>
    <xf numFmtId="11" fontId="20" fillId="4" borderId="0" xfId="0" applyNumberFormat="1" applyFont="1" applyFill="1" applyAlignment="1">
      <alignment vertical="center"/>
    </xf>
    <xf numFmtId="0" fontId="20" fillId="2" borderId="16" xfId="0" applyFont="1" applyFill="1" applyBorder="1" applyAlignment="1">
      <alignment vertical="center"/>
    </xf>
    <xf numFmtId="165" fontId="20" fillId="2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4" borderId="16" xfId="0" applyFont="1" applyFill="1" applyBorder="1" applyAlignment="1">
      <alignment horizontal="center" vertical="center" textRotation="90"/>
    </xf>
    <xf numFmtId="0" fontId="5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27" fillId="2" borderId="16" xfId="0" applyFont="1" applyFill="1" applyBorder="1" applyAlignment="1">
      <alignment horizontal="left" vertical="center"/>
    </xf>
    <xf numFmtId="0" fontId="31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0" fontId="31" fillId="0" borderId="0" xfId="0" applyFont="1" applyAlignment="1">
      <alignment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11" fontId="0" fillId="0" borderId="0" xfId="0" applyNumberFormat="1" applyBorder="1"/>
    <xf numFmtId="164" fontId="0" fillId="0" borderId="0" xfId="0" applyNumberFormat="1" applyBorder="1"/>
    <xf numFmtId="0" fontId="3" fillId="0" borderId="0" xfId="0" applyFont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0" fontId="9" fillId="0" borderId="0" xfId="0" applyFont="1" applyBorder="1"/>
    <xf numFmtId="2" fontId="30" fillId="2" borderId="11" xfId="0" applyNumberFormat="1" applyFont="1" applyFill="1" applyBorder="1"/>
    <xf numFmtId="2" fontId="30" fillId="2" borderId="8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6.1438952716839634E-3</c:v>
                </c:pt>
              </c:numCache>
            </c:numRef>
          </c:xVal>
          <c:yVal>
            <c:numRef>
              <c:f>'3A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Inf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Inf Cortante _amortigu'!$I$1</c:f>
              <c:strCache>
                <c:ptCount val="1"/>
                <c:pt idx="0">
                  <c:v>σ´m = 2400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0.99879763891605999</c:v>
                </c:pt>
                <c:pt idx="19">
                  <c:v>0.8807637146008751</c:v>
                </c:pt>
                <c:pt idx="20">
                  <c:v>0.70984251740603954</c:v>
                </c:pt>
                <c:pt idx="21">
                  <c:v>0.59428632989295971</c:v>
                </c:pt>
                <c:pt idx="22">
                  <c:v>0.5114030062958691</c:v>
                </c:pt>
                <c:pt idx="23">
                  <c:v>0.38010261444586657</c:v>
                </c:pt>
                <c:pt idx="24">
                  <c:v>0.30314966796797987</c:v>
                </c:pt>
                <c:pt idx="25">
                  <c:v>0.21653082626399486</c:v>
                </c:pt>
                <c:pt idx="26">
                  <c:v>0.1385442886742137</c:v>
                </c:pt>
                <c:pt idx="27">
                  <c:v>0.10218523947391051</c:v>
                </c:pt>
                <c:pt idx="28">
                  <c:v>7.3513887791764806E-2</c:v>
                </c:pt>
                <c:pt idx="29">
                  <c:v>3.8229169895405535E-2</c:v>
                </c:pt>
                <c:pt idx="30">
                  <c:v>2.5925535394879202E-2</c:v>
                </c:pt>
                <c:pt idx="31">
                  <c:v>1.9645640366873537E-2</c:v>
                </c:pt>
                <c:pt idx="32">
                  <c:v>1.3263242807688957E-2</c:v>
                </c:pt>
                <c:pt idx="33">
                  <c:v>1.0026225218481557E-2</c:v>
                </c:pt>
                <c:pt idx="34">
                  <c:v>8.0664103101658058E-3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Inf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240632"/>
        <c:axId val="244241024"/>
      </c:scatterChart>
      <c:valAx>
        <c:axId val="2442406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1024"/>
        <c:crossesAt val="0"/>
        <c:crossBetween val="midCat"/>
      </c:valAx>
      <c:valAx>
        <c:axId val="24424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06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Med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Med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Med Cortante _amortigu'!$N$1</c:f>
              <c:strCache>
                <c:ptCount val="1"/>
                <c:pt idx="0">
                  <c:v>σ´m = 1660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1.4589378460359379E-2</c:v>
                </c:pt>
                <c:pt idx="18">
                  <c:v>3.5780797396612163E-2</c:v>
                </c:pt>
                <c:pt idx="19">
                  <c:v>5.7326687131061448E-2</c:v>
                </c:pt>
                <c:pt idx="20">
                  <c:v>9.5238812263878939E-2</c:v>
                </c:pt>
                <c:pt idx="21">
                  <c:v>0.12525598776159685</c:v>
                </c:pt>
                <c:pt idx="22">
                  <c:v>0.1489207776140343</c:v>
                </c:pt>
                <c:pt idx="23">
                  <c:v>0.18999979392624858</c:v>
                </c:pt>
                <c:pt idx="24">
                  <c:v>0.21609282414699951</c:v>
                </c:pt>
                <c:pt idx="25">
                  <c:v>0.24722138183555073</c:v>
                </c:pt>
                <c:pt idx="26">
                  <c:v>0.27682041880653269</c:v>
                </c:pt>
                <c:pt idx="27">
                  <c:v>0.29112331807258884</c:v>
                </c:pt>
                <c:pt idx="28">
                  <c:v>0.30262526346374446</c:v>
                </c:pt>
                <c:pt idx="29">
                  <c:v>0.3170476153699342</c:v>
                </c:pt>
                <c:pt idx="30">
                  <c:v>0.32214519947421072</c:v>
                </c:pt>
                <c:pt idx="31">
                  <c:v>0.32476055248902264</c:v>
                </c:pt>
                <c:pt idx="32">
                  <c:v>0.32742785110936357</c:v>
                </c:pt>
                <c:pt idx="33">
                  <c:v>0.32878418353495475</c:v>
                </c:pt>
                <c:pt idx="34">
                  <c:v>0.32960650483037729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09264"/>
        <c:axId val="246409656"/>
      </c:scatterChart>
      <c:valAx>
        <c:axId val="24640926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9656"/>
        <c:crossesAt val="0"/>
        <c:crossBetween val="midCat"/>
      </c:valAx>
      <c:valAx>
        <c:axId val="24640965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926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Sup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Sup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2.4327100633260109E-3</c:v>
                </c:pt>
              </c:numCache>
            </c:numRef>
          </c:xVal>
          <c:yVal>
            <c:numRef>
              <c:f>'3B Sup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Sup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Sup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Sup Cortante _amortigu'!$J$1</c:f>
              <c:strCache>
                <c:ptCount val="1"/>
                <c:pt idx="0">
                  <c:v>σ´m = 850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0.98590180743477895</c:v>
                </c:pt>
                <c:pt idx="14">
                  <c:v>0.95064362898975274</c:v>
                </c:pt>
                <c:pt idx="15">
                  <c:v>0.91476878442649878</c:v>
                </c:pt>
                <c:pt idx="16">
                  <c:v>0.82963905112031111</c:v>
                </c:pt>
                <c:pt idx="17">
                  <c:v>0.7553509402155848</c:v>
                </c:pt>
                <c:pt idx="18">
                  <c:v>0.63795975002952732</c:v>
                </c:pt>
                <c:pt idx="19">
                  <c:v>0.55151905055424688</c:v>
                </c:pt>
                <c:pt idx="20">
                  <c:v>0.43426469928491424</c:v>
                </c:pt>
                <c:pt idx="21">
                  <c:v>0.35870617671296295</c:v>
                </c:pt>
                <c:pt idx="22">
                  <c:v>0.30594460061616974</c:v>
                </c:pt>
                <c:pt idx="23">
                  <c:v>0.2244216905377954</c:v>
                </c:pt>
                <c:pt idx="24">
                  <c:v>0.17767734608289423</c:v>
                </c:pt>
                <c:pt idx="25">
                  <c:v>0.12588702683285508</c:v>
                </c:pt>
                <c:pt idx="26">
                  <c:v>7.9962257279736229E-2</c:v>
                </c:pt>
                <c:pt idx="27">
                  <c:v>5.8772705391936464E-2</c:v>
                </c:pt>
                <c:pt idx="28">
                  <c:v>4.2162889116563344E-2</c:v>
                </c:pt>
                <c:pt idx="29">
                  <c:v>2.1845209026872866E-2</c:v>
                </c:pt>
                <c:pt idx="30">
                  <c:v>1.4794002294096671E-2</c:v>
                </c:pt>
                <c:pt idx="31">
                  <c:v>1.1202092584945988E-2</c:v>
                </c:pt>
                <c:pt idx="32">
                  <c:v>7.556728979577973E-3</c:v>
                </c:pt>
                <c:pt idx="33">
                  <c:v>5.7099723176405994E-3</c:v>
                </c:pt>
                <c:pt idx="34">
                  <c:v>4.5925955723553156E-3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518616"/>
        <c:axId val="299519008"/>
      </c:scatterChart>
      <c:valAx>
        <c:axId val="29951861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19008"/>
        <c:crossesAt val="0"/>
        <c:crossBetween val="midCat"/>
      </c:valAx>
      <c:valAx>
        <c:axId val="29951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1861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Sup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Sup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Sup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Sup Cortante _amortigu'!$N$1</c:f>
              <c:strCache>
                <c:ptCount val="1"/>
                <c:pt idx="0">
                  <c:v>σ´m = 850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Sup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1.4786297236881817E-2</c:v>
                </c:pt>
                <c:pt idx="14">
                  <c:v>1.9625743020055913E-2</c:v>
                </c:pt>
                <c:pt idx="15">
                  <c:v>2.5047800747522563E-2</c:v>
                </c:pt>
                <c:pt idx="16">
                  <c:v>3.9924284961173465E-2</c:v>
                </c:pt>
                <c:pt idx="17">
                  <c:v>5.5217177755410053E-2</c:v>
                </c:pt>
                <c:pt idx="18">
                  <c:v>8.3774127115484445E-2</c:v>
                </c:pt>
                <c:pt idx="19">
                  <c:v>0.10824017180747064</c:v>
                </c:pt>
                <c:pt idx="20">
                  <c:v>0.14608836740686371</c:v>
                </c:pt>
                <c:pt idx="21">
                  <c:v>0.17332058447321383</c:v>
                </c:pt>
                <c:pt idx="22">
                  <c:v>0.1936576593735993</c:v>
                </c:pt>
                <c:pt idx="23">
                  <c:v>0.22721708564174872</c:v>
                </c:pt>
                <c:pt idx="24">
                  <c:v>0.24762969570873272</c:v>
                </c:pt>
                <c:pt idx="25">
                  <c:v>0.27124163018837344</c:v>
                </c:pt>
                <c:pt idx="26">
                  <c:v>0.2930550682718317</c:v>
                </c:pt>
                <c:pt idx="27">
                  <c:v>0.30339723375382466</c:v>
                </c:pt>
                <c:pt idx="28">
                  <c:v>0.31162664413022334</c:v>
                </c:pt>
                <c:pt idx="29">
                  <c:v>0.32183954114571156</c:v>
                </c:pt>
                <c:pt idx="30">
                  <c:v>0.3254215633154755</c:v>
                </c:pt>
                <c:pt idx="31">
                  <c:v>0.32725371806122666</c:v>
                </c:pt>
                <c:pt idx="32">
                  <c:v>0.32911828669962434</c:v>
                </c:pt>
                <c:pt idx="33">
                  <c:v>0.33006486428777165</c:v>
                </c:pt>
                <c:pt idx="34">
                  <c:v>0.33063823563614031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519792"/>
        <c:axId val="299520184"/>
      </c:scatterChart>
      <c:valAx>
        <c:axId val="2995197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20184"/>
        <c:crossesAt val="0"/>
        <c:crossBetween val="midCat"/>
      </c:valAx>
      <c:valAx>
        <c:axId val="29952018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197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3.2491352431990488E-3</c:v>
                </c:pt>
              </c:numCache>
            </c:numRef>
          </c:xVal>
          <c:yVal>
            <c:numRef>
              <c:f>'3C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Inf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Inf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Inf Cortante _amortigu'!$J$1</c:f>
              <c:strCache>
                <c:ptCount val="1"/>
                <c:pt idx="0">
                  <c:v>σ´m = 1150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0.92912012435515023</c:v>
                </c:pt>
                <c:pt idx="17">
                  <c:v>0.85250014223333503</c:v>
                </c:pt>
                <c:pt idx="18">
                  <c:v>0.72692376005646264</c:v>
                </c:pt>
                <c:pt idx="19">
                  <c:v>0.63206952498666025</c:v>
                </c:pt>
                <c:pt idx="20">
                  <c:v>0.50107491835645823</c:v>
                </c:pt>
                <c:pt idx="21">
                  <c:v>0.41551857665304653</c:v>
                </c:pt>
                <c:pt idx="22">
                  <c:v>0.35531990118445234</c:v>
                </c:pt>
                <c:pt idx="23">
                  <c:v>0.2616411439509434</c:v>
                </c:pt>
                <c:pt idx="24">
                  <c:v>0.20758786694869796</c:v>
                </c:pt>
                <c:pt idx="25">
                  <c:v>0.14742602058276719</c:v>
                </c:pt>
                <c:pt idx="26">
                  <c:v>9.3842564256722494E-2</c:v>
                </c:pt>
                <c:pt idx="27">
                  <c:v>6.9044632645736764E-2</c:v>
                </c:pt>
                <c:pt idx="28">
                  <c:v>4.9572611139883982E-2</c:v>
                </c:pt>
                <c:pt idx="29">
                  <c:v>2.5711859134996504E-2</c:v>
                </c:pt>
                <c:pt idx="30">
                  <c:v>1.7419619924980589E-2</c:v>
                </c:pt>
                <c:pt idx="31">
                  <c:v>1.3193098078815359E-2</c:v>
                </c:pt>
                <c:pt idx="32">
                  <c:v>8.9019073310078207E-3</c:v>
                </c:pt>
                <c:pt idx="33">
                  <c:v>6.7272544039221355E-3</c:v>
                </c:pt>
                <c:pt idx="34">
                  <c:v>5.4112376258136129E-3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520968"/>
        <c:axId val="299521360"/>
      </c:scatterChart>
      <c:valAx>
        <c:axId val="29952096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21360"/>
        <c:crossesAt val="0"/>
        <c:crossBetween val="midCat"/>
      </c:valAx>
      <c:valAx>
        <c:axId val="29952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52096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Inf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Inf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Inf Cortante _amortigu'!$N$1</c:f>
              <c:strCache>
                <c:ptCount val="1"/>
                <c:pt idx="0">
                  <c:v>σ´m = 1150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2.2818489347613827E-2</c:v>
                </c:pt>
                <c:pt idx="17">
                  <c:v>3.5651507663353309E-2</c:v>
                </c:pt>
                <c:pt idx="18">
                  <c:v>6.1638959610510247E-2</c:v>
                </c:pt>
                <c:pt idx="19">
                  <c:v>8.5348702234934654E-2</c:v>
                </c:pt>
                <c:pt idx="20">
                  <c:v>0.12386523762409403</c:v>
                </c:pt>
                <c:pt idx="21">
                  <c:v>0.15263687527452335</c:v>
                </c:pt>
                <c:pt idx="22">
                  <c:v>0.17459320566762587</c:v>
                </c:pt>
                <c:pt idx="23">
                  <c:v>0.21157368719325217</c:v>
                </c:pt>
                <c:pt idx="24">
                  <c:v>0.23446993043755746</c:v>
                </c:pt>
                <c:pt idx="25">
                  <c:v>0.26129455157356984</c:v>
                </c:pt>
                <c:pt idx="26">
                  <c:v>0.28637537770641674</c:v>
                </c:pt>
                <c:pt idx="27">
                  <c:v>0.29836184276912614</c:v>
                </c:pt>
                <c:pt idx="28">
                  <c:v>0.30794216046208772</c:v>
                </c:pt>
                <c:pt idx="29">
                  <c:v>0.31988351572804075</c:v>
                </c:pt>
                <c:pt idx="30">
                  <c:v>0.32408547866705673</c:v>
                </c:pt>
                <c:pt idx="31">
                  <c:v>0.32623752762978059</c:v>
                </c:pt>
                <c:pt idx="32">
                  <c:v>0.32842963704324502</c:v>
                </c:pt>
                <c:pt idx="33">
                  <c:v>0.32954327932249045</c:v>
                </c:pt>
                <c:pt idx="34">
                  <c:v>0.33021810945773589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4024"/>
        <c:axId val="299344416"/>
      </c:scatterChart>
      <c:valAx>
        <c:axId val="29934402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4416"/>
        <c:crossesAt val="0"/>
        <c:crossBetween val="midCat"/>
      </c:valAx>
      <c:valAx>
        <c:axId val="29934441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402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2.2879180941445085E-3</c:v>
                </c:pt>
              </c:numCache>
            </c:numRef>
          </c:xVal>
          <c:yVal>
            <c:numRef>
              <c:f>'3C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Med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Med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Med Cortante _amortigu'!$J$1</c:f>
              <c:strCache>
                <c:ptCount val="1"/>
                <c:pt idx="0">
                  <c:v>σ´m = 800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0.98693241383966568</c:v>
                </c:pt>
                <c:pt idx="13">
                  <c:v>0.96929079400120544</c:v>
                </c:pt>
                <c:pt idx="14">
                  <c:v>0.93287038444593384</c:v>
                </c:pt>
                <c:pt idx="15">
                  <c:v>0.89639334057646503</c:v>
                </c:pt>
                <c:pt idx="16">
                  <c:v>0.8110081950647432</c:v>
                </c:pt>
                <c:pt idx="17">
                  <c:v>0.73724248718362306</c:v>
                </c:pt>
                <c:pt idx="18">
                  <c:v>0.62147343345752004</c:v>
                </c:pt>
                <c:pt idx="19">
                  <c:v>0.53664447185927699</c:v>
                </c:pt>
                <c:pt idx="20">
                  <c:v>0.42197844554321867</c:v>
                </c:pt>
                <c:pt idx="21">
                  <c:v>0.34828354440059911</c:v>
                </c:pt>
                <c:pt idx="22">
                  <c:v>0.29690071027146947</c:v>
                </c:pt>
                <c:pt idx="23">
                  <c:v>0.21762032344262272</c:v>
                </c:pt>
                <c:pt idx="24">
                  <c:v>0.17221874633380935</c:v>
                </c:pt>
                <c:pt idx="25">
                  <c:v>0.1219618825938685</c:v>
                </c:pt>
                <c:pt idx="26">
                  <c:v>7.7436077142432516E-2</c:v>
                </c:pt>
                <c:pt idx="27">
                  <c:v>5.6904400440186922E-2</c:v>
                </c:pt>
                <c:pt idx="28">
                  <c:v>4.0815854615095841E-2</c:v>
                </c:pt>
                <c:pt idx="29">
                  <c:v>2.1142741919073827E-2</c:v>
                </c:pt>
                <c:pt idx="30">
                  <c:v>1.4317116014987662E-2</c:v>
                </c:pt>
                <c:pt idx="31">
                  <c:v>1.0840518114919128E-2</c:v>
                </c:pt>
                <c:pt idx="32">
                  <c:v>7.312474319654619E-3</c:v>
                </c:pt>
                <c:pt idx="33">
                  <c:v>5.5252706236359889E-3</c:v>
                </c:pt>
                <c:pt idx="34">
                  <c:v>4.4439669894089616E-3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5200"/>
        <c:axId val="299345592"/>
      </c:scatterChart>
      <c:valAx>
        <c:axId val="29934520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5592"/>
        <c:crossesAt val="0"/>
        <c:crossBetween val="midCat"/>
      </c:valAx>
      <c:valAx>
        <c:axId val="299345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520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Med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Med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Med Cortante _amortigu'!$N$1</c:f>
              <c:strCache>
                <c:ptCount val="1"/>
                <c:pt idx="0">
                  <c:v>σ´m = 800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1.4652136939472539E-2</c:v>
                </c:pt>
                <c:pt idx="13">
                  <c:v>1.7005838030685321E-2</c:v>
                </c:pt>
                <c:pt idx="14">
                  <c:v>2.2249177753948454E-2</c:v>
                </c:pt>
                <c:pt idx="15">
                  <c:v>2.8019559210413315E-2</c:v>
                </c:pt>
                <c:pt idx="16">
                  <c:v>4.3557271666685882E-2</c:v>
                </c:pt>
                <c:pt idx="17">
                  <c:v>5.9271466696982238E-2</c:v>
                </c:pt>
                <c:pt idx="18">
                  <c:v>8.8215338470685536E-2</c:v>
                </c:pt>
                <c:pt idx="19">
                  <c:v>0.1127443273126669</c:v>
                </c:pt>
                <c:pt idx="20">
                  <c:v>0.1503647875396377</c:v>
                </c:pt>
                <c:pt idx="21">
                  <c:v>0.17725190173900202</c:v>
                </c:pt>
                <c:pt idx="22">
                  <c:v>0.19725272310046721</c:v>
                </c:pt>
                <c:pt idx="23">
                  <c:v>0.23013413625490167</c:v>
                </c:pt>
                <c:pt idx="24">
                  <c:v>0.25006899642513492</c:v>
                </c:pt>
                <c:pt idx="25">
                  <c:v>0.27307383358573617</c:v>
                </c:pt>
                <c:pt idx="26">
                  <c:v>0.29427884239817842</c:v>
                </c:pt>
                <c:pt idx="27">
                  <c:v>0.30431751967207038</c:v>
                </c:pt>
                <c:pt idx="28">
                  <c:v>0.31229875870572144</c:v>
                </c:pt>
                <c:pt idx="29">
                  <c:v>0.32219552507528321</c:v>
                </c:pt>
                <c:pt idx="30">
                  <c:v>0.32566452271811941</c:v>
                </c:pt>
                <c:pt idx="31">
                  <c:v>0.32743842825233926</c:v>
                </c:pt>
                <c:pt idx="32">
                  <c:v>0.3292434060156621</c:v>
                </c:pt>
                <c:pt idx="33">
                  <c:v>0.3301596086059278</c:v>
                </c:pt>
                <c:pt idx="34">
                  <c:v>0.33071453971108683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6376"/>
        <c:axId val="299346768"/>
      </c:scatterChart>
      <c:valAx>
        <c:axId val="29934637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6768"/>
        <c:crossesAt val="0"/>
        <c:crossBetween val="midCat"/>
      </c:valAx>
      <c:valAx>
        <c:axId val="29934676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637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1.0572456435249706E-3</c:v>
                </c:pt>
              </c:numCache>
            </c:numRef>
          </c:xVal>
          <c:yVal>
            <c:numRef>
              <c:f>'3C Sup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Sup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Sup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Sup Cortante _amortigu'!$J$1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347552"/>
        <c:axId val="246646472"/>
      </c:scatterChart>
      <c:valAx>
        <c:axId val="2993475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6472"/>
        <c:crossesAt val="0"/>
        <c:crossBetween val="midCat"/>
      </c:valAx>
      <c:valAx>
        <c:axId val="246646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934755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Sup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Sup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Sup Cortante _amortigu'!$N$1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647256"/>
        <c:axId val="246647648"/>
      </c:scatterChart>
      <c:valAx>
        <c:axId val="24664725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7648"/>
        <c:crossesAt val="0"/>
        <c:crossBetween val="midCat"/>
      </c:valAx>
      <c:valAx>
        <c:axId val="24664764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725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Sup2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Sup2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5.7331805032293372E-4</c:v>
                </c:pt>
              </c:numCache>
            </c:numRef>
          </c:xVal>
          <c:yVal>
            <c:numRef>
              <c:f>'3C Sup2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Sup2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Sup2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Sup2 Cortante _amortigu'!$J$1</c:f>
              <c:strCache>
                <c:ptCount val="1"/>
                <c:pt idx="0">
                  <c:v>σ´m = 240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0.97650115571198193</c:v>
                </c:pt>
                <c:pt idx="8">
                  <c:v>0.92261776145221763</c:v>
                </c:pt>
                <c:pt idx="9">
                  <c:v>0.84754032166848958</c:v>
                </c:pt>
                <c:pt idx="10">
                  <c:v>0.79572205538981755</c:v>
                </c:pt>
                <c:pt idx="11">
                  <c:v>0.75522102109255917</c:v>
                </c:pt>
                <c:pt idx="12">
                  <c:v>0.72127376529688036</c:v>
                </c:pt>
                <c:pt idx="13">
                  <c:v>0.69167113137168412</c:v>
                </c:pt>
                <c:pt idx="14">
                  <c:v>0.64127518700131347</c:v>
                </c:pt>
                <c:pt idx="15">
                  <c:v>0.59907718796574072</c:v>
                </c:pt>
                <c:pt idx="16">
                  <c:v>0.516574022993608</c:v>
                </c:pt>
                <c:pt idx="17">
                  <c:v>0.45532653286069003</c:v>
                </c:pt>
                <c:pt idx="18">
                  <c:v>0.36949306048325953</c:v>
                </c:pt>
                <c:pt idx="19">
                  <c:v>0.31180145231477602</c:v>
                </c:pt>
                <c:pt idx="20">
                  <c:v>0.23864738930077276</c:v>
                </c:pt>
                <c:pt idx="21">
                  <c:v>0.1939164221588893</c:v>
                </c:pt>
                <c:pt idx="22">
                  <c:v>0.16361060196254243</c:v>
                </c:pt>
                <c:pt idx="23">
                  <c:v>0.11810550427731419</c:v>
                </c:pt>
                <c:pt idx="24">
                  <c:v>9.2672769705677296E-2</c:v>
                </c:pt>
                <c:pt idx="25">
                  <c:v>6.5015999022492055E-2</c:v>
                </c:pt>
                <c:pt idx="26">
                  <c:v>4.0932526389297244E-2</c:v>
                </c:pt>
                <c:pt idx="27">
                  <c:v>2.9958555283136675E-2</c:v>
                </c:pt>
                <c:pt idx="28">
                  <c:v>2.1418114069309265E-2</c:v>
                </c:pt>
                <c:pt idx="29">
                  <c:v>1.1047352421319219E-2</c:v>
                </c:pt>
                <c:pt idx="30">
                  <c:v>7.4688298735400959E-3</c:v>
                </c:pt>
                <c:pt idx="31">
                  <c:v>5.6502818903012503E-3</c:v>
                </c:pt>
                <c:pt idx="32">
                  <c:v>3.8078497552026611E-3</c:v>
                </c:pt>
                <c:pt idx="33">
                  <c:v>2.8757519912473981E-3</c:v>
                </c:pt>
                <c:pt idx="34">
                  <c:v>2.3122302143114668E-3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648432"/>
        <c:axId val="246648824"/>
      </c:scatterChart>
      <c:valAx>
        <c:axId val="2466484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8824"/>
        <c:crossesAt val="0"/>
        <c:crossBetween val="midCat"/>
      </c:valAx>
      <c:valAx>
        <c:axId val="246648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84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Inf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Inf Cortante _amortigu'!$M$1</c:f>
              <c:strCache>
                <c:ptCount val="1"/>
                <c:pt idx="0">
                  <c:v>σ´m = 2400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1.3137426945934188E-2</c:v>
                </c:pt>
                <c:pt idx="19">
                  <c:v>3.0650965017855445E-2</c:v>
                </c:pt>
                <c:pt idx="20">
                  <c:v>6.5649350164776687E-2</c:v>
                </c:pt>
                <c:pt idx="21">
                  <c:v>9.5770908360734333E-2</c:v>
                </c:pt>
                <c:pt idx="22">
                  <c:v>0.1205852632579341</c:v>
                </c:pt>
                <c:pt idx="23">
                  <c:v>0.16538290554342727</c:v>
                </c:pt>
                <c:pt idx="24">
                  <c:v>0.19476527319002512</c:v>
                </c:pt>
                <c:pt idx="25">
                  <c:v>0.23060309028280132</c:v>
                </c:pt>
                <c:pt idx="26">
                  <c:v>0.26537435137416726</c:v>
                </c:pt>
                <c:pt idx="27">
                  <c:v>0.28239676818880888</c:v>
                </c:pt>
                <c:pt idx="28">
                  <c:v>0.2961838298635997</c:v>
                </c:pt>
                <c:pt idx="29">
                  <c:v>0.3135913931210173</c:v>
                </c:pt>
                <c:pt idx="30">
                  <c:v>0.31977559328037447</c:v>
                </c:pt>
                <c:pt idx="31">
                  <c:v>0.32295484246178613</c:v>
                </c:pt>
                <c:pt idx="32">
                  <c:v>0.32620175463436063</c:v>
                </c:pt>
                <c:pt idx="33">
                  <c:v>0.3278545963374162</c:v>
                </c:pt>
                <c:pt idx="34">
                  <c:v>0.32885727770173229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Inf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241808"/>
        <c:axId val="244242200"/>
      </c:scatterChart>
      <c:valAx>
        <c:axId val="2442418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2200"/>
        <c:crossesAt val="0"/>
        <c:crossBetween val="midCat"/>
      </c:valAx>
      <c:valAx>
        <c:axId val="24424220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18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Sup2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Sup2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Sup2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Sup2 Cortante _amortigu'!$N$1</c:f>
              <c:strCache>
                <c:ptCount val="1"/>
                <c:pt idx="0">
                  <c:v>σ´m = 240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Sup2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Sup2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1.60291725416307E-2</c:v>
                </c:pt>
                <c:pt idx="8">
                  <c:v>2.3818595498470468E-2</c:v>
                </c:pt>
                <c:pt idx="9">
                  <c:v>3.6561180933037472E-2</c:v>
                </c:pt>
                <c:pt idx="10">
                  <c:v>4.6639215338812177E-2</c:v>
                </c:pt>
                <c:pt idx="11">
                  <c:v>5.5245809462780723E-2</c:v>
                </c:pt>
                <c:pt idx="12">
                  <c:v>6.2952880758668714E-2</c:v>
                </c:pt>
                <c:pt idx="13">
                  <c:v>7.0040691463125998E-2</c:v>
                </c:pt>
                <c:pt idx="14">
                  <c:v>8.2893800179916433E-2</c:v>
                </c:pt>
                <c:pt idx="15">
                  <c:v>9.441854288458934E-2</c:v>
                </c:pt>
                <c:pt idx="16">
                  <c:v>0.11895870124455099</c:v>
                </c:pt>
                <c:pt idx="17">
                  <c:v>0.13889453078874611</c:v>
                </c:pt>
                <c:pt idx="18">
                  <c:v>0.16929651960611994</c:v>
                </c:pt>
                <c:pt idx="19">
                  <c:v>0.19134651482348536</c:v>
                </c:pt>
                <c:pt idx="20">
                  <c:v>0.22117417061177813</c:v>
                </c:pt>
                <c:pt idx="21">
                  <c:v>0.24044164836496446</c:v>
                </c:pt>
                <c:pt idx="22">
                  <c:v>0.25393937250114301</c:v>
                </c:pt>
                <c:pt idx="23">
                  <c:v>0.27487979379305344</c:v>
                </c:pt>
                <c:pt idx="24">
                  <c:v>0.28693542242854014</c:v>
                </c:pt>
                <c:pt idx="25">
                  <c:v>0.30033180704975609</c:v>
                </c:pt>
                <c:pt idx="26">
                  <c:v>0.31224051629786309</c:v>
                </c:pt>
                <c:pt idx="27">
                  <c:v>0.31774195957616896</c:v>
                </c:pt>
                <c:pt idx="28">
                  <c:v>0.32205595386860125</c:v>
                </c:pt>
                <c:pt idx="29">
                  <c:v>0.32733276077400292</c:v>
                </c:pt>
                <c:pt idx="30">
                  <c:v>0.32916331028676543</c:v>
                </c:pt>
                <c:pt idx="31">
                  <c:v>0.33009548154833479</c:v>
                </c:pt>
                <c:pt idx="32">
                  <c:v>0.3310412118370718</c:v>
                </c:pt>
                <c:pt idx="33">
                  <c:v>0.33152016726736544</c:v>
                </c:pt>
                <c:pt idx="34">
                  <c:v>0.33180989558034157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649608"/>
        <c:axId val="246650000"/>
      </c:scatterChart>
      <c:valAx>
        <c:axId val="2466496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50000"/>
        <c:crossesAt val="0"/>
        <c:crossBetween val="midCat"/>
      </c:valAx>
      <c:valAx>
        <c:axId val="24665000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6496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474592"/>
        <c:axId val="301474984"/>
      </c:scatterChart>
      <c:valAx>
        <c:axId val="3014745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4984"/>
        <c:crossesAt val="0"/>
        <c:crossBetween val="midCat"/>
      </c:valAx>
      <c:valAx>
        <c:axId val="301474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45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475768"/>
        <c:axId val="301476160"/>
      </c:scatterChart>
      <c:valAx>
        <c:axId val="30147576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6160"/>
        <c:crossesAt val="0"/>
        <c:crossBetween val="midCat"/>
      </c:valAx>
      <c:valAx>
        <c:axId val="30147616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147576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3.8262259782302979E-3</c:v>
                </c:pt>
              </c:numCache>
            </c:numRef>
          </c:xVal>
          <c:yVal>
            <c:numRef>
              <c:f>'3A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Med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Med Cortante _amortigu'!$I$1</c:f>
              <c:strCache>
                <c:ptCount val="1"/>
                <c:pt idx="0">
                  <c:v>σ´m = 1370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0.99209491300866726</c:v>
                </c:pt>
                <c:pt idx="17">
                  <c:v>0.91437282323365432</c:v>
                </c:pt>
                <c:pt idx="18">
                  <c:v>0.78400871836040376</c:v>
                </c:pt>
                <c:pt idx="19">
                  <c:v>0.68398988318752074</c:v>
                </c:pt>
                <c:pt idx="20">
                  <c:v>0.54436754869282222</c:v>
                </c:pt>
                <c:pt idx="21">
                  <c:v>0.45244570093884035</c:v>
                </c:pt>
                <c:pt idx="22">
                  <c:v>0.38747806361947873</c:v>
                </c:pt>
                <c:pt idx="23">
                  <c:v>0.28595487886062054</c:v>
                </c:pt>
                <c:pt idx="24">
                  <c:v>0.22715967594340938</c:v>
                </c:pt>
                <c:pt idx="25">
                  <c:v>0.16154591448899916</c:v>
                </c:pt>
                <c:pt idx="26">
                  <c:v>0.10295689263031624</c:v>
                </c:pt>
                <c:pt idx="27">
                  <c:v>7.5794893753067846E-2</c:v>
                </c:pt>
                <c:pt idx="28">
                  <c:v>5.4445083446671642E-2</c:v>
                </c:pt>
                <c:pt idx="29">
                  <c:v>2.8256614005543915E-2</c:v>
                </c:pt>
                <c:pt idx="30">
                  <c:v>1.9148161022833281E-2</c:v>
                </c:pt>
                <c:pt idx="31">
                  <c:v>1.4504073515194373E-2</c:v>
                </c:pt>
                <c:pt idx="32">
                  <c:v>9.7878002985120286E-3</c:v>
                </c:pt>
                <c:pt idx="33">
                  <c:v>7.3972707780363949E-3</c:v>
                </c:pt>
                <c:pt idx="34">
                  <c:v>5.9504564414858225E-3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Med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4242592"/>
        <c:axId val="244242984"/>
      </c:scatterChart>
      <c:valAx>
        <c:axId val="2442425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2984"/>
        <c:crossesAt val="0"/>
        <c:crossBetween val="midCat"/>
      </c:valAx>
      <c:valAx>
        <c:axId val="244242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42425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Med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Med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Med Cortante _amortigu'!$M$1</c:f>
              <c:strCache>
                <c:ptCount val="1"/>
                <c:pt idx="0">
                  <c:v>σ´m = 1370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1.3986341989784365E-2</c:v>
                </c:pt>
                <c:pt idx="17">
                  <c:v>2.5110448129736885E-2</c:v>
                </c:pt>
                <c:pt idx="18">
                  <c:v>4.9062534883142772E-2</c:v>
                </c:pt>
                <c:pt idx="19">
                  <c:v>7.1935711163248595E-2</c:v>
                </c:pt>
                <c:pt idx="20">
                  <c:v>0.11039493276883487</c:v>
                </c:pt>
                <c:pt idx="21">
                  <c:v>0.13986828119527012</c:v>
                </c:pt>
                <c:pt idx="22">
                  <c:v>0.16268816097316108</c:v>
                </c:pt>
                <c:pt idx="23">
                  <c:v>0.20164653007178865</c:v>
                </c:pt>
                <c:pt idx="24">
                  <c:v>0.22604788287068181</c:v>
                </c:pt>
                <c:pt idx="25">
                  <c:v>0.25487199308763797</c:v>
                </c:pt>
                <c:pt idx="26">
                  <c:v>0.28203014036071777</c:v>
                </c:pt>
                <c:pt idx="27">
                  <c:v>0.2950752263339228</c:v>
                </c:pt>
                <c:pt idx="28">
                  <c:v>0.30553100197297051</c:v>
                </c:pt>
                <c:pt idx="29">
                  <c:v>0.31859938228846685</c:v>
                </c:pt>
                <c:pt idx="30">
                  <c:v>0.32320735345267065</c:v>
                </c:pt>
                <c:pt idx="31">
                  <c:v>0.32556926284434279</c:v>
                </c:pt>
                <c:pt idx="32">
                  <c:v>0.32797649931072731</c:v>
                </c:pt>
                <c:pt idx="33">
                  <c:v>0.32919996643764854</c:v>
                </c:pt>
                <c:pt idx="34">
                  <c:v>0.32994152584671987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Med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Med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29816"/>
        <c:axId val="246030208"/>
      </c:scatterChart>
      <c:valAx>
        <c:axId val="24602981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0208"/>
        <c:crossesAt val="0"/>
        <c:crossBetween val="midCat"/>
      </c:valAx>
      <c:valAx>
        <c:axId val="246030208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2981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Su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Su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1.8418290214243073E-3</c:v>
                </c:pt>
              </c:numCache>
            </c:numRef>
          </c:xVal>
          <c:yVal>
            <c:numRef>
              <c:f>'3A Su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Su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Su Cortante _amortigu'!$I$1</c:f>
              <c:strCache>
                <c:ptCount val="1"/>
                <c:pt idx="0">
                  <c:v>σ´m = 650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0.97720484644119454</c:v>
                </c:pt>
                <c:pt idx="11">
                  <c:v>0.95577381950780382</c:v>
                </c:pt>
                <c:pt idx="12">
                  <c:v>0.93497565854259534</c:v>
                </c:pt>
                <c:pt idx="13">
                  <c:v>0.91449016661837113</c:v>
                </c:pt>
                <c:pt idx="14">
                  <c:v>0.87447723365651064</c:v>
                </c:pt>
                <c:pt idx="15">
                  <c:v>0.83620944363363148</c:v>
                </c:pt>
                <c:pt idx="16">
                  <c:v>0.750310857040001</c:v>
                </c:pt>
                <c:pt idx="17">
                  <c:v>0.67844753055673057</c:v>
                </c:pt>
                <c:pt idx="18">
                  <c:v>0.56816944803696467</c:v>
                </c:pt>
                <c:pt idx="19">
                  <c:v>0.48867338648657366</c:v>
                </c:pt>
                <c:pt idx="20">
                  <c:v>0.38247246191834966</c:v>
                </c:pt>
                <c:pt idx="21">
                  <c:v>0.31482755912383253</c:v>
                </c:pt>
                <c:pt idx="22">
                  <c:v>0.26790335226997664</c:v>
                </c:pt>
                <c:pt idx="23">
                  <c:v>0.19584975102465296</c:v>
                </c:pt>
                <c:pt idx="24">
                  <c:v>0.15476261705654512</c:v>
                </c:pt>
                <c:pt idx="25">
                  <c:v>0.10942256119303868</c:v>
                </c:pt>
                <c:pt idx="26">
                  <c:v>6.937340442914261E-2</c:v>
                </c:pt>
                <c:pt idx="27">
                  <c:v>5.0944074196887804E-2</c:v>
                </c:pt>
                <c:pt idx="28">
                  <c:v>3.6520049578882614E-2</c:v>
                </c:pt>
                <c:pt idx="29">
                  <c:v>1.890356788939632E-2</c:v>
                </c:pt>
                <c:pt idx="30">
                  <c:v>1.2797269467802082E-2</c:v>
                </c:pt>
                <c:pt idx="31">
                  <c:v>9.688282661971177E-3</c:v>
                </c:pt>
                <c:pt idx="32">
                  <c:v>6.5341835978402285E-3</c:v>
                </c:pt>
                <c:pt idx="33">
                  <c:v>4.9367713161743336E-3</c:v>
                </c:pt>
                <c:pt idx="34">
                  <c:v>3.9704208660301023E-3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Su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30992"/>
        <c:axId val="246031384"/>
      </c:scatterChart>
      <c:valAx>
        <c:axId val="2460309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1384"/>
        <c:crossesAt val="0"/>
        <c:crossBetween val="midCat"/>
      </c:valAx>
      <c:valAx>
        <c:axId val="246031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09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Su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Su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Su Cortante _amortigu'!$M$1</c:f>
              <c:strCache>
                <c:ptCount val="1"/>
                <c:pt idx="0">
                  <c:v>σ´m = 650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1.593494221810645E-2</c:v>
                </c:pt>
                <c:pt idx="11">
                  <c:v>1.8891425443739653E-2</c:v>
                </c:pt>
                <c:pt idx="12">
                  <c:v>2.1931990297744872E-2</c:v>
                </c:pt>
                <c:pt idx="13">
                  <c:v>2.5091876153058395E-2</c:v>
                </c:pt>
                <c:pt idx="14">
                  <c:v>3.1736242920047203E-2</c:v>
                </c:pt>
                <c:pt idx="15">
                  <c:v>3.867538043923411E-2</c:v>
                </c:pt>
                <c:pt idx="16">
                  <c:v>5.6332745573188597E-2</c:v>
                </c:pt>
                <c:pt idx="17">
                  <c:v>7.3317351436419417E-2</c:v>
                </c:pt>
                <c:pt idx="18">
                  <c:v>0.10330071108241448</c:v>
                </c:pt>
                <c:pt idx="19">
                  <c:v>0.12785869824846019</c:v>
                </c:pt>
                <c:pt idx="20">
                  <c:v>0.16451472703025691</c:v>
                </c:pt>
                <c:pt idx="21">
                  <c:v>0.19015764258874704</c:v>
                </c:pt>
                <c:pt idx="22">
                  <c:v>0.20899480493992978</c:v>
                </c:pt>
                <c:pt idx="23">
                  <c:v>0.23959273756354738</c:v>
                </c:pt>
                <c:pt idx="24">
                  <c:v>0.257947724552685</c:v>
                </c:pt>
                <c:pt idx="25">
                  <c:v>0.27896730338893549</c:v>
                </c:pt>
                <c:pt idx="26">
                  <c:v>0.29820135598548558</c:v>
                </c:pt>
                <c:pt idx="27">
                  <c:v>0.30726255063029578</c:v>
                </c:pt>
                <c:pt idx="28">
                  <c:v>0.31444691822606657</c:v>
                </c:pt>
                <c:pt idx="29">
                  <c:v>0.323331539663198</c:v>
                </c:pt>
                <c:pt idx="30">
                  <c:v>0.32643943160730404</c:v>
                </c:pt>
                <c:pt idx="31">
                  <c:v>0.32802738770155515</c:v>
                </c:pt>
                <c:pt idx="32">
                  <c:v>0.32964224031065725</c:v>
                </c:pt>
                <c:pt idx="33">
                  <c:v>0.33046157316664809</c:v>
                </c:pt>
                <c:pt idx="34">
                  <c:v>0.33095770992307055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Su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Su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Su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32168"/>
        <c:axId val="246032560"/>
      </c:scatterChart>
      <c:valAx>
        <c:axId val="24603216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2560"/>
        <c:crossesAt val="0"/>
        <c:crossBetween val="midCat"/>
      </c:valAx>
      <c:valAx>
        <c:axId val="24603256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216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Inf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Inf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6.6241402808828124E-3</c:v>
                </c:pt>
              </c:numCache>
            </c:numRef>
          </c:xVal>
          <c:yVal>
            <c:numRef>
              <c:f>'3B Inf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Inf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Inf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Inf Cortante _amortigu'!$J$1</c:f>
              <c:strCache>
                <c:ptCount val="1"/>
                <c:pt idx="0">
                  <c:v>σ´m = 2640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0.91944708568581834</c:v>
                </c:pt>
                <c:pt idx="20">
                  <c:v>0.74260441364258767</c:v>
                </c:pt>
                <c:pt idx="21">
                  <c:v>0.62248424265703495</c:v>
                </c:pt>
                <c:pt idx="22">
                  <c:v>0.53610599303007089</c:v>
                </c:pt>
                <c:pt idx="23">
                  <c:v>0.39894502655499187</c:v>
                </c:pt>
                <c:pt idx="24">
                  <c:v>0.31839197800703845</c:v>
                </c:pt>
                <c:pt idx="25">
                  <c:v>0.22758696805701065</c:v>
                </c:pt>
                <c:pt idx="26">
                  <c:v>0.14571588054123039</c:v>
                </c:pt>
                <c:pt idx="27">
                  <c:v>0.10750903792433672</c:v>
                </c:pt>
                <c:pt idx="28">
                  <c:v>7.7363983444114923E-2</c:v>
                </c:pt>
                <c:pt idx="29">
                  <c:v>4.0244930514020151E-2</c:v>
                </c:pt>
                <c:pt idx="30">
                  <c:v>2.7296027831040539E-2</c:v>
                </c:pt>
                <c:pt idx="31">
                  <c:v>2.0685582180699352E-2</c:v>
                </c:pt>
                <c:pt idx="32">
                  <c:v>1.3966362509106484E-2</c:v>
                </c:pt>
                <c:pt idx="33">
                  <c:v>1.0558160750599779E-2</c:v>
                </c:pt>
                <c:pt idx="34">
                  <c:v>8.4945821031762233E-3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33344"/>
        <c:axId val="246406128"/>
      </c:scatterChart>
      <c:valAx>
        <c:axId val="24603334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6128"/>
        <c:crossesAt val="0"/>
        <c:crossBetween val="midCat"/>
      </c:valAx>
      <c:valAx>
        <c:axId val="24640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03334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Inf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Inf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Inf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Inf Cortante _amortigu'!$N$1</c:f>
              <c:strCache>
                <c:ptCount val="1"/>
                <c:pt idx="0">
                  <c:v>σ´m = 2640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Inf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Inf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2.431225116639911E-2</c:v>
                </c:pt>
                <c:pt idx="20">
                  <c:v>5.8057651825582653E-2</c:v>
                </c:pt>
                <c:pt idx="21">
                  <c:v>8.7939986375729945E-2</c:v>
                </c:pt>
                <c:pt idx="22">
                  <c:v>0.11290900308803914</c:v>
                </c:pt>
                <c:pt idx="23">
                  <c:v>0.15854067548121858</c:v>
                </c:pt>
                <c:pt idx="24">
                  <c:v>0.18876186674757586</c:v>
                </c:pt>
                <c:pt idx="25">
                  <c:v>0.22586568010846061</c:v>
                </c:pt>
                <c:pt idx="26">
                  <c:v>0.26207770657273854</c:v>
                </c:pt>
                <c:pt idx="27">
                  <c:v>0.27987205431581275</c:v>
                </c:pt>
                <c:pt idx="28">
                  <c:v>0.29431380377763627</c:v>
                </c:pt>
                <c:pt idx="29">
                  <c:v>0.3125838399273389</c:v>
                </c:pt>
                <c:pt idx="30">
                  <c:v>0.31908381604829816</c:v>
                </c:pt>
                <c:pt idx="31">
                  <c:v>0.32242729989878749</c:v>
                </c:pt>
                <c:pt idx="32">
                  <c:v>0.32584327786519068</c:v>
                </c:pt>
                <c:pt idx="33">
                  <c:v>0.32758270589257937</c:v>
                </c:pt>
                <c:pt idx="34">
                  <c:v>0.32863808828815633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06912"/>
        <c:axId val="246407304"/>
      </c:scatterChart>
      <c:valAx>
        <c:axId val="24640691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7304"/>
        <c:crossesAt val="0"/>
        <c:crossBetween val="midCat"/>
      </c:valAx>
      <c:valAx>
        <c:axId val="24640730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691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Med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Med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4.5147934601989063E-3</c:v>
                </c:pt>
              </c:numCache>
            </c:numRef>
          </c:xVal>
          <c:yVal>
            <c:numRef>
              <c:f>'3B Med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Med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Med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Med Cortante _amortigu'!$J$1</c:f>
              <c:strCache>
                <c:ptCount val="1"/>
                <c:pt idx="0">
                  <c:v>σ´m = 1660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Med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Med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0.98741561489646856</c:v>
                </c:pt>
                <c:pt idx="18">
                  <c:v>0.85179201124264325</c:v>
                </c:pt>
                <c:pt idx="19">
                  <c:v>0.74585754805295701</c:v>
                </c:pt>
                <c:pt idx="20">
                  <c:v>0.59616753709820114</c:v>
                </c:pt>
                <c:pt idx="21">
                  <c:v>0.49673479737259241</c:v>
                </c:pt>
                <c:pt idx="22">
                  <c:v>0.42610823465665781</c:v>
                </c:pt>
                <c:pt idx="23">
                  <c:v>0.31523002604467987</c:v>
                </c:pt>
                <c:pt idx="24">
                  <c:v>0.25075592904018101</c:v>
                </c:pt>
                <c:pt idx="25">
                  <c:v>0.17859361022840059</c:v>
                </c:pt>
                <c:pt idx="26">
                  <c:v>0.11397531285628769</c:v>
                </c:pt>
                <c:pt idx="27">
                  <c:v>8.3960386995677538E-2</c:v>
                </c:pt>
                <c:pt idx="28">
                  <c:v>6.0342046749088503E-2</c:v>
                </c:pt>
                <c:pt idx="29">
                  <c:v>3.1338441054528314E-2</c:v>
                </c:pt>
                <c:pt idx="30">
                  <c:v>2.1242026935372482E-2</c:v>
                </c:pt>
                <c:pt idx="31">
                  <c:v>1.6092332274831516E-2</c:v>
                </c:pt>
                <c:pt idx="32">
                  <c:v>1.0861220421239645E-2</c:v>
                </c:pt>
                <c:pt idx="33">
                  <c:v>8.2091793218952193E-3</c:v>
                </c:pt>
                <c:pt idx="34">
                  <c:v>6.60389949407278E-3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408088"/>
        <c:axId val="246408480"/>
      </c:scatterChart>
      <c:valAx>
        <c:axId val="24640808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8480"/>
        <c:crossesAt val="0"/>
        <c:crossBetween val="midCat"/>
      </c:valAx>
      <c:valAx>
        <c:axId val="24640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640808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277467</xdr:colOff>
      <xdr:row>78</xdr:row>
      <xdr:rowOff>2120</xdr:rowOff>
    </xdr:from>
    <xdr:to>
      <xdr:col>7</xdr:col>
      <xdr:colOff>625457</xdr:colOff>
      <xdr:row>105</xdr:row>
      <xdr:rowOff>108677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467" y="15458597"/>
          <a:ext cx="5283672" cy="454867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183</v>
      </c>
      <c r="C2" t="s">
        <v>186</v>
      </c>
    </row>
    <row r="3" spans="2:25" x14ac:dyDescent="0.25">
      <c r="B3" s="120" t="s">
        <v>184</v>
      </c>
      <c r="C3">
        <v>1</v>
      </c>
      <c r="D3" t="s">
        <v>187</v>
      </c>
    </row>
    <row r="4" spans="2:25" x14ac:dyDescent="0.25">
      <c r="B4" s="120" t="s">
        <v>185</v>
      </c>
      <c r="C4" s="139" t="s">
        <v>188</v>
      </c>
      <c r="E4" s="139"/>
    </row>
    <row r="5" spans="2:25" x14ac:dyDescent="0.25">
      <c r="B5" s="120" t="s">
        <v>196</v>
      </c>
      <c r="C5">
        <f>1/C3</f>
        <v>1</v>
      </c>
      <c r="D5" t="s">
        <v>104</v>
      </c>
    </row>
    <row r="6" spans="2:25" x14ac:dyDescent="0.25">
      <c r="B6" s="120" t="s">
        <v>202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189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190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191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199</v>
      </c>
    </row>
    <row r="13" spans="2:25" ht="15.75" thickBot="1" x14ac:dyDescent="0.3">
      <c r="C13" s="153" t="s">
        <v>192</v>
      </c>
      <c r="D13" s="154"/>
      <c r="E13" s="155"/>
      <c r="F13" s="123"/>
      <c r="G13" s="153" t="s">
        <v>193</v>
      </c>
      <c r="H13" s="154"/>
      <c r="I13" s="155"/>
      <c r="J13" s="123"/>
      <c r="K13" s="153" t="s">
        <v>194</v>
      </c>
      <c r="L13" s="154"/>
      <c r="M13" s="155"/>
      <c r="N13" s="123"/>
      <c r="O13" s="153" t="s">
        <v>194</v>
      </c>
      <c r="P13" s="154"/>
      <c r="Q13" s="155"/>
      <c r="S13" s="153" t="s">
        <v>200</v>
      </c>
      <c r="T13" s="154"/>
      <c r="U13" s="155"/>
      <c r="W13" s="153" t="s">
        <v>201</v>
      </c>
      <c r="X13" s="154"/>
      <c r="Y13" s="155"/>
    </row>
    <row r="14" spans="2:25" ht="15.75" thickBot="1" x14ac:dyDescent="0.3">
      <c r="C14" s="143" t="s">
        <v>180</v>
      </c>
      <c r="D14" s="144" t="s">
        <v>197</v>
      </c>
      <c r="E14" s="145" t="s">
        <v>198</v>
      </c>
      <c r="F14" s="123"/>
      <c r="G14" s="143" t="s">
        <v>180</v>
      </c>
      <c r="H14" s="144" t="s">
        <v>197</v>
      </c>
      <c r="I14" s="145" t="s">
        <v>198</v>
      </c>
      <c r="J14" s="123"/>
      <c r="K14" s="143" t="s">
        <v>180</v>
      </c>
      <c r="L14" s="144" t="s">
        <v>197</v>
      </c>
      <c r="M14" s="145" t="s">
        <v>198</v>
      </c>
      <c r="N14" s="123"/>
      <c r="O14" s="143" t="s">
        <v>180</v>
      </c>
      <c r="P14" s="144" t="s">
        <v>197</v>
      </c>
      <c r="Q14" s="145" t="s">
        <v>198</v>
      </c>
      <c r="S14" s="143" t="s">
        <v>180</v>
      </c>
      <c r="T14" s="144" t="s">
        <v>197</v>
      </c>
      <c r="U14" s="145" t="s">
        <v>198</v>
      </c>
      <c r="W14" s="143" t="s">
        <v>180</v>
      </c>
      <c r="X14" s="144" t="s">
        <v>197</v>
      </c>
      <c r="Y14" s="145" t="s">
        <v>198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102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59999389629810485"/>
  </sheetPr>
  <dimension ref="B1:I70"/>
  <sheetViews>
    <sheetView showGridLines="0" zoomScaleNormal="100" workbookViewId="0">
      <selection activeCell="B38" sqref="B38:I47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85900*0.85</f>
        <v>73015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73015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219045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250*1.2</f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223945</v>
      </c>
      <c r="G22" s="156" t="s">
        <v>88</v>
      </c>
      <c r="H22" s="95" t="str">
        <f>CONCATENATE("Por velocidad de onda de corte: ",ROUND((F7*1000/9.806*F21^2/1000),0))</f>
        <v>Por velocidad de onda de corte: 223945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81128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156761.5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Inf Cortante _amortigu'!B43</f>
        <v>6.6241402808828124E-3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Inf Cortante _amortigu'!N43</f>
        <v>6.7915608116482271E-2</v>
      </c>
      <c r="G26" s="94"/>
      <c r="H26" s="92" t="str">
        <f>CONCATENATE("Calculado con Esfuerzo de Confinamiento en centroide: ",'3B Inf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48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0.64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4.908738521234052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24.543692606170261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24.543692606170261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0.57279999999999998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4.7540000000000004E-3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59999389629810485"/>
  </sheetPr>
  <dimension ref="A1:N78"/>
  <sheetViews>
    <sheetView showGridLines="0" zoomScale="70" zoomScaleNormal="70" workbookViewId="0">
      <selection activeCell="J56" sqref="J56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2640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2640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2640</v>
      </c>
      <c r="K4" s="22">
        <v>1</v>
      </c>
      <c r="L4" s="23">
        <v>50</v>
      </c>
      <c r="M4" s="23">
        <v>100</v>
      </c>
      <c r="N4" s="24">
        <v>2640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1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1.2987000000000012E-2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0.91944708568581834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2.431225116639911E-2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0.74260441364258767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5.8057651825582653E-2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50">
        <f t="shared" si="4"/>
        <v>0.62248424265703495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8.7939986375729945E-2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0.53610599303007089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0.11290900308803914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0.39894502655499187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0.15854067548121858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0.31839197800703845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0.18876186674757586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0.22758696805701065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0.22586568010846061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0.14571588054123039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0.26207770657273854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0.10750903792433672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0.27987205431581275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7.7363983444114923E-2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0.29431380377763627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4.0244930514020151E-2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0.3125838399273389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2.7296027831040539E-2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0.31908381604829816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2.0685582180699352E-2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0.32242729989878749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1.3966362509106484E-2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0.32584327786519068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1.0558160750599779E-2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0.32758270589257937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8.4945821031762233E-3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0.32863808828815633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43</v>
      </c>
      <c r="B43" s="40">
        <v>6.6241402808828124E-3</v>
      </c>
      <c r="C43" s="41">
        <v>0</v>
      </c>
      <c r="D43" s="41">
        <v>0</v>
      </c>
      <c r="E43" s="42">
        <f>0.5*(1+TANH(LN(((0.000102+D43)/B43)^0.492)))</f>
        <v>1.6194970409717457E-2</v>
      </c>
      <c r="F43" s="43">
        <f>0.272*(1-TANH(LN((0.000556/B43)^0.4)))*EXP(-0.0145*C43^1.3)</f>
        <v>0.47812806075363989</v>
      </c>
      <c r="G43" s="44"/>
      <c r="H43" s="41"/>
      <c r="I43" s="42"/>
      <c r="J43" s="52">
        <f>E43*J$4^F43</f>
        <v>0.70039818027013456</v>
      </c>
      <c r="K43" s="53"/>
      <c r="L43" s="54"/>
      <c r="M43" s="48"/>
      <c r="N43" s="55">
        <f t="shared" si="7"/>
        <v>6.7915608116482271E-2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  <c r="G48" s="11"/>
    </row>
    <row r="49" spans="1:7" x14ac:dyDescent="0.25">
      <c r="A49" s="11"/>
      <c r="B49" s="220"/>
      <c r="C49" s="11"/>
      <c r="D49" s="11"/>
      <c r="E49" s="11"/>
      <c r="F49" s="11"/>
      <c r="G49" s="11"/>
    </row>
    <row r="50" spans="1:7" x14ac:dyDescent="0.25">
      <c r="A50" s="11"/>
      <c r="B50" s="220"/>
      <c r="C50" s="11"/>
      <c r="D50" s="11"/>
      <c r="E50" s="11"/>
      <c r="F50" s="11"/>
      <c r="G50" s="11"/>
    </row>
    <row r="51" spans="1:7" x14ac:dyDescent="0.25">
      <c r="A51" s="11"/>
      <c r="B51" s="220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A53" s="11"/>
      <c r="B53" s="220"/>
      <c r="C53" s="11"/>
      <c r="D53" s="11"/>
      <c r="E53" s="11"/>
      <c r="F53" s="11"/>
      <c r="G53" s="11"/>
    </row>
    <row r="54" spans="1:7" x14ac:dyDescent="0.25">
      <c r="A54" s="11"/>
      <c r="B54" s="11"/>
      <c r="C54" s="11"/>
      <c r="D54" s="11"/>
      <c r="E54" s="11"/>
      <c r="F54" s="11"/>
      <c r="G54" s="11"/>
    </row>
    <row r="55" spans="1:7" x14ac:dyDescent="0.25">
      <c r="A55" s="11"/>
      <c r="B55" s="220"/>
      <c r="C55" s="11"/>
      <c r="D55" s="11"/>
      <c r="E55" s="11"/>
      <c r="F55" s="11"/>
      <c r="G55" s="11"/>
    </row>
    <row r="56" spans="1:7" x14ac:dyDescent="0.25">
      <c r="A56" s="11"/>
      <c r="B56" s="11"/>
      <c r="C56" s="11"/>
      <c r="D56" s="11"/>
      <c r="E56" s="11"/>
      <c r="F56" s="11"/>
      <c r="G56" s="11"/>
    </row>
    <row r="57" spans="1:7" x14ac:dyDescent="0.25">
      <c r="A57" s="11"/>
      <c r="B57" s="220"/>
      <c r="C57" s="11"/>
      <c r="D57" s="11"/>
      <c r="E57" s="11"/>
      <c r="F57" s="11"/>
      <c r="G57" s="11"/>
    </row>
    <row r="58" spans="1:7" x14ac:dyDescent="0.25">
      <c r="A58" s="11"/>
      <c r="B58" s="11"/>
      <c r="C58" s="11"/>
      <c r="D58" s="11"/>
      <c r="E58" s="11"/>
      <c r="F58" s="11"/>
      <c r="G58" s="11"/>
    </row>
    <row r="59" spans="1:7" x14ac:dyDescent="0.25">
      <c r="A59" s="11"/>
      <c r="B59" s="11"/>
      <c r="C59" s="11"/>
      <c r="D59" s="11"/>
      <c r="E59" s="11"/>
      <c r="F59" s="11"/>
      <c r="G59" s="11"/>
    </row>
    <row r="60" spans="1:7" x14ac:dyDescent="0.25">
      <c r="A60" s="11"/>
      <c r="B60" s="11"/>
      <c r="C60" s="11"/>
      <c r="D60" s="11"/>
      <c r="E60" s="11"/>
      <c r="F60" s="11"/>
      <c r="G60" s="11"/>
    </row>
    <row r="61" spans="1:7" x14ac:dyDescent="0.25">
      <c r="A61" s="11"/>
      <c r="B61" s="11"/>
      <c r="C61" s="11"/>
      <c r="D61" s="11"/>
      <c r="E61" s="11"/>
      <c r="F61" s="11"/>
      <c r="G61" s="11"/>
    </row>
    <row r="62" spans="1:7" x14ac:dyDescent="0.25">
      <c r="A62" s="11"/>
      <c r="B62" s="11"/>
      <c r="C62" s="11"/>
      <c r="D62" s="11"/>
      <c r="E62" s="11"/>
      <c r="F62" s="11"/>
      <c r="G62" s="11"/>
    </row>
    <row r="63" spans="1:7" x14ac:dyDescent="0.25">
      <c r="A63" s="11"/>
      <c r="B63" s="11"/>
      <c r="C63" s="11"/>
      <c r="D63" s="11"/>
      <c r="E63" s="11"/>
      <c r="F63" s="11"/>
      <c r="G63" s="11"/>
    </row>
    <row r="64" spans="1:7" x14ac:dyDescent="0.25">
      <c r="A64" s="11"/>
      <c r="B64" s="11"/>
      <c r="C64" s="11"/>
      <c r="D64" s="11"/>
      <c r="E64" s="11"/>
      <c r="F64" s="11"/>
      <c r="G64" s="11"/>
    </row>
    <row r="65" spans="1:7" x14ac:dyDescent="0.25">
      <c r="A65" s="11"/>
      <c r="B65" s="11"/>
      <c r="C65" s="11"/>
      <c r="D65" s="11"/>
      <c r="E65" s="11"/>
      <c r="F65" s="11"/>
      <c r="G65" s="11"/>
    </row>
    <row r="66" spans="1:7" x14ac:dyDescent="0.25">
      <c r="A66" s="11"/>
      <c r="B66" s="11"/>
      <c r="C66" s="11"/>
      <c r="D66" s="11"/>
      <c r="E66" s="11"/>
      <c r="F66" s="11"/>
      <c r="G66" s="11"/>
    </row>
    <row r="67" spans="1:7" x14ac:dyDescent="0.25">
      <c r="A67" s="11"/>
      <c r="B67" s="11"/>
      <c r="C67" s="11"/>
      <c r="D67" s="11"/>
      <c r="E67" s="11"/>
      <c r="F67" s="11"/>
      <c r="G67" s="11"/>
    </row>
    <row r="68" spans="1:7" x14ac:dyDescent="0.25">
      <c r="A68" s="11"/>
      <c r="B68" s="11"/>
      <c r="C68" s="11"/>
      <c r="D68" s="11"/>
      <c r="E68" s="11"/>
      <c r="F68" s="11"/>
      <c r="G68" s="11"/>
    </row>
    <row r="69" spans="1:7" x14ac:dyDescent="0.25">
      <c r="A69" s="11"/>
      <c r="B69" s="11"/>
      <c r="C69" s="11"/>
      <c r="D69" s="11"/>
      <c r="E69" s="11"/>
      <c r="F69" s="11"/>
      <c r="G69" s="11"/>
    </row>
    <row r="70" spans="1:7" x14ac:dyDescent="0.25">
      <c r="A70" s="11"/>
      <c r="B70" s="11"/>
      <c r="C70" s="11"/>
      <c r="D70" s="11"/>
      <c r="E70" s="11"/>
      <c r="F70" s="11"/>
      <c r="G70" s="11"/>
    </row>
    <row r="71" spans="1:7" x14ac:dyDescent="0.25">
      <c r="A71" s="11"/>
      <c r="B71" s="11"/>
      <c r="C71" s="11"/>
      <c r="D71" s="11"/>
      <c r="E71" s="11"/>
      <c r="F71" s="11"/>
      <c r="G71" s="11"/>
    </row>
    <row r="72" spans="1:7" x14ac:dyDescent="0.25">
      <c r="A72" s="11"/>
      <c r="B72" s="11"/>
      <c r="C72" s="11"/>
      <c r="D72" s="11"/>
      <c r="E72" s="11"/>
      <c r="F72" s="11"/>
      <c r="G72" s="11"/>
    </row>
    <row r="73" spans="1:7" x14ac:dyDescent="0.25">
      <c r="A73" s="11"/>
      <c r="B73" s="11"/>
      <c r="C73" s="11"/>
      <c r="D73" s="11"/>
      <c r="E73" s="11"/>
      <c r="F73" s="11"/>
      <c r="G73" s="11"/>
    </row>
    <row r="74" spans="1:7" x14ac:dyDescent="0.25">
      <c r="A74" s="11"/>
      <c r="B74" s="11"/>
      <c r="C74" s="11"/>
      <c r="D74" s="11"/>
      <c r="E74" s="11"/>
      <c r="F74" s="11"/>
      <c r="G74" s="11"/>
    </row>
    <row r="75" spans="1:7" x14ac:dyDescent="0.25">
      <c r="A75" s="11"/>
      <c r="B75" s="11"/>
      <c r="C75" s="11"/>
      <c r="D75" s="11"/>
      <c r="E75" s="11"/>
      <c r="F75" s="11"/>
      <c r="G75" s="11"/>
    </row>
    <row r="76" spans="1:7" x14ac:dyDescent="0.25">
      <c r="A76" s="11"/>
      <c r="B76" s="11"/>
      <c r="C76" s="11"/>
      <c r="D76" s="11"/>
      <c r="E76" s="11"/>
      <c r="F76" s="11"/>
      <c r="G76" s="11"/>
    </row>
    <row r="77" spans="1:7" x14ac:dyDescent="0.25">
      <c r="A77" s="11"/>
      <c r="B77" s="11"/>
      <c r="C77" s="11"/>
      <c r="D77" s="11"/>
      <c r="E77" s="11"/>
      <c r="F77" s="11"/>
      <c r="G77" s="11"/>
    </row>
    <row r="78" spans="1:7" x14ac:dyDescent="0.25">
      <c r="A78" s="11"/>
      <c r="B78" s="221"/>
      <c r="C78" s="11"/>
      <c r="D78" s="11"/>
      <c r="E78" s="11"/>
      <c r="F78" s="11"/>
      <c r="G78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59999389629810485"/>
  </sheetPr>
  <dimension ref="B1:I70"/>
  <sheetViews>
    <sheetView showGridLines="0" topLeftCell="A26" zoomScale="70" zoomScaleNormal="70" workbookViewId="0">
      <selection activeCell="B38" sqref="B38:C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85900*0.8</f>
        <v>68720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68720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206160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250*1.1</f>
        <v>275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188176</v>
      </c>
      <c r="G22" s="156" t="s">
        <v>88</v>
      </c>
      <c r="H22" s="95" t="str">
        <f>CONCATENATE("Por velocidad de onda de corte: ",ROUND((F7*1000/9.806*F21^2/1000),0))</f>
        <v>Por velocidad de onda de corte: 188176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76356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131723.19999999998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Med Cortante _amortigu'!B43</f>
        <v>4.5147934601989063E-3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Med Cortante _amortigu'!N43</f>
        <v>6.7857234856752893E-2</v>
      </c>
      <c r="G26" s="94"/>
      <c r="H26" s="92" t="str">
        <f>CONCATENATE("Calculado con Esfuerzo de Confinamiento en centroide: ",'3B Med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65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0.94545454545454544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3.3228383836045889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16.614191918022946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16.614191918022946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0.38740000000000002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7.025E-3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59999389629810485"/>
  </sheetPr>
  <dimension ref="A1:N80"/>
  <sheetViews>
    <sheetView showGridLines="0" zoomScale="70" zoomScaleNormal="70" workbookViewId="0">
      <selection activeCell="A48" sqref="A48:H80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1660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1660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1660</v>
      </c>
      <c r="K4" s="22">
        <v>1</v>
      </c>
      <c r="L4" s="23">
        <v>50</v>
      </c>
      <c r="M4" s="23">
        <v>100</v>
      </c>
      <c r="N4" s="24">
        <v>1660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226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224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224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224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224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224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224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224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224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224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224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224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224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224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224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224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224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224">
        <f t="shared" si="4"/>
        <v>0.98741561489646856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1.4589378460359379E-2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224">
        <f t="shared" si="4"/>
        <v>0.85179201124264325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3.5780797396612163E-2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0.74585754805295701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5.7326687131061448E-2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0.59616753709820114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9.5238812263878939E-2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4"/>
        <v>1.3487290340115698E-2</v>
      </c>
      <c r="H28" s="34">
        <f t="shared" si="4"/>
        <v>9.0421496948363669E-2</v>
      </c>
      <c r="I28" s="34">
        <f t="shared" si="4"/>
        <v>0.12667386110255013</v>
      </c>
      <c r="J28" s="224">
        <f t="shared" si="4"/>
        <v>0.49673479737259241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0">
        <f t="shared" si="7"/>
        <v>0.12525598776159685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224">
        <f t="shared" si="4"/>
        <v>0.42610823465665781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0.1489207776140343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224">
        <f t="shared" si="4"/>
        <v>0.31523002604467987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0.18999979392624858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224">
        <f t="shared" si="4"/>
        <v>0.25075592904018101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0.21609282414699951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224">
        <f t="shared" si="4"/>
        <v>0.17859361022840059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0.24722138183555073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224">
        <f t="shared" si="4"/>
        <v>0.11397531285628769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0.27682041880653269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224">
        <f t="shared" si="4"/>
        <v>8.3960386995677538E-2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0.29112331807258884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224">
        <f t="shared" si="4"/>
        <v>6.0342046749088503E-2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0.30262526346374446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224">
        <f t="shared" si="4"/>
        <v>3.1338441054528314E-2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0.3170476153699342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224">
        <f t="shared" si="4"/>
        <v>2.1242026935372482E-2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0.32214519947421072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224">
        <f t="shared" si="4"/>
        <v>1.6092332274831516E-2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0.32476055248902264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224">
        <f t="shared" si="4"/>
        <v>1.0861220421239645E-2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0.32742785110936357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224">
        <f t="shared" si="4"/>
        <v>8.2091793218952193E-3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0.32878418353495475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227">
        <f t="shared" si="4"/>
        <v>6.60389949407278E-3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0.32960650483037729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43</v>
      </c>
      <c r="B43" s="40">
        <v>4.5147934601989063E-3</v>
      </c>
      <c r="C43" s="41">
        <v>0</v>
      </c>
      <c r="D43" s="41">
        <v>0</v>
      </c>
      <c r="E43" s="42">
        <f>0.5*(1+TANH(LN(((0.000102+D43)/B43)^0.492)))</f>
        <v>2.3442119574149267E-2</v>
      </c>
      <c r="F43" s="43">
        <f>0.272*(1-TANH(LN((0.000556/B43)^0.4)))*EXP(-0.0145*C43^1.3)</f>
        <v>0.45821375716700286</v>
      </c>
      <c r="G43" s="44"/>
      <c r="H43" s="41"/>
      <c r="I43" s="42"/>
      <c r="J43" s="52">
        <f>E43*J$4^F43</f>
        <v>0.70063963625451464</v>
      </c>
      <c r="K43" s="53"/>
      <c r="L43" s="54"/>
      <c r="M43" s="48"/>
      <c r="N43" s="55">
        <f t="shared" si="7"/>
        <v>6.7857234856752893E-2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  <c r="G48" s="11"/>
      <c r="H48" s="11"/>
    </row>
    <row r="49" spans="1:8" x14ac:dyDescent="0.25">
      <c r="A49" s="11"/>
      <c r="B49" s="220"/>
      <c r="C49" s="11"/>
      <c r="D49" s="11"/>
      <c r="E49" s="11"/>
      <c r="F49" s="11"/>
      <c r="G49" s="11"/>
      <c r="H49" s="11"/>
    </row>
    <row r="50" spans="1:8" x14ac:dyDescent="0.25">
      <c r="A50" s="11"/>
      <c r="B50" s="220"/>
      <c r="C50" s="11"/>
      <c r="D50" s="11"/>
      <c r="E50" s="11"/>
      <c r="F50" s="11"/>
      <c r="G50" s="11"/>
      <c r="H50" s="11"/>
    </row>
    <row r="51" spans="1:8" x14ac:dyDescent="0.25">
      <c r="A51" s="11"/>
      <c r="B51" s="220"/>
      <c r="C51" s="11"/>
      <c r="D51" s="11"/>
      <c r="E51" s="11"/>
      <c r="F51" s="11"/>
      <c r="G51" s="11"/>
      <c r="H51" s="11"/>
    </row>
    <row r="52" spans="1:8" x14ac:dyDescent="0.25">
      <c r="A52" s="11"/>
      <c r="B52" s="11"/>
      <c r="C52" s="11"/>
      <c r="D52" s="11"/>
      <c r="E52" s="11"/>
      <c r="F52" s="11"/>
      <c r="G52" s="11"/>
      <c r="H52" s="11"/>
    </row>
    <row r="53" spans="1:8" x14ac:dyDescent="0.25">
      <c r="A53" s="11"/>
      <c r="B53" s="220"/>
      <c r="C53" s="11"/>
      <c r="D53" s="11"/>
      <c r="E53" s="11"/>
      <c r="F53" s="11"/>
      <c r="G53" s="11"/>
      <c r="H53" s="11"/>
    </row>
    <row r="54" spans="1:8" x14ac:dyDescent="0.25">
      <c r="A54" s="11"/>
      <c r="B54" s="11"/>
      <c r="C54" s="11"/>
      <c r="D54" s="11"/>
      <c r="E54" s="11"/>
      <c r="F54" s="11"/>
      <c r="G54" s="11"/>
      <c r="H54" s="11"/>
    </row>
    <row r="55" spans="1:8" x14ac:dyDescent="0.25">
      <c r="A55" s="11"/>
      <c r="B55" s="220"/>
      <c r="C55" s="11"/>
      <c r="D55" s="11"/>
      <c r="E55" s="11"/>
      <c r="F55" s="11"/>
      <c r="G55" s="11"/>
      <c r="H55" s="11"/>
    </row>
    <row r="56" spans="1:8" x14ac:dyDescent="0.25">
      <c r="A56" s="11"/>
      <c r="B56" s="11"/>
      <c r="C56" s="11"/>
      <c r="D56" s="11"/>
      <c r="E56" s="11"/>
      <c r="F56" s="11"/>
      <c r="G56" s="11"/>
      <c r="H56" s="11"/>
    </row>
    <row r="57" spans="1:8" x14ac:dyDescent="0.25">
      <c r="A57" s="11"/>
      <c r="B57" s="220"/>
      <c r="C57" s="11"/>
      <c r="D57" s="11"/>
      <c r="E57" s="11"/>
      <c r="F57" s="11"/>
      <c r="G57" s="11"/>
      <c r="H57" s="11"/>
    </row>
    <row r="58" spans="1:8" x14ac:dyDescent="0.25">
      <c r="A58" s="11"/>
      <c r="B58" s="11"/>
      <c r="C58" s="11"/>
      <c r="D58" s="11"/>
      <c r="E58" s="11"/>
      <c r="F58" s="11"/>
      <c r="G58" s="11"/>
      <c r="H58" s="11"/>
    </row>
    <row r="59" spans="1:8" x14ac:dyDescent="0.25">
      <c r="A59" s="11"/>
      <c r="B59" s="11"/>
      <c r="C59" s="11"/>
      <c r="D59" s="11"/>
      <c r="E59" s="11"/>
      <c r="F59" s="11"/>
      <c r="G59" s="11"/>
      <c r="H59" s="11"/>
    </row>
    <row r="60" spans="1:8" x14ac:dyDescent="0.25">
      <c r="A60" s="11"/>
      <c r="B60" s="11"/>
      <c r="C60" s="11"/>
      <c r="D60" s="11"/>
      <c r="E60" s="11"/>
      <c r="F60" s="11"/>
      <c r="G60" s="11"/>
      <c r="H60" s="11"/>
    </row>
    <row r="61" spans="1:8" x14ac:dyDescent="0.25">
      <c r="A61" s="11"/>
      <c r="B61" s="11"/>
      <c r="C61" s="11"/>
      <c r="D61" s="11"/>
      <c r="E61" s="11"/>
      <c r="F61" s="11"/>
      <c r="G61" s="11"/>
      <c r="H61" s="11"/>
    </row>
    <row r="62" spans="1:8" x14ac:dyDescent="0.25">
      <c r="A62" s="11"/>
      <c r="B62" s="11"/>
      <c r="C62" s="11"/>
      <c r="D62" s="11"/>
      <c r="E62" s="11"/>
      <c r="F62" s="11"/>
      <c r="G62" s="11"/>
      <c r="H62" s="11"/>
    </row>
    <row r="63" spans="1:8" x14ac:dyDescent="0.25">
      <c r="A63" s="11"/>
      <c r="B63" s="11"/>
      <c r="C63" s="11"/>
      <c r="D63" s="11"/>
      <c r="E63" s="11"/>
      <c r="F63" s="11"/>
      <c r="G63" s="11"/>
      <c r="H63" s="11"/>
    </row>
    <row r="64" spans="1:8" x14ac:dyDescent="0.25">
      <c r="A64" s="11"/>
      <c r="B64" s="11"/>
      <c r="C64" s="11"/>
      <c r="D64" s="11"/>
      <c r="E64" s="11"/>
      <c r="F64" s="11"/>
      <c r="G64" s="11"/>
      <c r="H64" s="11"/>
    </row>
    <row r="65" spans="1:8" x14ac:dyDescent="0.25">
      <c r="A65" s="11"/>
      <c r="B65" s="11"/>
      <c r="C65" s="11"/>
      <c r="D65" s="11"/>
      <c r="E65" s="11"/>
      <c r="F65" s="11"/>
      <c r="G65" s="11"/>
      <c r="H65" s="11"/>
    </row>
    <row r="66" spans="1:8" x14ac:dyDescent="0.25">
      <c r="A66" s="11"/>
      <c r="B66" s="11"/>
      <c r="C66" s="11"/>
      <c r="D66" s="11"/>
      <c r="E66" s="11"/>
      <c r="F66" s="11"/>
      <c r="G66" s="11"/>
      <c r="H66" s="11"/>
    </row>
    <row r="67" spans="1:8" x14ac:dyDescent="0.25">
      <c r="A67" s="11"/>
      <c r="B67" s="11"/>
      <c r="C67" s="11"/>
      <c r="D67" s="11"/>
      <c r="E67" s="11"/>
      <c r="F67" s="11"/>
      <c r="G67" s="11"/>
      <c r="H67" s="11"/>
    </row>
    <row r="68" spans="1:8" x14ac:dyDescent="0.25">
      <c r="A68" s="11"/>
      <c r="B68" s="11"/>
      <c r="C68" s="11"/>
      <c r="D68" s="11"/>
      <c r="E68" s="11"/>
      <c r="F68" s="11"/>
      <c r="G68" s="11"/>
      <c r="H68" s="11"/>
    </row>
    <row r="69" spans="1:8" x14ac:dyDescent="0.25">
      <c r="A69" s="11"/>
      <c r="B69" s="11"/>
      <c r="C69" s="11"/>
      <c r="D69" s="11"/>
      <c r="E69" s="11"/>
      <c r="F69" s="11"/>
      <c r="G69" s="11"/>
      <c r="H69" s="11"/>
    </row>
    <row r="70" spans="1:8" x14ac:dyDescent="0.25">
      <c r="A70" s="11"/>
      <c r="B70" s="11"/>
      <c r="C70" s="11"/>
      <c r="D70" s="11"/>
      <c r="E70" s="11"/>
      <c r="F70" s="11"/>
      <c r="G70" s="11"/>
      <c r="H70" s="11"/>
    </row>
    <row r="71" spans="1:8" x14ac:dyDescent="0.25">
      <c r="A71" s="11"/>
      <c r="B71" s="11"/>
      <c r="C71" s="11"/>
      <c r="D71" s="11"/>
      <c r="E71" s="11"/>
      <c r="F71" s="11"/>
      <c r="G71" s="11"/>
      <c r="H71" s="11"/>
    </row>
    <row r="72" spans="1:8" x14ac:dyDescent="0.25">
      <c r="A72" s="11"/>
      <c r="B72" s="11"/>
      <c r="C72" s="11"/>
      <c r="D72" s="11"/>
      <c r="E72" s="11"/>
      <c r="F72" s="11"/>
      <c r="G72" s="11"/>
      <c r="H72" s="11"/>
    </row>
    <row r="73" spans="1:8" x14ac:dyDescent="0.25">
      <c r="A73" s="11"/>
      <c r="B73" s="11"/>
      <c r="C73" s="11"/>
      <c r="D73" s="11"/>
      <c r="E73" s="11"/>
      <c r="F73" s="11"/>
      <c r="G73" s="11"/>
      <c r="H73" s="11"/>
    </row>
    <row r="74" spans="1:8" x14ac:dyDescent="0.25">
      <c r="A74" s="11"/>
      <c r="B74" s="11"/>
      <c r="C74" s="11"/>
      <c r="D74" s="11"/>
      <c r="E74" s="11"/>
      <c r="F74" s="11"/>
      <c r="G74" s="11"/>
      <c r="H74" s="11"/>
    </row>
    <row r="75" spans="1:8" x14ac:dyDescent="0.25">
      <c r="A75" s="11"/>
      <c r="B75" s="11"/>
      <c r="C75" s="11"/>
      <c r="D75" s="11"/>
      <c r="E75" s="11"/>
      <c r="F75" s="11"/>
      <c r="G75" s="11"/>
      <c r="H75" s="11"/>
    </row>
    <row r="76" spans="1:8" x14ac:dyDescent="0.25">
      <c r="A76" s="11"/>
      <c r="B76" s="11"/>
      <c r="C76" s="11"/>
      <c r="D76" s="11"/>
      <c r="E76" s="11"/>
      <c r="F76" s="11"/>
      <c r="G76" s="11"/>
      <c r="H76" s="11"/>
    </row>
    <row r="77" spans="1:8" x14ac:dyDescent="0.25">
      <c r="A77" s="11"/>
      <c r="B77" s="11"/>
      <c r="C77" s="11"/>
      <c r="D77" s="11"/>
      <c r="E77" s="11"/>
      <c r="F77" s="11"/>
      <c r="G77" s="11"/>
      <c r="H77" s="11"/>
    </row>
    <row r="78" spans="1:8" x14ac:dyDescent="0.25">
      <c r="A78" s="11"/>
      <c r="B78" s="221"/>
      <c r="C78" s="11"/>
      <c r="D78" s="11"/>
      <c r="E78" s="11"/>
      <c r="F78" s="11"/>
      <c r="G78" s="11"/>
      <c r="H78" s="11"/>
    </row>
    <row r="79" spans="1:8" x14ac:dyDescent="0.25">
      <c r="A79" s="11"/>
      <c r="B79" s="11"/>
      <c r="C79" s="11"/>
      <c r="D79" s="11"/>
      <c r="E79" s="11"/>
      <c r="F79" s="11"/>
      <c r="G79" s="11"/>
      <c r="H79" s="11"/>
    </row>
    <row r="80" spans="1:8" x14ac:dyDescent="0.25">
      <c r="A80" s="11"/>
      <c r="B80" s="11"/>
      <c r="C80" s="11"/>
      <c r="D80" s="11"/>
      <c r="E80" s="11"/>
      <c r="F80" s="11"/>
      <c r="G80" s="11"/>
      <c r="H80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59999389629810485"/>
  </sheetPr>
  <dimension ref="B1:I70"/>
  <sheetViews>
    <sheetView showGridLines="0" zoomScale="85" zoomScaleNormal="85" workbookViewId="0">
      <selection activeCell="B38" sqref="B38:B70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34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24.4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64.97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85900*0.7</f>
        <v>60129.999999999993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60129.999999999993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180389.99999999997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250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155517</v>
      </c>
      <c r="G22" s="156" t="s">
        <v>88</v>
      </c>
      <c r="H22" s="95" t="str">
        <f>CONCATENATE("Por velocidad de onda de corte: ",ROUND((F7*1000/9.806*F21^2/1000),0))</f>
        <v>Por velocidad de onda de corte: 155517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66811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108861.9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'3B Sup Cortante _amortigu'!B43</f>
        <v>2.4327100633260109E-3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'3B Sup Cortante _amortigu'!N43</f>
        <v>6.8029009097466744E-2</v>
      </c>
      <c r="G26" s="94"/>
      <c r="H26" s="92" t="str">
        <f>CONCATENATE("Calculado con Esfuerzo de Confinamiento en centroide: ",'3B Sup Cortante _amortigu'!C78,"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36</v>
      </c>
      <c r="G27" s="201" t="s">
        <v>103</v>
      </c>
      <c r="H27" s="100" t="s">
        <v>171</v>
      </c>
      <c r="I27" s="100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0.57599999999999996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5.4541539124822798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27.270769562411399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27.270769562411399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0.63590000000000002</v>
      </c>
      <c r="G32" s="96"/>
      <c r="H32" s="100"/>
      <c r="I32" s="100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8">
        <v>4.2789999999999998E-3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59999389629810485"/>
  </sheetPr>
  <dimension ref="A1:N79"/>
  <sheetViews>
    <sheetView showGridLines="0" topLeftCell="A31" zoomScale="85" zoomScaleNormal="85" workbookViewId="0">
      <selection activeCell="A48" sqref="A48:F79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850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850 kN/m2</v>
      </c>
    </row>
    <row r="2" spans="2:14" ht="18" customHeight="1" x14ac:dyDescent="0.35">
      <c r="B2" s="171" t="s">
        <v>41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850</v>
      </c>
      <c r="K4" s="22">
        <v>1</v>
      </c>
      <c r="L4" s="23">
        <v>50</v>
      </c>
      <c r="M4" s="23">
        <v>100</v>
      </c>
      <c r="N4" s="24">
        <v>850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0.98590180743477895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1.4786297236881817E-2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0.95064362898975274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1.9625743020055913E-2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0.91476878442649878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2.5047800747522563E-2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0.82963905112031111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3.9924284961173465E-2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0.7553509402155848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5.5217177755410053E-2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0.63795975002952732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8.3774127115484445E-2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4"/>
        <v>2.6329791474247299E-2</v>
      </c>
      <c r="H26" s="223">
        <f t="shared" si="4"/>
        <v>0.1536919383895726</v>
      </c>
      <c r="I26" s="223">
        <f t="shared" si="4"/>
        <v>0.21009222522988247</v>
      </c>
      <c r="J26" s="224">
        <f t="shared" si="4"/>
        <v>0.55151905055424688</v>
      </c>
      <c r="K26" s="215">
        <f t="shared" si="8"/>
        <v>0.31957146255606295</v>
      </c>
      <c r="L26" s="215">
        <f t="shared" si="5"/>
        <v>0.25843484029947822</v>
      </c>
      <c r="M26" s="215">
        <f t="shared" si="6"/>
        <v>0.23338392613204745</v>
      </c>
      <c r="N26" s="224">
        <f t="shared" si="7"/>
        <v>0.10824017180747064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4"/>
        <v>1.7821818681820978E-2</v>
      </c>
      <c r="H27" s="223">
        <f t="shared" si="4"/>
        <v>0.11356734191801461</v>
      </c>
      <c r="I27" s="223">
        <f t="shared" si="4"/>
        <v>0.15767493579239777</v>
      </c>
      <c r="J27" s="224">
        <f>IF($E27*J$4^$F27&gt;1,1,$E27*J$4^$F27)</f>
        <v>0.43426469928491424</v>
      </c>
      <c r="K27" s="215">
        <f t="shared" si="8"/>
        <v>0.32388105147353768</v>
      </c>
      <c r="L27" s="215">
        <f t="shared" si="5"/>
        <v>0.27701247062858464</v>
      </c>
      <c r="M27" s="215">
        <f t="shared" si="6"/>
        <v>0.25662500017133422</v>
      </c>
      <c r="N27" s="224">
        <f t="shared" si="7"/>
        <v>0.14608836740686371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4"/>
        <v>1.3487290340115698E-2</v>
      </c>
      <c r="H28" s="223">
        <f t="shared" si="4"/>
        <v>9.0421496948363669E-2</v>
      </c>
      <c r="I28" s="223">
        <f t="shared" si="4"/>
        <v>0.12667386110255013</v>
      </c>
      <c r="J28" s="224">
        <f t="shared" si="4"/>
        <v>0.35870617671296295</v>
      </c>
      <c r="K28" s="215">
        <f t="shared" si="8"/>
        <v>0.32608750586230528</v>
      </c>
      <c r="L28" s="215">
        <f t="shared" si="5"/>
        <v>0.28801473290657942</v>
      </c>
      <c r="M28" s="215">
        <f t="shared" si="6"/>
        <v>0.27087507024591068</v>
      </c>
      <c r="N28" s="224">
        <f t="shared" si="7"/>
        <v>0.17332058447321383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0.30594460061616974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0.1936576593735993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0.2244216905377954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0.22721708564174872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0.17767734608289423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0.24762969570873272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0.12588702683285508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0.27124163018837344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7.9962257279736229E-2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0.2930550682718317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5.8772705391936464E-2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0.30339723375382466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4.2162889116563344E-2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0.31162664413022334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2.1845209026872866E-2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0.32183954114571156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1.4794002294096671E-2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0.3254215633154755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1.1202092584945988E-2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0.32725371806122666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7.556728979577973E-3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0.32911828669962434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5.7099723176405994E-3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0.33006486428777165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4.5925955723553156E-3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0.33063823563614031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43</v>
      </c>
      <c r="B43" s="40">
        <v>2.4327100633260109E-3</v>
      </c>
      <c r="C43" s="41">
        <v>0</v>
      </c>
      <c r="D43" s="41">
        <v>0</v>
      </c>
      <c r="E43" s="42">
        <f>0.5*(1+TANH(LN(((0.000102+D43)/B43)^0.492)))</f>
        <v>4.2247680992039571E-2</v>
      </c>
      <c r="F43" s="43">
        <f>0.272*(1-TANH(LN((0.000556/B43)^0.4)))*EXP(-0.0145*C43^1.3)</f>
        <v>0.41620928133013402</v>
      </c>
      <c r="G43" s="44"/>
      <c r="H43" s="41"/>
      <c r="I43" s="42"/>
      <c r="J43" s="52">
        <f>E43*J$4^F43</f>
        <v>0.69992937560121504</v>
      </c>
      <c r="K43" s="53"/>
      <c r="L43" s="54"/>
      <c r="M43" s="48"/>
      <c r="N43" s="55">
        <f t="shared" si="7"/>
        <v>6.8029009097466744E-2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0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0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A55" s="11"/>
      <c r="B55" s="220"/>
      <c r="C55" s="11"/>
      <c r="D55" s="11"/>
      <c r="E55" s="11"/>
      <c r="F55" s="11"/>
    </row>
    <row r="56" spans="1:6" x14ac:dyDescent="0.25">
      <c r="A56" s="11"/>
      <c r="B56" s="11"/>
      <c r="C56" s="11"/>
      <c r="D56" s="11"/>
      <c r="E56" s="11"/>
      <c r="F56" s="11"/>
    </row>
    <row r="57" spans="1:6" x14ac:dyDescent="0.25">
      <c r="A57" s="11"/>
      <c r="B57" s="220"/>
      <c r="C57" s="11"/>
      <c r="D57" s="11"/>
      <c r="E57" s="11"/>
      <c r="F57" s="11"/>
    </row>
    <row r="58" spans="1:6" x14ac:dyDescent="0.25">
      <c r="A58" s="11"/>
      <c r="B58" s="11"/>
      <c r="C58" s="11"/>
      <c r="D58" s="11"/>
      <c r="E58" s="11"/>
      <c r="F58" s="11"/>
    </row>
    <row r="59" spans="1:6" x14ac:dyDescent="0.25">
      <c r="A59" s="11"/>
      <c r="B59" s="11"/>
      <c r="C59" s="11"/>
      <c r="D59" s="11"/>
      <c r="E59" s="11"/>
      <c r="F59" s="11"/>
    </row>
    <row r="60" spans="1:6" x14ac:dyDescent="0.25">
      <c r="A60" s="11"/>
      <c r="B60" s="11"/>
      <c r="C60" s="11"/>
      <c r="D60" s="11"/>
      <c r="E60" s="11"/>
      <c r="F60" s="11"/>
    </row>
    <row r="61" spans="1:6" x14ac:dyDescent="0.25">
      <c r="A61" s="11"/>
      <c r="B61" s="11"/>
      <c r="C61" s="11"/>
      <c r="D61" s="11"/>
      <c r="E61" s="11"/>
      <c r="F61" s="11"/>
    </row>
    <row r="62" spans="1:6" x14ac:dyDescent="0.25">
      <c r="A62" s="11"/>
      <c r="B62" s="11"/>
      <c r="C62" s="11"/>
      <c r="D62" s="11"/>
      <c r="E62" s="11"/>
      <c r="F62" s="11"/>
    </row>
    <row r="63" spans="1:6" x14ac:dyDescent="0.25">
      <c r="A63" s="11"/>
      <c r="B63" s="11"/>
      <c r="C63" s="11"/>
      <c r="D63" s="11"/>
      <c r="E63" s="11"/>
      <c r="F63" s="11"/>
    </row>
    <row r="64" spans="1:6" x14ac:dyDescent="0.25">
      <c r="A64" s="11"/>
      <c r="B64" s="11"/>
      <c r="C64" s="11"/>
      <c r="D64" s="11"/>
      <c r="E64" s="11"/>
      <c r="F64" s="11"/>
    </row>
    <row r="65" spans="1:6" x14ac:dyDescent="0.25">
      <c r="A65" s="11"/>
      <c r="B65" s="11"/>
      <c r="C65" s="11"/>
      <c r="D65" s="11"/>
      <c r="E65" s="11"/>
      <c r="F65" s="11"/>
    </row>
    <row r="66" spans="1:6" x14ac:dyDescent="0.25">
      <c r="A66" s="11"/>
      <c r="B66" s="11"/>
      <c r="C66" s="11"/>
      <c r="D66" s="11"/>
      <c r="E66" s="11"/>
      <c r="F66" s="11"/>
    </row>
    <row r="67" spans="1:6" x14ac:dyDescent="0.25">
      <c r="A67" s="11"/>
      <c r="B67" s="11"/>
      <c r="C67" s="11"/>
      <c r="D67" s="11"/>
      <c r="E67" s="11"/>
      <c r="F67" s="11"/>
    </row>
    <row r="68" spans="1:6" x14ac:dyDescent="0.25">
      <c r="A68" s="11"/>
      <c r="B68" s="11"/>
      <c r="C68" s="11"/>
      <c r="D68" s="11"/>
      <c r="E68" s="11"/>
      <c r="F68" s="11"/>
    </row>
    <row r="69" spans="1:6" x14ac:dyDescent="0.25">
      <c r="A69" s="11"/>
      <c r="B69" s="11"/>
      <c r="C69" s="11"/>
      <c r="D69" s="11"/>
      <c r="E69" s="11"/>
      <c r="F69" s="11"/>
    </row>
    <row r="70" spans="1:6" x14ac:dyDescent="0.25">
      <c r="A70" s="11"/>
      <c r="B70" s="11"/>
      <c r="C70" s="11"/>
      <c r="D70" s="11"/>
      <c r="E70" s="11"/>
      <c r="F70" s="11"/>
    </row>
    <row r="71" spans="1:6" x14ac:dyDescent="0.25">
      <c r="A71" s="11"/>
      <c r="B71" s="11"/>
      <c r="C71" s="11"/>
      <c r="D71" s="11"/>
      <c r="E71" s="11"/>
      <c r="F71" s="11"/>
    </row>
    <row r="72" spans="1:6" x14ac:dyDescent="0.25">
      <c r="A72" s="11"/>
      <c r="B72" s="11"/>
      <c r="C72" s="11"/>
      <c r="D72" s="11"/>
      <c r="E72" s="11"/>
      <c r="F72" s="11"/>
    </row>
    <row r="73" spans="1:6" x14ac:dyDescent="0.25">
      <c r="A73" s="11"/>
      <c r="B73" s="11"/>
      <c r="C73" s="11"/>
      <c r="D73" s="11"/>
      <c r="E73" s="11"/>
      <c r="F73" s="11"/>
    </row>
    <row r="74" spans="1:6" x14ac:dyDescent="0.25">
      <c r="A74" s="11"/>
      <c r="B74" s="11"/>
      <c r="C74" s="11"/>
      <c r="D74" s="11"/>
      <c r="E74" s="11"/>
      <c r="F74" s="11"/>
    </row>
    <row r="75" spans="1:6" x14ac:dyDescent="0.25">
      <c r="A75" s="11"/>
      <c r="B75" s="11"/>
      <c r="C75" s="11"/>
      <c r="D75" s="11"/>
      <c r="E75" s="11"/>
      <c r="F75" s="11"/>
    </row>
    <row r="76" spans="1:6" x14ac:dyDescent="0.25">
      <c r="A76" s="11"/>
      <c r="B76" s="11"/>
      <c r="C76" s="11"/>
      <c r="D76" s="11"/>
      <c r="E76" s="11"/>
      <c r="F76" s="11"/>
    </row>
    <row r="77" spans="1:6" x14ac:dyDescent="0.25">
      <c r="A77" s="11"/>
      <c r="B77" s="11"/>
      <c r="C77" s="11"/>
      <c r="D77" s="11"/>
      <c r="E77" s="11"/>
      <c r="F77" s="11"/>
    </row>
    <row r="78" spans="1:6" x14ac:dyDescent="0.25">
      <c r="A78" s="11"/>
      <c r="B78" s="221"/>
      <c r="C78" s="11"/>
      <c r="D78" s="11"/>
      <c r="E78" s="11"/>
      <c r="F78" s="11"/>
    </row>
    <row r="79" spans="1:6" x14ac:dyDescent="0.25">
      <c r="A79" s="11"/>
      <c r="B79" s="11"/>
      <c r="C79" s="11"/>
      <c r="D79" s="11"/>
      <c r="E79" s="11"/>
      <c r="F79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3" tint="0.59999389629810485"/>
  </sheetPr>
  <dimension ref="B1:I70"/>
  <sheetViews>
    <sheetView showGridLines="0" zoomScale="70" zoomScaleNormal="70" workbookViewId="0">
      <selection activeCell="C38" sqref="B38:C74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149800*0.85</f>
        <v>127330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127330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381990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300*1.2</f>
        <v>360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334375</v>
      </c>
      <c r="G22" s="156" t="s">
        <v>88</v>
      </c>
      <c r="H22" s="95" t="str">
        <f>CONCATENATE("Por velocidad de onda de corte: ",ROUND((F7*1000/9.806*F21^2/1000),0))</f>
        <v>Por velocidad de onda de corte: 334375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141478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234062.49999999997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Inf Cortante _amortigu'!B43</f>
        <v>3.2491352431990488E-3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Inf Cortante _amortigu'!N43</f>
        <v>6.7817458551451715E-2</v>
      </c>
      <c r="G26" s="94"/>
      <c r="H26" s="92" t="str">
        <f>CONCATENATE("Calculado con Esfuerzo de Confinamiento en centroide: ",'3C Inf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48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0.53333333333333333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5.8904862254808625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29.452431127404314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29.452431127404314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0.68720000000000003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3.9620000000000002E-3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3" tint="0.59999389629810485"/>
  </sheetPr>
  <dimension ref="A1:N57"/>
  <sheetViews>
    <sheetView showGridLines="0" topLeftCell="J40" zoomScaleNormal="100" workbookViewId="0">
      <selection activeCell="A48" sqref="A48:G52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1150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1150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1150</v>
      </c>
      <c r="K4" s="22">
        <v>1</v>
      </c>
      <c r="L4" s="23">
        <v>50</v>
      </c>
      <c r="M4" s="23">
        <v>100</v>
      </c>
      <c r="N4" s="24">
        <v>1150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0.92912012435515023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2.2818489347613827E-2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0.85250014223333503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3.5651507663353309E-2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0.72692376005646264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6.1638959610510247E-2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0.63206952498666025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8.5348702234934654E-2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 t="shared" si="5"/>
        <v>1.7821818681820978E-2</v>
      </c>
      <c r="H27" s="223">
        <f t="shared" si="5"/>
        <v>0.11356734191801461</v>
      </c>
      <c r="I27" s="223">
        <f t="shared" si="5"/>
        <v>0.15767493579239777</v>
      </c>
      <c r="J27" s="224">
        <f t="shared" si="5"/>
        <v>0.50107491835645823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0.12386523762409403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0.41551857665304653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0.15263687527452335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0.35531990118445234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0.17459320566762587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0.2616411439509434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0.21157368719325217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0.20758786694869796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0.23446993043755746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0.14742602058276719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0.26129455157356984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9.3842564256722494E-2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0.28637537770641674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6.9044632645736764E-2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0.29836184276912614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4.9572611139883982E-2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0.30794216046208772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2.5711859134996504E-2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0.31988351572804075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1.7419619924980589E-2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0.32408547866705673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1.3193098078815359E-2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0.32623752762978059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8.9019073310078207E-3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0.32842963704324502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6.7272544039221355E-3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0.32954327932249045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5.4112376258136129E-3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0.33021810945773589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3.2491352431990488E-3</v>
      </c>
      <c r="C43" s="41">
        <v>0</v>
      </c>
      <c r="D43" s="41">
        <v>0</v>
      </c>
      <c r="E43" s="42">
        <f>0.5*(1+TANH(LN(((0.000102+D43)/B43)^0.492)))</f>
        <v>3.2114921103626515E-2</v>
      </c>
      <c r="F43" s="43">
        <f>0.272*(1-TANH(LN((0.000556/B43)^0.4)))*EXP(-0.0145*C43^1.3)</f>
        <v>0.43744594195943598</v>
      </c>
      <c r="G43" s="44"/>
      <c r="H43" s="41"/>
      <c r="I43" s="42"/>
      <c r="J43" s="43">
        <f>E43*J$4^F43</f>
        <v>0.70080422147323873</v>
      </c>
      <c r="K43" s="56"/>
      <c r="L43" s="57"/>
      <c r="M43" s="58"/>
      <c r="N43" s="59">
        <f t="shared" si="8"/>
        <v>6.7817458551451715E-2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  <c r="G48" s="11"/>
    </row>
    <row r="49" spans="1:7" x14ac:dyDescent="0.25">
      <c r="A49" s="11"/>
      <c r="B49" s="220"/>
      <c r="C49" s="11"/>
      <c r="D49" s="11"/>
      <c r="E49" s="11"/>
      <c r="F49" s="11"/>
      <c r="G49" s="11"/>
    </row>
    <row r="50" spans="1:7" x14ac:dyDescent="0.25">
      <c r="A50" s="11"/>
      <c r="B50" s="220"/>
      <c r="C50" s="11"/>
      <c r="D50" s="11"/>
      <c r="E50" s="11"/>
      <c r="F50" s="11"/>
      <c r="G50" s="11"/>
    </row>
    <row r="51" spans="1:7" x14ac:dyDescent="0.25">
      <c r="A51" s="11"/>
      <c r="B51" s="221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B53" s="3"/>
    </row>
    <row r="55" spans="1:7" x14ac:dyDescent="0.25">
      <c r="B55" s="3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3" tint="0.59999389629810485"/>
  </sheetPr>
  <dimension ref="B1:I70"/>
  <sheetViews>
    <sheetView showGridLines="0" zoomScaleNormal="100" workbookViewId="0">
      <selection activeCell="I44" activeCellId="1" sqref="A37:B71 I44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149800*0.8</f>
        <v>119840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119840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359520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f>300*1.1</f>
        <v>330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280968</v>
      </c>
      <c r="G22" s="156" t="s">
        <v>88</v>
      </c>
      <c r="H22" s="95" t="str">
        <f>CONCATENATE("Por velocidad de onda de corte: ",ROUND((F7*1000/9.806*F21^2/1000),0))</f>
        <v>Por velocidad de onda de corte: 280968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133156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196677.59999999998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Med Cortante _amortigu'!B43</f>
        <v>2.2879180941445085E-3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Med Cortante _amortigu'!N43</f>
        <v>6.8025171210162105E-2</v>
      </c>
      <c r="G26" s="94"/>
      <c r="H26" s="92" t="str">
        <f>CONCATENATE("Calculado con Esfuerzo de Confinamiento en centroide: ",'3C Med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65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0.78787878787878785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3.9874060603255068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19.937030301627534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19.937030301627534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0.46550000000000002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5.8500000000000002E-3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3" tint="0.59999389629810485"/>
  </sheetPr>
  <dimension ref="A1:N57"/>
  <sheetViews>
    <sheetView showGridLines="0" topLeftCell="A19" zoomScale="85" zoomScaleNormal="85" workbookViewId="0">
      <selection activeCell="A48" sqref="A48:F52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800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800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800</v>
      </c>
      <c r="K4" s="22">
        <v>1</v>
      </c>
      <c r="L4" s="23">
        <v>50</v>
      </c>
      <c r="M4" s="23">
        <v>100</v>
      </c>
      <c r="N4" s="24">
        <v>800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0.98693241383966568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1.4652136939472539E-2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0.96929079400120544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1.7005838030685321E-2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0.93287038444593384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2.2249177753948454E-2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0.89639334057646503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2.8019559210413315E-2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0.8110081950647432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4.3557271666685882E-2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0.73724248718362306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5.9271466696982238E-2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0.62147343345752004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8.8215338470685536E-2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0.53664447185927699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0.1127443273126669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0.42197844554321867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0.1503647875396377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0.34828354440059911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0.17725190173900202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0.29690071027146947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0.19725272310046721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0.21762032344262272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0.23013413625490167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0.17221874633380935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0.25006899642513492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0.1219618825938685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0.27307383358573617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7.7436077142432516E-2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0.29427884239817842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5.6904400440186922E-2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0.30431751967207038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4.0815854615095841E-2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0.31229875870572144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2.1142741919073827E-2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0.32219552507528321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1.4317116014987662E-2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0.32566452271811941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1.0840518114919128E-2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0.32743842825233926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7.312474319654619E-3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0.3292434060156621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5.5252706236359889E-3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0.3301596086059278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4.4439669894089616E-3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0.33071453971108683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2.2879180941445085E-3</v>
      </c>
      <c r="C43" s="41">
        <v>0</v>
      </c>
      <c r="D43" s="41">
        <v>0</v>
      </c>
      <c r="E43" s="42">
        <f>0.5*(1+TANH(LN(((0.000102+D43)/B43)^0.492)))</f>
        <v>4.4759563442887118E-2</v>
      </c>
      <c r="F43" s="43">
        <f>0.272*(1-TANH(LN((0.000556/B43)^0.4)))*EXP(-0.0145*C43^1.3)</f>
        <v>0.41134729724442343</v>
      </c>
      <c r="G43" s="44"/>
      <c r="H43" s="41"/>
      <c r="I43" s="42"/>
      <c r="J43" s="43">
        <f>E43*J$4^F43</f>
        <v>0.69994523580177903</v>
      </c>
      <c r="K43" s="56"/>
      <c r="L43" s="57"/>
      <c r="M43" s="58"/>
      <c r="N43" s="59">
        <f t="shared" si="8"/>
        <v>6.8025171210162105E-2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1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B53" s="3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183</v>
      </c>
      <c r="C2" t="s">
        <v>186</v>
      </c>
    </row>
    <row r="3" spans="2:25" x14ac:dyDescent="0.25">
      <c r="B3" s="120" t="s">
        <v>184</v>
      </c>
      <c r="C3">
        <v>1</v>
      </c>
      <c r="D3" t="s">
        <v>187</v>
      </c>
    </row>
    <row r="4" spans="2:25" x14ac:dyDescent="0.25">
      <c r="B4" s="120" t="s">
        <v>185</v>
      </c>
      <c r="C4" s="139" t="s">
        <v>188</v>
      </c>
      <c r="E4" s="139"/>
    </row>
    <row r="5" spans="2:25" x14ac:dyDescent="0.25">
      <c r="B5" s="120" t="s">
        <v>196</v>
      </c>
      <c r="C5">
        <f>1/C3</f>
        <v>1</v>
      </c>
      <c r="D5" t="s">
        <v>104</v>
      </c>
    </row>
    <row r="6" spans="2:25" x14ac:dyDescent="0.25">
      <c r="B6" s="120" t="s">
        <v>202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189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190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191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199</v>
      </c>
    </row>
    <row r="13" spans="2:25" ht="15.75" thickBot="1" x14ac:dyDescent="0.3">
      <c r="C13" s="153" t="s">
        <v>192</v>
      </c>
      <c r="D13" s="154"/>
      <c r="E13" s="155"/>
      <c r="F13" s="123"/>
      <c r="G13" s="153" t="s">
        <v>193</v>
      </c>
      <c r="H13" s="154"/>
      <c r="I13" s="155"/>
      <c r="J13" s="123"/>
      <c r="K13" s="153" t="s">
        <v>194</v>
      </c>
      <c r="L13" s="154"/>
      <c r="M13" s="155"/>
      <c r="N13" s="123"/>
      <c r="O13" s="153" t="s">
        <v>194</v>
      </c>
      <c r="P13" s="154"/>
      <c r="Q13" s="155"/>
      <c r="S13" s="153" t="s">
        <v>200</v>
      </c>
      <c r="T13" s="154"/>
      <c r="U13" s="155"/>
      <c r="W13" s="153" t="s">
        <v>201</v>
      </c>
      <c r="X13" s="154"/>
      <c r="Y13" s="155"/>
    </row>
    <row r="14" spans="2:25" ht="15.75" thickBot="1" x14ac:dyDescent="0.3">
      <c r="C14" s="143" t="s">
        <v>180</v>
      </c>
      <c r="D14" s="144" t="s">
        <v>181</v>
      </c>
      <c r="E14" s="145" t="s">
        <v>182</v>
      </c>
      <c r="F14" s="123"/>
      <c r="G14" s="143" t="s">
        <v>180</v>
      </c>
      <c r="H14" s="144" t="s">
        <v>181</v>
      </c>
      <c r="I14" s="145" t="s">
        <v>182</v>
      </c>
      <c r="J14" s="123"/>
      <c r="K14" s="143" t="s">
        <v>180</v>
      </c>
      <c r="L14" s="144" t="s">
        <v>181</v>
      </c>
      <c r="M14" s="145" t="s">
        <v>182</v>
      </c>
      <c r="N14" s="123"/>
      <c r="O14" s="143" t="s">
        <v>180</v>
      </c>
      <c r="P14" s="144" t="s">
        <v>181</v>
      </c>
      <c r="Q14" s="145" t="s">
        <v>182</v>
      </c>
      <c r="S14" s="143" t="s">
        <v>180</v>
      </c>
      <c r="T14" s="144" t="s">
        <v>181</v>
      </c>
      <c r="U14" s="145" t="s">
        <v>182</v>
      </c>
      <c r="W14" s="143" t="s">
        <v>180</v>
      </c>
      <c r="X14" s="144" t="s">
        <v>181</v>
      </c>
      <c r="Y14" s="145" t="s">
        <v>182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102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3" tint="0.59999389629810485"/>
  </sheetPr>
  <dimension ref="B1:I70"/>
  <sheetViews>
    <sheetView showGridLines="0" zoomScale="85" zoomScaleNormal="85" workbookViewId="0">
      <selection activeCell="B37" sqref="B37:D70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149800*0.7</f>
        <v>104860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104860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314580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232205</v>
      </c>
      <c r="G22" s="156" t="s">
        <v>88</v>
      </c>
      <c r="H22" s="95" t="str">
        <f>CONCATENATE("Por velocidad de onda de corte: ",ROUND((F7*1000/9.806*F21^2/1000),0))</f>
        <v>Por velocidad de onda de corte: 232205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116511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v>232205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Sup Cortante _amortigu'!B43</f>
        <v>1.0572456435249706E-3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Sup Cortante _amortigu'!N43</f>
        <v>6.8044890269672836E-2</v>
      </c>
      <c r="G26" s="94"/>
      <c r="H26" s="92" t="str">
        <f>CONCATENATE("Calculado con Esfuerzo de Confinamiento en centroide: ",'3C Sup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50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0.66666666666666663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4.7123889803846897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23.561944901923447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23.561944901923447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0.54949999999999999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4.9519999999999998E-3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 tint="0.59999389629810485"/>
  </sheetPr>
  <dimension ref="A1:N57"/>
  <sheetViews>
    <sheetView showGridLines="0" topLeftCell="A10" zoomScale="85" zoomScaleNormal="85" workbookViewId="0">
      <selection activeCell="A48" sqref="A48:F52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400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400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400</v>
      </c>
      <c r="K4" s="22">
        <v>1</v>
      </c>
      <c r="L4" s="23">
        <v>50</v>
      </c>
      <c r="M4" s="23">
        <v>100</v>
      </c>
      <c r="N4" s="24">
        <v>400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0.97594836682461528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1.6103331329550913E-2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0.92281349971497062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2.3788248779515971E-2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0.88411170696046271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3.0079272757029638E-2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0.85214623773549003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3.5716098672288088E-2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0.82391447152624753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4.1026151312687206E-2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0.79814217252067732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4.6145202825228514E-2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0.7518097486504548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5.5999946385259174E-2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0.71078636852364097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6.5424777478199442E-2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0.62552772979643445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8.7113325234594544E-2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0.55862467875784849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0.10611900128946793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0.46069805271279807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0.13708755261477212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0.39257963504291299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0.16083663693908093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0.30393524605671429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0.19445364562423473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0.24860945401900353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0.2169894192942102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0.21067639973304539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0.23313095342226098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0.15306904704617161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0.25871843667040079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0.12054211116683135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0.27373804419566217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8.4905553871359257E-2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0.29066755970338964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5.3646564774123898E-2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0.30592551668053769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3.9331165006077438E-2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0.3130403778991922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2.8157934326391913E-2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0.31864913089656177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1.4550067308613671E-2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0.3255458298605593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9.8436532522696747E-3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0.32794794056961973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7.4496142931021305E-3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0.32917315327270374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5.0224445709628361E-3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0.33041760500301331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3.7938406976005959E-3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0.3310484078363673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3.0508238066614827E-3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0.33143018131716351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1.0572456435249706E-3</v>
      </c>
      <c r="C43" s="41">
        <v>0</v>
      </c>
      <c r="D43" s="41">
        <v>0</v>
      </c>
      <c r="E43" s="42">
        <f>0.5*(1+TANH(LN(((0.000102+D43)/B43)^0.492)))</f>
        <v>9.1037332833326101E-2</v>
      </c>
      <c r="F43" s="43">
        <f>0.272*(1-TANH(LN((0.000556/B43)^0.4)))*EXP(-0.0145*C43^1.3)</f>
        <v>0.34042027362602933</v>
      </c>
      <c r="G43" s="44"/>
      <c r="H43" s="41"/>
      <c r="I43" s="42"/>
      <c r="J43" s="43">
        <f>E43*J$4^F43</f>
        <v>0.69986375042614279</v>
      </c>
      <c r="K43" s="56"/>
      <c r="L43" s="57"/>
      <c r="M43" s="58"/>
      <c r="N43" s="59">
        <f t="shared" si="8"/>
        <v>6.8044890269672836E-2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1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B53" s="3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3" tint="0.59999389629810485"/>
  </sheetPr>
  <dimension ref="B1:I70"/>
  <sheetViews>
    <sheetView showGridLines="0" zoomScaleNormal="100" workbookViewId="0">
      <selection activeCell="B37" sqref="B37:C70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9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35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25.3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124.42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149800*0.7</f>
        <v>104860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104860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314580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232205</v>
      </c>
      <c r="G22" s="156" t="s">
        <v>88</v>
      </c>
      <c r="H22" s="95" t="str">
        <f>CONCATENATE("Por velocidad de onda de corte: ",ROUND((F7*1000/9.806*F21^2/1000),0))</f>
        <v>Por velocidad de onda de corte: 232205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116511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162543.5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'3C Sup2 Cortante _amortigu'!B43</f>
        <v>5.7331805032293372E-4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'3C Sup2 Cortante _amortigu'!N43</f>
        <v>6.8200176691515776E-2</v>
      </c>
      <c r="G26" s="94"/>
      <c r="H26" s="92" t="str">
        <f>CONCATENATE("Calculado con Esfuerzo de Confinamiento en centroide: ",'3C Sup2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8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0.10666666666666667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(2*PI()/F28)/2</f>
        <v>29.45243112740431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147.26215563702155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147.26215563702155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3.4359999999999999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9">
        <v>7.9230000000000001E-4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 tint="0.59999389629810485"/>
  </sheetPr>
  <dimension ref="A1:N57"/>
  <sheetViews>
    <sheetView showGridLines="0" topLeftCell="A4" zoomScale="70" zoomScaleNormal="70" workbookViewId="0">
      <selection activeCell="A48" sqref="A48:F55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240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240 kN/m2</v>
      </c>
    </row>
    <row r="2" spans="2:14" ht="18" customHeight="1" x14ac:dyDescent="0.35">
      <c r="B2" s="171" t="s">
        <v>40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240</v>
      </c>
      <c r="K4" s="22">
        <v>1</v>
      </c>
      <c r="L4" s="23">
        <v>50</v>
      </c>
      <c r="M4" s="23">
        <v>100</v>
      </c>
      <c r="N4" s="24">
        <v>240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0.97650115571198193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1.60291725416307E-2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0.92261776145221763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2.3818595498470468E-2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0.84754032166848958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3.6561180933037472E-2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0.79572205538981755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4.6639215338812177E-2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0.75522102109255917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5.5245809462780723E-2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0.72127376529688036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6.2952880758668714E-2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0.69167113137168412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7.0040691463125998E-2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0.64127518700131347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8.2893800179916433E-2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0.59907718796574072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9.441854288458934E-2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0.516574022993608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0.11895870124455099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0.45532653286069003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0.13889453078874611</v>
      </c>
    </row>
    <row r="25" spans="2:14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22">
        <f t="shared" si="5"/>
        <v>3.4646674146813661E-2</v>
      </c>
      <c r="H25" s="223">
        <f t="shared" si="5"/>
        <v>0.18767127365444328</v>
      </c>
      <c r="I25" s="223">
        <f t="shared" si="5"/>
        <v>0.25316519163167006</v>
      </c>
      <c r="J25" s="224">
        <f t="shared" si="5"/>
        <v>0.36949306048325953</v>
      </c>
      <c r="K25" s="215">
        <f t="shared" si="9"/>
        <v>0.3153859732664348</v>
      </c>
      <c r="L25" s="215">
        <f t="shared" si="6"/>
        <v>0.24319381499184048</v>
      </c>
      <c r="M25" s="215">
        <f t="shared" si="7"/>
        <v>0.21508860292603116</v>
      </c>
      <c r="N25" s="224">
        <f t="shared" si="8"/>
        <v>0.16929651960611994</v>
      </c>
    </row>
    <row r="26" spans="2:14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22">
        <f t="shared" si="5"/>
        <v>2.6329791474247299E-2</v>
      </c>
      <c r="H26" s="223">
        <f t="shared" si="5"/>
        <v>0.1536919383895726</v>
      </c>
      <c r="I26" s="223">
        <f t="shared" si="5"/>
        <v>0.21009222522988247</v>
      </c>
      <c r="J26" s="224">
        <f t="shared" si="5"/>
        <v>0.31180145231477602</v>
      </c>
      <c r="K26" s="215">
        <f t="shared" si="9"/>
        <v>0.31957146255606295</v>
      </c>
      <c r="L26" s="215">
        <f t="shared" si="6"/>
        <v>0.25843484029947822</v>
      </c>
      <c r="M26" s="215">
        <f t="shared" si="7"/>
        <v>0.23338392613204745</v>
      </c>
      <c r="N26" s="224">
        <f t="shared" si="8"/>
        <v>0.19134651482348536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0.23864738930077276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0.22117417061177813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0.1939164221588893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0.24044164836496446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0.16361060196254243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0.25393937250114301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0.11810550427731419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0.27487979379305344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9.2672769705677296E-2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0.28693542242854014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6.5015999022492055E-2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0.30033180704975609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4.0932526389297244E-2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0.31224051629786309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2.9958555283136675E-2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0.31774195957616896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2.1418114069309265E-2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0.32205595386860125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1.1047352421319219E-2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0.32733276077400292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7.4688298735400959E-3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0.32916331028676543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5.6502818903012503E-3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0.33009548154833479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3.8078497552026611E-3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0.3310412118370718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2.8757519912473981E-3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0.33152016726736544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2.3122302143114668E-3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0.33180989558034157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42</v>
      </c>
      <c r="B43" s="40">
        <v>5.7331805032293372E-4</v>
      </c>
      <c r="C43" s="41">
        <v>0</v>
      </c>
      <c r="D43" s="41">
        <v>0</v>
      </c>
      <c r="E43" s="42">
        <f>0.5*(1+TANH(LN(((0.000102+D43)/B43)^0.492)))</f>
        <v>0.15461626301583797</v>
      </c>
      <c r="F43" s="43">
        <f>0.272*(1-TANH(LN((0.000556/B43)^0.4)))*EXP(-0.0145*C43^1.3)</f>
        <v>0.27533698208377966</v>
      </c>
      <c r="G43" s="44"/>
      <c r="H43" s="41"/>
      <c r="I43" s="42"/>
      <c r="J43" s="43">
        <f>E43*J$4^F43</f>
        <v>0.69922243172711318</v>
      </c>
      <c r="K43" s="56"/>
      <c r="L43" s="57"/>
      <c r="M43" s="58"/>
      <c r="N43" s="59">
        <f t="shared" si="8"/>
        <v>6.8200176691515776E-2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1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0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A55" s="11"/>
      <c r="B55" s="220"/>
      <c r="C55" s="11"/>
      <c r="D55" s="11"/>
      <c r="E55" s="11"/>
      <c r="F55" s="11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5" tint="0.59999389629810485"/>
  </sheetPr>
  <dimension ref="B1:I70"/>
  <sheetViews>
    <sheetView showGridLines="0" zoomScale="55" zoomScaleNormal="55" workbookViewId="0">
      <selection activeCell="H61" sqref="H6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0.42578125" style="182" bestFit="1" customWidth="1"/>
    <col min="7" max="7" width="11.42578125" style="182"/>
    <col min="8" max="8" width="105.7109375" style="182" bestFit="1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39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22</v>
      </c>
      <c r="G7" s="152" t="s">
        <v>205</v>
      </c>
      <c r="H7" s="87" t="s">
        <v>116</v>
      </c>
      <c r="I7" s="88" t="s">
        <v>218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v>22</v>
      </c>
      <c r="G8" s="91" t="s">
        <v>205</v>
      </c>
      <c r="H8" s="92" t="s">
        <v>219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4320</v>
      </c>
      <c r="G9" s="152" t="s">
        <v>4</v>
      </c>
      <c r="H9" s="87" t="s">
        <v>117</v>
      </c>
      <c r="I9" s="88" t="s">
        <v>220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118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119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v>120000</v>
      </c>
      <c r="G13" s="152" t="s">
        <v>88</v>
      </c>
      <c r="H13" s="87" t="s">
        <v>120</v>
      </c>
      <c r="I13" s="88"/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120000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360000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0.2</v>
      </c>
      <c r="G17" s="152"/>
      <c r="H17" s="87" t="s">
        <v>18</v>
      </c>
      <c r="I17" s="88"/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0,25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100</v>
      </c>
      <c r="G21" s="91" t="s">
        <v>21</v>
      </c>
      <c r="H21" s="92" t="s">
        <v>97</v>
      </c>
      <c r="I21" s="67" t="s">
        <v>121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150000</v>
      </c>
      <c r="G22" s="156" t="s">
        <v>88</v>
      </c>
      <c r="H22" s="95" t="str">
        <f>CONCATENATE("Por velocidad de onda de corte: ",ROUND((F7*1000/9.806*F21^2/1000),0))</f>
        <v>Por velocidad de onda de corte: 22435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150000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0.7*F22</f>
        <v>105000</v>
      </c>
      <c r="G24" s="91" t="s">
        <v>88</v>
      </c>
      <c r="H24" s="92" t="s">
        <v>62</v>
      </c>
      <c r="I24" s="67"/>
    </row>
    <row r="25" spans="2:9" s="182" customFormat="1" ht="20.25" customHeight="1" x14ac:dyDescent="0.2">
      <c r="B25" s="188"/>
      <c r="C25" s="159"/>
      <c r="D25" s="118" t="s">
        <v>75</v>
      </c>
      <c r="E25" s="93" t="s">
        <v>60</v>
      </c>
      <c r="F25" s="112">
        <f>'3D Cortante _amortigu'!B43</f>
        <v>6.8345178847146869E-3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205" t="s">
        <v>99</v>
      </c>
      <c r="E27" s="96" t="s">
        <v>100</v>
      </c>
      <c r="F27" s="96">
        <v>17.399999999999999</v>
      </c>
      <c r="G27" s="201" t="s">
        <v>103</v>
      </c>
      <c r="H27" s="100" t="s">
        <v>106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0.69599999999999995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2*PI()/F28</f>
        <v>9.0275650965223946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11">
        <v>45.14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45.137825482611973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96">
        <v>1.0529999999999999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98">
        <v>2.5839999999999999E-3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5" tint="0.59999389629810485"/>
  </sheetPr>
  <dimension ref="A1:N57"/>
  <sheetViews>
    <sheetView showGridLines="0" topLeftCell="A40" zoomScaleNormal="100" workbookViewId="0">
      <selection activeCell="A48" sqref="A48:F5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71" t="s">
        <v>38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14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14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50</v>
      </c>
      <c r="I4" s="23">
        <v>100</v>
      </c>
      <c r="J4" s="24">
        <v>2750</v>
      </c>
      <c r="K4" s="22">
        <v>1</v>
      </c>
      <c r="L4" s="23">
        <v>50</v>
      </c>
      <c r="M4" s="23">
        <v>100</v>
      </c>
      <c r="N4" s="24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22">
        <f>IF($E27*G$4^$F27&gt;1,1,$E27*G$4^$F27)</f>
        <v>1.7821818681820978E-2</v>
      </c>
      <c r="H27" s="223">
        <f t="shared" ref="H27:J41" si="10">IF($E27*H$4^$F27&gt;1,1,$E27*H$4^$F27)</f>
        <v>0.11356734191801461</v>
      </c>
      <c r="I27" s="223">
        <f t="shared" si="10"/>
        <v>0.15767493579239777</v>
      </c>
      <c r="J27" s="224">
        <f t="shared" si="10"/>
        <v>0.75709507094224682</v>
      </c>
      <c r="K27" s="215">
        <f t="shared" si="9"/>
        <v>0.32388105147353768</v>
      </c>
      <c r="L27" s="215">
        <f t="shared" si="6"/>
        <v>0.27701247062858464</v>
      </c>
      <c r="M27" s="215">
        <f t="shared" si="7"/>
        <v>0.25662500017133422</v>
      </c>
      <c r="N27" s="224">
        <f t="shared" si="8"/>
        <v>5.4833442292423942E-2</v>
      </c>
    </row>
    <row r="28" spans="2:14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22">
        <f t="shared" si="5"/>
        <v>1.3487290340115698E-2</v>
      </c>
      <c r="H28" s="223">
        <f t="shared" si="10"/>
        <v>9.0421496948363669E-2</v>
      </c>
      <c r="I28" s="223">
        <f t="shared" si="10"/>
        <v>0.12667386110255013</v>
      </c>
      <c r="J28" s="224">
        <f t="shared" si="10"/>
        <v>0.63496721249430677</v>
      </c>
      <c r="K28" s="215">
        <f t="shared" si="9"/>
        <v>0.32608750586230528</v>
      </c>
      <c r="L28" s="215">
        <f t="shared" si="6"/>
        <v>0.28801473290657942</v>
      </c>
      <c r="M28" s="215">
        <f t="shared" si="7"/>
        <v>0.27087507024591068</v>
      </c>
      <c r="N28" s="224">
        <f t="shared" si="8"/>
        <v>8.4572400203999573E-2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ref="G29:G41" si="11">IF($E29*G$4^$F29&gt;1,1,$E29*G$4^$F29)</f>
        <v>1.0857292115225958E-2</v>
      </c>
      <c r="H29" s="34">
        <f t="shared" si="10"/>
        <v>7.5271373801518701E-2</v>
      </c>
      <c r="I29" s="34">
        <f t="shared" si="10"/>
        <v>0.10607796778897959</v>
      </c>
      <c r="J29" s="50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0.10958492608840825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43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42">
        <f>E43*J$4^F43</f>
        <v>0.70082106683097045</v>
      </c>
      <c r="K43" s="56"/>
      <c r="L43" s="57"/>
      <c r="M43" s="58"/>
      <c r="N43" s="59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25"/>
      <c r="B48" s="220"/>
      <c r="C48" s="11"/>
      <c r="D48" s="11"/>
      <c r="E48" s="11"/>
      <c r="F48" s="11"/>
    </row>
    <row r="49" spans="1:6" x14ac:dyDescent="0.25">
      <c r="A49" s="11"/>
      <c r="B49" s="220"/>
      <c r="C49" s="11"/>
      <c r="D49" s="11"/>
      <c r="E49" s="11"/>
      <c r="F49" s="11"/>
    </row>
    <row r="50" spans="1:6" x14ac:dyDescent="0.25">
      <c r="A50" s="11"/>
      <c r="B50" s="220"/>
      <c r="C50" s="11"/>
      <c r="D50" s="11"/>
      <c r="E50" s="11"/>
      <c r="F50" s="11"/>
    </row>
    <row r="51" spans="1:6" x14ac:dyDescent="0.25">
      <c r="A51" s="11"/>
      <c r="B51" s="221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0"/>
      <c r="C53" s="11"/>
      <c r="D53" s="11"/>
      <c r="E53" s="11"/>
      <c r="F53" s="11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7" tint="0.59999389629810485"/>
  </sheetPr>
  <dimension ref="B1:I51"/>
  <sheetViews>
    <sheetView showGridLines="0" zoomScale="85" zoomScaleNormal="85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176</v>
      </c>
      <c r="F2" s="65"/>
    </row>
    <row r="3" spans="2:9" ht="15" x14ac:dyDescent="0.25">
      <c r="B3" s="164" t="s">
        <v>0</v>
      </c>
      <c r="C3" s="164"/>
      <c r="D3" s="66" t="s">
        <v>177</v>
      </c>
      <c r="F3" s="65"/>
    </row>
    <row r="4" spans="2:9" ht="15" x14ac:dyDescent="0.25">
      <c r="B4" s="164" t="s">
        <v>2</v>
      </c>
      <c r="C4" s="164"/>
      <c r="D4" s="66" t="s">
        <v>3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 t="s">
        <v>45</v>
      </c>
      <c r="D7" s="73" t="s">
        <v>48</v>
      </c>
      <c r="E7" s="74" t="s">
        <v>52</v>
      </c>
      <c r="F7" s="75">
        <v>24.5</v>
      </c>
      <c r="G7" s="76" t="s">
        <v>86</v>
      </c>
      <c r="H7" s="77" t="s">
        <v>122</v>
      </c>
      <c r="I7" s="78" t="s">
        <v>123</v>
      </c>
    </row>
    <row r="8" spans="2:9" ht="20.25" customHeight="1" x14ac:dyDescent="0.2">
      <c r="B8" s="160"/>
      <c r="C8" s="162"/>
      <c r="D8" s="79" t="s">
        <v>49</v>
      </c>
      <c r="E8" s="80" t="s">
        <v>53</v>
      </c>
      <c r="F8" s="81">
        <v>26.5</v>
      </c>
      <c r="G8" s="82" t="s">
        <v>86</v>
      </c>
      <c r="H8" s="83" t="s">
        <v>79</v>
      </c>
      <c r="I8" s="72" t="s">
        <v>80</v>
      </c>
    </row>
    <row r="9" spans="2:9" ht="20.25" customHeight="1" x14ac:dyDescent="0.2">
      <c r="B9" s="160"/>
      <c r="C9" s="162"/>
      <c r="D9" s="73" t="s">
        <v>50</v>
      </c>
      <c r="E9" s="74" t="s">
        <v>54</v>
      </c>
      <c r="F9" s="75">
        <v>1.0999999999999999E-2</v>
      </c>
      <c r="G9" s="76" t="s">
        <v>4</v>
      </c>
      <c r="H9" s="77" t="s">
        <v>124</v>
      </c>
      <c r="I9" s="78" t="s">
        <v>125</v>
      </c>
    </row>
    <row r="10" spans="2:9" ht="20.25" customHeight="1" x14ac:dyDescent="0.2">
      <c r="B10" s="160"/>
      <c r="C10" s="161" t="s">
        <v>11</v>
      </c>
      <c r="D10" s="68" t="s">
        <v>63</v>
      </c>
      <c r="E10" s="80" t="s">
        <v>5</v>
      </c>
      <c r="F10" s="81">
        <v>2134</v>
      </c>
      <c r="G10" s="82" t="s">
        <v>87</v>
      </c>
      <c r="H10" s="83" t="s">
        <v>127</v>
      </c>
      <c r="I10" s="72" t="s">
        <v>126</v>
      </c>
    </row>
    <row r="11" spans="2:9" ht="20.25" customHeight="1" x14ac:dyDescent="0.2">
      <c r="B11" s="160"/>
      <c r="C11" s="161"/>
      <c r="D11" s="69" t="s">
        <v>64</v>
      </c>
      <c r="E11" s="84" t="s">
        <v>6</v>
      </c>
      <c r="F11" s="85">
        <v>29.9</v>
      </c>
      <c r="G11" s="86" t="s">
        <v>7</v>
      </c>
      <c r="H11" s="87" t="s">
        <v>127</v>
      </c>
      <c r="I11" s="88" t="s">
        <v>126</v>
      </c>
    </row>
    <row r="12" spans="2:9" ht="20.25" customHeight="1" x14ac:dyDescent="0.2">
      <c r="B12" s="160"/>
      <c r="C12" s="161"/>
      <c r="D12" s="68" t="s">
        <v>65</v>
      </c>
      <c r="E12" s="89" t="s">
        <v>8</v>
      </c>
      <c r="F12" s="90">
        <f>IF(F11-30&lt;0,0,F11-30)</f>
        <v>0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60"/>
      <c r="C13" s="181" t="s">
        <v>14</v>
      </c>
      <c r="D13" s="69" t="s">
        <v>155</v>
      </c>
      <c r="E13" s="93" t="s">
        <v>178</v>
      </c>
      <c r="F13" s="85">
        <v>8050000</v>
      </c>
      <c r="G13" s="86" t="s">
        <v>88</v>
      </c>
      <c r="H13" s="77" t="s">
        <v>129</v>
      </c>
      <c r="I13" s="88" t="s">
        <v>130</v>
      </c>
    </row>
    <row r="14" spans="2:9" ht="20.25" customHeight="1" x14ac:dyDescent="0.2">
      <c r="B14" s="160"/>
      <c r="C14" s="181"/>
      <c r="D14" s="71" t="s">
        <v>67</v>
      </c>
      <c r="E14" s="94" t="s">
        <v>179</v>
      </c>
      <c r="F14" s="90">
        <v>0.25</v>
      </c>
      <c r="G14" s="91"/>
      <c r="H14" s="92" t="s">
        <v>128</v>
      </c>
      <c r="I14" s="88" t="s">
        <v>131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B1:I51"/>
  <sheetViews>
    <sheetView showGridLines="0" zoomScale="115" zoomScaleNormal="115" workbookViewId="0">
      <selection activeCell="E27" sqref="E27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132</v>
      </c>
      <c r="F2" s="65"/>
    </row>
    <row r="3" spans="2:9" ht="15" x14ac:dyDescent="0.25">
      <c r="B3" s="164" t="s">
        <v>0</v>
      </c>
      <c r="C3" s="164"/>
      <c r="D3" s="66" t="s">
        <v>133</v>
      </c>
      <c r="F3" s="65"/>
    </row>
    <row r="4" spans="2:9" ht="15" x14ac:dyDescent="0.25">
      <c r="B4" s="164" t="s">
        <v>2</v>
      </c>
      <c r="C4" s="164"/>
      <c r="D4" s="66" t="s">
        <v>134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 t="s">
        <v>45</v>
      </c>
      <c r="D7" s="73" t="s">
        <v>48</v>
      </c>
      <c r="E7" s="74" t="s">
        <v>52</v>
      </c>
      <c r="F7" s="75">
        <v>24.4</v>
      </c>
      <c r="G7" s="76" t="s">
        <v>86</v>
      </c>
      <c r="H7" s="77" t="s">
        <v>135</v>
      </c>
      <c r="I7" s="78"/>
    </row>
    <row r="8" spans="2:9" ht="20.25" customHeight="1" x14ac:dyDescent="0.2">
      <c r="B8" s="160"/>
      <c r="C8" s="162"/>
      <c r="D8" s="73" t="s">
        <v>50</v>
      </c>
      <c r="E8" s="74" t="s">
        <v>54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60"/>
      <c r="C9" s="162" t="s">
        <v>14</v>
      </c>
      <c r="D9" s="69" t="s">
        <v>136</v>
      </c>
      <c r="E9" s="93" t="s">
        <v>138</v>
      </c>
      <c r="F9" s="110">
        <v>16000000</v>
      </c>
      <c r="G9" s="86" t="s">
        <v>88</v>
      </c>
      <c r="H9" s="77" t="s">
        <v>143</v>
      </c>
      <c r="I9" s="88"/>
    </row>
    <row r="10" spans="2:9" ht="20.25" customHeight="1" x14ac:dyDescent="0.2">
      <c r="B10" s="160"/>
      <c r="C10" s="162"/>
      <c r="D10" s="70" t="s">
        <v>67</v>
      </c>
      <c r="E10" s="93" t="s">
        <v>137</v>
      </c>
      <c r="F10" s="90">
        <v>0.2</v>
      </c>
      <c r="G10" s="91" t="s">
        <v>88</v>
      </c>
      <c r="H10" s="92" t="s">
        <v>144</v>
      </c>
      <c r="I10" s="67"/>
    </row>
    <row r="11" spans="2:9" ht="20.25" customHeight="1" x14ac:dyDescent="0.2">
      <c r="B11" s="160"/>
      <c r="C11" s="162"/>
      <c r="D11" s="69" t="s">
        <v>141</v>
      </c>
      <c r="E11" s="93" t="s">
        <v>139</v>
      </c>
      <c r="F11" s="110">
        <f>F9/(2*(1+F10))</f>
        <v>6666666.666666667</v>
      </c>
      <c r="G11" s="86" t="s">
        <v>88</v>
      </c>
      <c r="H11" s="78" t="s">
        <v>145</v>
      </c>
      <c r="I11" s="78"/>
    </row>
    <row r="12" spans="2:9" ht="20.25" customHeight="1" x14ac:dyDescent="0.2">
      <c r="B12" s="160"/>
      <c r="C12" s="162"/>
      <c r="D12" s="68" t="s">
        <v>142</v>
      </c>
      <c r="E12" s="94" t="s">
        <v>140</v>
      </c>
      <c r="F12" s="111">
        <f>(1-F10)/((1-2*F10)*(1+F10))*F9</f>
        <v>17777777.77777778</v>
      </c>
      <c r="G12" s="91" t="s">
        <v>88</v>
      </c>
      <c r="H12" s="92" t="s">
        <v>148</v>
      </c>
      <c r="I12" s="67"/>
    </row>
    <row r="13" spans="2:9" ht="25.5" customHeight="1" x14ac:dyDescent="0.2">
      <c r="B13" s="160"/>
      <c r="C13" s="159" t="s">
        <v>115</v>
      </c>
      <c r="D13" s="101" t="s">
        <v>113</v>
      </c>
      <c r="E13" s="97" t="s">
        <v>111</v>
      </c>
      <c r="F13" s="96">
        <v>0.01</v>
      </c>
      <c r="G13" s="96"/>
      <c r="H13" s="100" t="s">
        <v>147</v>
      </c>
      <c r="I13" s="96"/>
    </row>
    <row r="14" spans="2:9" ht="25.5" customHeight="1" x14ac:dyDescent="0.2">
      <c r="B14" s="160"/>
      <c r="C14" s="159"/>
      <c r="D14" s="102" t="s">
        <v>114</v>
      </c>
      <c r="E14" s="99" t="s">
        <v>112</v>
      </c>
      <c r="F14" s="98">
        <v>0.01</v>
      </c>
      <c r="G14" s="98"/>
      <c r="H14" s="67" t="s">
        <v>147</v>
      </c>
      <c r="I14" s="98"/>
    </row>
    <row r="19" spans="2:2" x14ac:dyDescent="0.2">
      <c r="B19" s="63">
        <v>1</v>
      </c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C00000"/>
  </sheetPr>
  <dimension ref="B1:I52"/>
  <sheetViews>
    <sheetView showGridLines="0" zoomScale="115" zoomScaleNormal="115" workbookViewId="0">
      <selection activeCell="C7" sqref="C7:C15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149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87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143.19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2863800000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3.87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77400000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12.6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B1:I52"/>
  <sheetViews>
    <sheetView showGridLines="0" zoomScale="115" zoomScaleNormal="115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168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5.85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117000000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0.31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6200000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18.47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183</v>
      </c>
      <c r="C2" t="s">
        <v>186</v>
      </c>
    </row>
    <row r="3" spans="2:17" x14ac:dyDescent="0.25">
      <c r="B3" s="120" t="s">
        <v>184</v>
      </c>
      <c r="C3">
        <v>2</v>
      </c>
      <c r="D3" t="s">
        <v>187</v>
      </c>
    </row>
    <row r="4" spans="2:17" x14ac:dyDescent="0.25">
      <c r="B4" s="120" t="s">
        <v>185</v>
      </c>
      <c r="C4" s="139" t="s">
        <v>188</v>
      </c>
    </row>
    <row r="5" spans="2:17" x14ac:dyDescent="0.25">
      <c r="B5" s="120" t="s">
        <v>196</v>
      </c>
      <c r="C5">
        <f>1/C3</f>
        <v>0.5</v>
      </c>
      <c r="D5" t="s">
        <v>104</v>
      </c>
    </row>
    <row r="6" spans="2:17" ht="7.5" customHeight="1" x14ac:dyDescent="0.25">
      <c r="B6" s="120"/>
    </row>
    <row r="7" spans="2:17" x14ac:dyDescent="0.25">
      <c r="B7" s="142" t="s">
        <v>189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190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191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195</v>
      </c>
    </row>
    <row r="12" spans="2:17" ht="15.75" thickBot="1" x14ac:dyDescent="0.3">
      <c r="C12" s="153" t="s">
        <v>192</v>
      </c>
      <c r="D12" s="154"/>
      <c r="E12" s="155"/>
      <c r="F12" s="123"/>
      <c r="G12" s="153" t="s">
        <v>193</v>
      </c>
      <c r="H12" s="154"/>
      <c r="I12" s="155"/>
      <c r="J12" s="123"/>
      <c r="K12" s="153" t="s">
        <v>194</v>
      </c>
      <c r="L12" s="154"/>
      <c r="M12" s="155"/>
      <c r="N12" s="123"/>
      <c r="O12" s="153" t="s">
        <v>194</v>
      </c>
      <c r="P12" s="154"/>
      <c r="Q12" s="155"/>
    </row>
    <row r="13" spans="2:17" ht="15.75" thickBot="1" x14ac:dyDescent="0.3">
      <c r="C13" s="124" t="s">
        <v>180</v>
      </c>
      <c r="D13" s="125" t="s">
        <v>181</v>
      </c>
      <c r="E13" s="126" t="s">
        <v>182</v>
      </c>
      <c r="F13" s="123"/>
      <c r="G13" s="124" t="s">
        <v>180</v>
      </c>
      <c r="H13" s="125" t="s">
        <v>181</v>
      </c>
      <c r="I13" s="126" t="s">
        <v>182</v>
      </c>
      <c r="J13" s="123"/>
      <c r="K13" s="124" t="s">
        <v>180</v>
      </c>
      <c r="L13" s="125" t="s">
        <v>181</v>
      </c>
      <c r="M13" s="126" t="s">
        <v>182</v>
      </c>
      <c r="N13" s="123"/>
      <c r="O13" s="124" t="s">
        <v>180</v>
      </c>
      <c r="P13" s="125" t="s">
        <v>181</v>
      </c>
      <c r="Q13" s="126" t="s">
        <v>182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102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I52"/>
  <sheetViews>
    <sheetView showGridLines="0" tabSelected="1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169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7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140000000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0.57999999999999996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11600000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24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5" tint="0.59999389629810485"/>
  </sheetPr>
  <dimension ref="B1:I52"/>
  <sheetViews>
    <sheetView showGridLines="0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4" t="s">
        <v>26</v>
      </c>
      <c r="C2" s="164"/>
      <c r="D2" s="66" t="s">
        <v>170</v>
      </c>
      <c r="F2" s="65"/>
    </row>
    <row r="3" spans="2:9" ht="15" x14ac:dyDescent="0.25">
      <c r="B3" s="164" t="s">
        <v>0</v>
      </c>
      <c r="C3" s="164"/>
      <c r="D3" s="66" t="s">
        <v>151</v>
      </c>
      <c r="F3" s="65"/>
    </row>
    <row r="4" spans="2:9" ht="15" x14ac:dyDescent="0.25">
      <c r="B4" s="164" t="s">
        <v>2</v>
      </c>
      <c r="C4" s="164"/>
      <c r="D4" s="66" t="s">
        <v>150</v>
      </c>
      <c r="F4" s="65"/>
    </row>
    <row r="5" spans="2:9" ht="6" customHeight="1" x14ac:dyDescent="0.2"/>
    <row r="6" spans="2:9" x14ac:dyDescent="0.2">
      <c r="D6" s="163" t="s">
        <v>51</v>
      </c>
      <c r="E6" s="163"/>
      <c r="F6" s="64" t="s">
        <v>10</v>
      </c>
      <c r="G6" s="64" t="s">
        <v>9</v>
      </c>
      <c r="H6" s="64" t="s">
        <v>47</v>
      </c>
      <c r="I6" s="64" t="s">
        <v>12</v>
      </c>
    </row>
    <row r="7" spans="2:9" ht="20.25" customHeight="1" x14ac:dyDescent="0.2">
      <c r="B7" s="160" t="s">
        <v>46</v>
      </c>
      <c r="C7" s="162"/>
      <c r="D7" s="73" t="s">
        <v>155</v>
      </c>
      <c r="E7" s="103" t="s">
        <v>138</v>
      </c>
      <c r="F7" s="109">
        <v>20000000</v>
      </c>
      <c r="G7" s="76" t="s">
        <v>146</v>
      </c>
      <c r="H7" s="77"/>
      <c r="I7" s="78"/>
    </row>
    <row r="8" spans="2:9" ht="20.25" customHeight="1" x14ac:dyDescent="0.2">
      <c r="B8" s="160"/>
      <c r="C8" s="162"/>
      <c r="D8" s="73" t="s">
        <v>157</v>
      </c>
      <c r="E8" s="103" t="s">
        <v>156</v>
      </c>
      <c r="F8" s="75">
        <v>5.75</v>
      </c>
      <c r="G8" s="76" t="s">
        <v>158</v>
      </c>
      <c r="H8" s="77"/>
      <c r="I8" s="78"/>
    </row>
    <row r="9" spans="2:9" ht="20.25" customHeight="1" x14ac:dyDescent="0.2">
      <c r="B9" s="160"/>
      <c r="C9" s="162"/>
      <c r="D9" s="69" t="s">
        <v>163</v>
      </c>
      <c r="E9" s="93" t="s">
        <v>160</v>
      </c>
      <c r="F9" s="109">
        <f>F8*F7</f>
        <v>115000000</v>
      </c>
      <c r="G9" s="86" t="s">
        <v>161</v>
      </c>
      <c r="H9" s="77"/>
      <c r="I9" s="88"/>
    </row>
    <row r="10" spans="2:9" ht="20.25" customHeight="1" x14ac:dyDescent="0.2">
      <c r="B10" s="160"/>
      <c r="C10" s="162"/>
      <c r="D10" s="62" t="s">
        <v>164</v>
      </c>
      <c r="E10" s="93" t="s">
        <v>153</v>
      </c>
      <c r="F10" s="90">
        <v>0.46</v>
      </c>
      <c r="G10" s="91" t="s">
        <v>159</v>
      </c>
      <c r="H10" s="92"/>
      <c r="I10" s="67"/>
    </row>
    <row r="11" spans="2:9" ht="20.25" customHeight="1" x14ac:dyDescent="0.2">
      <c r="B11" s="160"/>
      <c r="C11" s="162"/>
      <c r="D11" s="69" t="s">
        <v>165</v>
      </c>
      <c r="E11" s="93" t="s">
        <v>152</v>
      </c>
      <c r="F11" s="110">
        <f>F7*F10</f>
        <v>9200000</v>
      </c>
      <c r="G11" s="86" t="s">
        <v>162</v>
      </c>
      <c r="H11" s="78"/>
      <c r="I11" s="78"/>
    </row>
    <row r="12" spans="2:9" ht="20.25" customHeight="1" x14ac:dyDescent="0.2">
      <c r="B12" s="160"/>
      <c r="C12" s="162"/>
      <c r="D12" s="68" t="s">
        <v>166</v>
      </c>
      <c r="E12" s="94" t="s">
        <v>154</v>
      </c>
      <c r="F12" s="90">
        <v>22.26</v>
      </c>
      <c r="G12" s="91" t="s">
        <v>167</v>
      </c>
      <c r="H12" s="92"/>
      <c r="I12" s="67"/>
    </row>
    <row r="13" spans="2:9" ht="20.25" customHeight="1" x14ac:dyDescent="0.2">
      <c r="B13" s="160"/>
      <c r="C13" s="104"/>
      <c r="D13" s="70" t="s">
        <v>67</v>
      </c>
      <c r="E13" s="105" t="s">
        <v>137</v>
      </c>
      <c r="F13" s="106">
        <v>0.2</v>
      </c>
      <c r="G13" s="107"/>
      <c r="H13" s="108"/>
      <c r="I13" s="67"/>
    </row>
    <row r="14" spans="2:9" ht="25.5" customHeight="1" x14ac:dyDescent="0.2">
      <c r="B14" s="160"/>
      <c r="C14" s="159"/>
      <c r="D14" s="101" t="s">
        <v>113</v>
      </c>
      <c r="E14" s="97" t="s">
        <v>111</v>
      </c>
      <c r="F14" s="96">
        <v>0.01</v>
      </c>
      <c r="G14" s="96"/>
      <c r="H14" s="100" t="s">
        <v>147</v>
      </c>
      <c r="I14" s="96"/>
    </row>
    <row r="15" spans="2:9" ht="25.5" customHeight="1" x14ac:dyDescent="0.2">
      <c r="B15" s="160"/>
      <c r="C15" s="159"/>
      <c r="D15" s="102" t="s">
        <v>114</v>
      </c>
      <c r="E15" s="99" t="s">
        <v>112</v>
      </c>
      <c r="F15" s="98">
        <v>0.01</v>
      </c>
      <c r="G15" s="98"/>
      <c r="H15" s="67" t="s">
        <v>147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topLeftCell="A18" zoomScale="70" zoomScaleNormal="70" workbookViewId="0">
      <selection activeCell="B37" sqref="A37:B70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203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146800*(1-0.15)</f>
        <v>124780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124780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374340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f>300*1.2</f>
        <v>360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57" t="s">
        <v>213</v>
      </c>
      <c r="F22" s="158">
        <v>330410</v>
      </c>
      <c r="G22" s="156" t="s">
        <v>88</v>
      </c>
      <c r="H22" s="95" t="str">
        <f>CONCATENATE("Por velocidad de onda de corte: ",ROUND((F7*1000/9.806*F21^2/1000),0))</f>
        <v>Por velocidad de onda de corte: 330410</v>
      </c>
      <c r="I22" s="88" t="s">
        <v>174</v>
      </c>
    </row>
    <row r="23" spans="2:9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138644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231286.99999999997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98" t="s">
        <v>75</v>
      </c>
      <c r="E25" s="150" t="s">
        <v>60</v>
      </c>
      <c r="F25" s="151">
        <f>'3A Inf Cortante _amortigu'!B43</f>
        <v>6.1438952716839634E-3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'3A Inf Cortante _amortigu'!M43</f>
        <v>6.8002520032205777E-2</v>
      </c>
      <c r="G26" s="94"/>
      <c r="H26" s="92" t="str">
        <f>CONCATENATE("Calculado con Esfuerzo de Confinamiento en centroide: ",'3A Inf Cortante _amortigu'!C70,"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199" t="s">
        <v>99</v>
      </c>
      <c r="E27" s="200" t="s">
        <v>100</v>
      </c>
      <c r="F27" s="200">
        <v>66</v>
      </c>
      <c r="G27" s="201" t="s">
        <v>103</v>
      </c>
      <c r="H27" s="100" t="s">
        <v>171</v>
      </c>
      <c r="I27" s="96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0.73333333333333328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8.5679799643357999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42.839899821678998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42.839899821678998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0.99980000000000002</v>
      </c>
      <c r="G32" s="96"/>
      <c r="H32" s="96"/>
      <c r="I32" s="96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7">
        <v>2.7230000000000002E-3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D6:E6"/>
    <mergeCell ref="C7:C9"/>
    <mergeCell ref="B4:C4"/>
    <mergeCell ref="B3:C3"/>
    <mergeCell ref="B2:C2"/>
    <mergeCell ref="C32:C33"/>
    <mergeCell ref="B7:B33"/>
    <mergeCell ref="C17:C20"/>
    <mergeCell ref="C10:C12"/>
    <mergeCell ref="C13:C16"/>
    <mergeCell ref="D30:D31"/>
    <mergeCell ref="E30:E31"/>
    <mergeCell ref="G30:G31"/>
    <mergeCell ref="F30:F31"/>
    <mergeCell ref="C30:C31"/>
    <mergeCell ref="G22:G23"/>
    <mergeCell ref="F22:F23"/>
    <mergeCell ref="C24:C25"/>
    <mergeCell ref="D19:D20"/>
    <mergeCell ref="E19:E20"/>
    <mergeCell ref="F19:F20"/>
    <mergeCell ref="D22:D23"/>
    <mergeCell ref="E22:E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3"/>
  <sheetViews>
    <sheetView showGridLines="0" topLeftCell="A25" zoomScale="70" zoomScaleNormal="70" workbookViewId="0">
      <selection activeCell="B45" sqref="B45:G7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2400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2400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2400</v>
      </c>
      <c r="J4" s="24">
        <v>3750</v>
      </c>
      <c r="K4" s="22">
        <v>1</v>
      </c>
      <c r="L4" s="23">
        <v>1000</v>
      </c>
      <c r="M4" s="23">
        <v>2400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213">
        <v>3.0000000000000001E-3</v>
      </c>
      <c r="C25" s="214">
        <v>0</v>
      </c>
      <c r="D25" s="214">
        <v>0</v>
      </c>
      <c r="E25" s="215">
        <f t="shared" si="2"/>
        <v>3.4646674146813661E-2</v>
      </c>
      <c r="F25" s="215">
        <f t="shared" si="3"/>
        <v>0.43187122079705337</v>
      </c>
      <c r="G25" s="216">
        <f t="shared" si="9"/>
        <v>3.4646674146813661E-2</v>
      </c>
      <c r="H25" s="215">
        <f t="shared" si="9"/>
        <v>0.46069805271279807</v>
      </c>
      <c r="I25" s="217">
        <f t="shared" si="9"/>
        <v>0.99879763891605999</v>
      </c>
      <c r="J25" s="218">
        <f t="shared" si="9"/>
        <v>1</v>
      </c>
      <c r="K25" s="215">
        <f t="shared" si="8"/>
        <v>0.3153859732664348</v>
      </c>
      <c r="L25" s="215">
        <f t="shared" si="5"/>
        <v>0.13708755261477212</v>
      </c>
      <c r="M25" s="217">
        <f t="shared" si="6"/>
        <v>1.3137426945934188E-2</v>
      </c>
      <c r="N25" s="218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0.8807637146008751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3.0650965017855445E-2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0.70984251740603954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6.5649350164776687E-2</v>
      </c>
      <c r="N27" s="218">
        <f t="shared" si="7"/>
        <v>3.132755058029222E-2</v>
      </c>
    </row>
    <row r="28" spans="1:25" x14ac:dyDescent="0.25">
      <c r="B28" s="213">
        <v>8.0000000000000002E-3</v>
      </c>
      <c r="C28" s="214">
        <v>0</v>
      </c>
      <c r="D28" s="214">
        <v>0</v>
      </c>
      <c r="E28" s="215">
        <f t="shared" si="2"/>
        <v>1.3487290340115698E-2</v>
      </c>
      <c r="F28" s="215">
        <f t="shared" si="3"/>
        <v>0.48638115084740652</v>
      </c>
      <c r="G28" s="216">
        <f t="shared" si="9"/>
        <v>1.3487290340115698E-2</v>
      </c>
      <c r="H28" s="215">
        <f t="shared" si="9"/>
        <v>0.24860945401900353</v>
      </c>
      <c r="I28" s="217">
        <f t="shared" si="9"/>
        <v>0.59428632989295971</v>
      </c>
      <c r="J28" s="218">
        <f t="shared" si="9"/>
        <v>0.73835657706061197</v>
      </c>
      <c r="K28" s="215">
        <f t="shared" si="8"/>
        <v>0.32608750586230528</v>
      </c>
      <c r="L28" s="215">
        <f t="shared" si="5"/>
        <v>0.2169894192942102</v>
      </c>
      <c r="M28" s="217">
        <f t="shared" si="6"/>
        <v>9.5770908360734333E-2</v>
      </c>
      <c r="N28" s="218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0.5114030062958691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0.1205852632579341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0.38010261444586657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0.16538290554342727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0.30314966796797987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0.19476527319002512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0.21653082626399486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0.23060309028280132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0.1385442886742137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0.26537435137416726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0.10218523947391051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0.28239676818880888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7.3513887791764806E-2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0.2961838298635997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3.8229169895405535E-2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0.3135913931210173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2.5925535394879202E-2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0.31977559328037447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1.9645640366873537E-2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0.32295484246178613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1.3263242807688957E-2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0.32620175463436063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1.0026225218481557E-2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0.3278545963374162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8.0664103101658058E-3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0.32885727770173229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6.1438952716839634E-3</v>
      </c>
      <c r="C43" s="41">
        <v>0</v>
      </c>
      <c r="D43" s="41">
        <v>0</v>
      </c>
      <c r="E43" s="42">
        <f>0.5*(1+TANH(LN(((0.000102+D43)/B43)^0.492)))</f>
        <v>1.7418172745972016E-2</v>
      </c>
      <c r="F43" s="43">
        <f>0.272*(1-TANH(LN((0.000556/B43)^0.4)))*EXP(-0.0145*C43^1.3)</f>
        <v>0.47456192383145629</v>
      </c>
      <c r="G43" s="44"/>
      <c r="H43" s="41"/>
      <c r="I43" s="42">
        <f>E43*I$4^F43</f>
        <v>0.70003885083404238</v>
      </c>
      <c r="J43" s="45"/>
      <c r="K43" s="46"/>
      <c r="L43" s="47"/>
      <c r="M43" s="48">
        <f t="shared" si="6"/>
        <v>6.8002520032205777E-2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G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  <c r="G47" s="11"/>
    </row>
    <row r="48" spans="1:25" x14ac:dyDescent="0.25">
      <c r="A48" s="1"/>
      <c r="B48" s="220"/>
      <c r="C48" s="11"/>
      <c r="D48" s="11"/>
      <c r="E48" s="11"/>
      <c r="F48" s="11"/>
      <c r="G48" s="11"/>
    </row>
    <row r="49" spans="2:7" x14ac:dyDescent="0.25">
      <c r="B49" s="220"/>
      <c r="C49" s="11"/>
      <c r="D49" s="11"/>
      <c r="E49" s="11"/>
      <c r="F49" s="11"/>
      <c r="G49" s="11"/>
    </row>
    <row r="50" spans="2:7" x14ac:dyDescent="0.25">
      <c r="B50" s="220"/>
      <c r="C50" s="11"/>
      <c r="D50" s="11"/>
      <c r="E50" s="11"/>
      <c r="F50" s="11"/>
      <c r="G50" s="11"/>
    </row>
    <row r="51" spans="2:7" x14ac:dyDescent="0.25">
      <c r="B51" s="220"/>
      <c r="C51" s="11"/>
      <c r="D51" s="11"/>
      <c r="E51" s="11"/>
      <c r="F51" s="11"/>
      <c r="G51" s="11"/>
    </row>
    <row r="52" spans="2:7" x14ac:dyDescent="0.25">
      <c r="B52" s="11"/>
      <c r="C52" s="11"/>
      <c r="D52" s="11"/>
      <c r="E52" s="11"/>
      <c r="F52" s="11"/>
      <c r="G52" s="11"/>
    </row>
    <row r="53" spans="2:7" x14ac:dyDescent="0.25">
      <c r="B53" s="11"/>
      <c r="C53" s="11"/>
      <c r="D53" s="11"/>
      <c r="E53" s="11"/>
      <c r="F53" s="11"/>
      <c r="G53" s="11"/>
    </row>
    <row r="54" spans="2:7" x14ac:dyDescent="0.25">
      <c r="B54" s="11"/>
      <c r="C54" s="11"/>
      <c r="D54" s="11"/>
      <c r="E54" s="11"/>
      <c r="F54" s="11"/>
      <c r="G54" s="11"/>
    </row>
    <row r="55" spans="2:7" x14ac:dyDescent="0.25">
      <c r="B55" s="220"/>
      <c r="C55" s="11"/>
      <c r="D55" s="11"/>
      <c r="E55" s="11"/>
      <c r="F55" s="11"/>
      <c r="G55" s="11"/>
    </row>
    <row r="56" spans="2:7" x14ac:dyDescent="0.25">
      <c r="B56" s="11"/>
      <c r="C56" s="11"/>
      <c r="D56" s="11"/>
      <c r="E56" s="11"/>
      <c r="F56" s="11"/>
      <c r="G56" s="11"/>
    </row>
    <row r="57" spans="2:7" x14ac:dyDescent="0.25">
      <c r="B57" s="220"/>
      <c r="C57" s="11"/>
      <c r="D57" s="11"/>
      <c r="E57" s="11"/>
      <c r="F57" s="11"/>
      <c r="G57" s="11"/>
    </row>
    <row r="58" spans="2:7" x14ac:dyDescent="0.25">
      <c r="B58" s="11"/>
      <c r="C58" s="11"/>
      <c r="D58" s="11"/>
      <c r="E58" s="11"/>
      <c r="F58" s="11"/>
      <c r="G58" s="11"/>
    </row>
    <row r="59" spans="2:7" x14ac:dyDescent="0.25">
      <c r="B59" s="11"/>
      <c r="C59" s="11"/>
      <c r="D59" s="11"/>
      <c r="E59" s="11"/>
      <c r="F59" s="11"/>
      <c r="G59" s="11"/>
    </row>
    <row r="60" spans="2:7" x14ac:dyDescent="0.25">
      <c r="B60" s="11"/>
      <c r="C60" s="11"/>
      <c r="D60" s="11"/>
      <c r="E60" s="11"/>
      <c r="F60" s="11"/>
      <c r="G60" s="11"/>
    </row>
    <row r="61" spans="2:7" x14ac:dyDescent="0.25">
      <c r="B61" s="11"/>
      <c r="C61" s="11"/>
      <c r="D61" s="11"/>
      <c r="E61" s="11"/>
      <c r="F61" s="11"/>
      <c r="G61" s="11"/>
    </row>
    <row r="62" spans="2:7" x14ac:dyDescent="0.25">
      <c r="B62" s="11"/>
      <c r="C62" s="11"/>
      <c r="D62" s="11"/>
      <c r="E62" s="11"/>
      <c r="F62" s="11"/>
      <c r="G62" s="11"/>
    </row>
    <row r="63" spans="2:7" x14ac:dyDescent="0.25">
      <c r="B63" s="11"/>
      <c r="C63" s="11"/>
      <c r="D63" s="11"/>
      <c r="E63" s="11"/>
      <c r="F63" s="11"/>
      <c r="G63" s="11"/>
    </row>
    <row r="64" spans="2:7" x14ac:dyDescent="0.25">
      <c r="B64" s="11"/>
      <c r="C64" s="11"/>
      <c r="D64" s="11"/>
      <c r="E64" s="11"/>
      <c r="F64" s="11"/>
      <c r="G64" s="11"/>
    </row>
    <row r="65" spans="2:7" x14ac:dyDescent="0.25">
      <c r="B65" s="11"/>
      <c r="C65" s="11"/>
      <c r="D65" s="11"/>
      <c r="E65" s="11"/>
      <c r="F65" s="11"/>
      <c r="G65" s="11"/>
    </row>
    <row r="66" spans="2:7" x14ac:dyDescent="0.25">
      <c r="B66" s="11"/>
      <c r="C66" s="11"/>
      <c r="D66" s="11"/>
      <c r="E66" s="11"/>
      <c r="F66" s="11"/>
      <c r="G66" s="11"/>
    </row>
    <row r="67" spans="2:7" x14ac:dyDescent="0.25">
      <c r="B67" s="11"/>
      <c r="C67" s="11"/>
      <c r="D67" s="11"/>
      <c r="E67" s="11"/>
      <c r="F67" s="11"/>
      <c r="G67" s="11"/>
    </row>
    <row r="68" spans="2:7" x14ac:dyDescent="0.25">
      <c r="B68" s="11"/>
      <c r="C68" s="11"/>
      <c r="D68" s="11"/>
      <c r="E68" s="11"/>
      <c r="F68" s="11"/>
      <c r="G68" s="11"/>
    </row>
    <row r="69" spans="2:7" x14ac:dyDescent="0.25">
      <c r="B69" s="11"/>
      <c r="C69" s="11"/>
      <c r="D69" s="11"/>
      <c r="E69" s="11"/>
      <c r="F69" s="11"/>
      <c r="G69" s="11"/>
    </row>
    <row r="70" spans="2:7" x14ac:dyDescent="0.25">
      <c r="B70" s="221"/>
      <c r="C70" s="11"/>
      <c r="D70" s="11"/>
      <c r="E70" s="11"/>
      <c r="F70" s="11"/>
      <c r="G70" s="11"/>
    </row>
    <row r="71" spans="2:7" x14ac:dyDescent="0.25">
      <c r="B71" s="11"/>
      <c r="C71" s="11"/>
      <c r="D71" s="11"/>
      <c r="E71" s="11"/>
      <c r="F71" s="11"/>
      <c r="G71" s="11"/>
    </row>
    <row r="72" spans="2:7" x14ac:dyDescent="0.25">
      <c r="B72" s="11"/>
      <c r="C72" s="11"/>
      <c r="D72" s="11"/>
      <c r="E72" s="11"/>
      <c r="F72" s="11"/>
      <c r="G72" s="11"/>
    </row>
    <row r="73" spans="2:7" x14ac:dyDescent="0.25">
      <c r="B73" s="11"/>
      <c r="C73" s="11"/>
      <c r="D73" s="11"/>
      <c r="E73" s="11"/>
      <c r="F73" s="11"/>
      <c r="G73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B1:I70"/>
  <sheetViews>
    <sheetView showGridLines="0" topLeftCell="A13" zoomScale="55" zoomScaleNormal="55" workbookViewId="0">
      <selection activeCell="B38" sqref="B38:C71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ht="7.5" customHeight="1" x14ac:dyDescent="0.2"/>
    <row r="2" spans="2:9" ht="15.75" customHeight="1" x14ac:dyDescent="0.25">
      <c r="B2" s="183" t="s">
        <v>26</v>
      </c>
      <c r="C2" s="183"/>
      <c r="D2" s="184" t="s">
        <v>203</v>
      </c>
      <c r="F2" s="185"/>
    </row>
    <row r="3" spans="2:9" ht="15" x14ac:dyDescent="0.25">
      <c r="B3" s="183" t="s">
        <v>0</v>
      </c>
      <c r="C3" s="183"/>
      <c r="D3" s="184" t="s">
        <v>1</v>
      </c>
      <c r="F3" s="185"/>
    </row>
    <row r="4" spans="2:9" ht="15" x14ac:dyDescent="0.25">
      <c r="B4" s="183" t="s">
        <v>2</v>
      </c>
      <c r="C4" s="183"/>
      <c r="D4" s="184" t="s">
        <v>3</v>
      </c>
      <c r="F4" s="185"/>
    </row>
    <row r="5" spans="2:9" ht="6" customHeight="1" x14ac:dyDescent="0.2"/>
    <row r="6" spans="2:9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146800*0.8</f>
        <v>117440</v>
      </c>
      <c r="G13" s="152" t="s">
        <v>88</v>
      </c>
      <c r="H13" s="87" t="s">
        <v>89</v>
      </c>
      <c r="I13" s="88" t="s">
        <v>90</v>
      </c>
    </row>
    <row r="14" spans="2:9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117440</v>
      </c>
      <c r="G14" s="91" t="s">
        <v>88</v>
      </c>
      <c r="H14" s="92" t="s">
        <v>210</v>
      </c>
      <c r="I14" s="67" t="s">
        <v>91</v>
      </c>
    </row>
    <row r="15" spans="2:9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352320</v>
      </c>
      <c r="G15" s="152" t="s">
        <v>88</v>
      </c>
      <c r="H15" s="87" t="s">
        <v>212</v>
      </c>
      <c r="I15" s="88" t="s">
        <v>91</v>
      </c>
    </row>
    <row r="16" spans="2:9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ht="20.25" customHeight="1" x14ac:dyDescent="0.2">
      <c r="B21" s="188"/>
      <c r="C21" s="119"/>
      <c r="D21" s="117" t="s">
        <v>77</v>
      </c>
      <c r="E21" s="196" t="s">
        <v>20</v>
      </c>
      <c r="F21" s="90">
        <f>300*1.1</f>
        <v>330</v>
      </c>
      <c r="G21" s="91" t="s">
        <v>21</v>
      </c>
      <c r="H21" s="92" t="s">
        <v>97</v>
      </c>
      <c r="I21" s="67" t="s">
        <v>96</v>
      </c>
    </row>
    <row r="22" spans="2:9" ht="20.25" customHeight="1" x14ac:dyDescent="0.2">
      <c r="B22" s="188"/>
      <c r="C22" s="119"/>
      <c r="D22" s="197" t="s">
        <v>76</v>
      </c>
      <c r="E22" s="157" t="s">
        <v>213</v>
      </c>
      <c r="F22" s="158">
        <v>277636</v>
      </c>
      <c r="G22" s="156" t="s">
        <v>88</v>
      </c>
      <c r="H22" s="95" t="str">
        <f>CONCATENATE("Por velocidad de onda de corte: ",ROUND((F7*1000/9.806*F21^2/1000),0))</f>
        <v>Por velocidad de onda de corte: 277636</v>
      </c>
      <c r="I22" s="88" t="s">
        <v>174</v>
      </c>
    </row>
    <row r="23" spans="2:9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130489</v>
      </c>
      <c r="I23" s="88" t="s">
        <v>175</v>
      </c>
    </row>
    <row r="24" spans="2:9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194345.19999999998</v>
      </c>
      <c r="G24" s="91" t="s">
        <v>88</v>
      </c>
      <c r="H24" s="92" t="s">
        <v>172</v>
      </c>
      <c r="I24" s="67"/>
    </row>
    <row r="25" spans="2:9" ht="20.25" customHeight="1" x14ac:dyDescent="0.2">
      <c r="B25" s="188"/>
      <c r="C25" s="159"/>
      <c r="D25" s="198" t="s">
        <v>75</v>
      </c>
      <c r="E25" s="150" t="s">
        <v>60</v>
      </c>
      <c r="F25" s="151">
        <f>'3A Med Cortante _amortigu'!B43</f>
        <v>3.8262259782302979E-3</v>
      </c>
      <c r="G25" s="152"/>
      <c r="H25" s="93"/>
      <c r="I25" s="88"/>
    </row>
    <row r="26" spans="2:9" ht="20.25" customHeight="1" x14ac:dyDescent="0.2">
      <c r="B26" s="188"/>
      <c r="C26" s="119"/>
      <c r="D26" s="117" t="s">
        <v>98</v>
      </c>
      <c r="E26" s="94" t="s">
        <v>32</v>
      </c>
      <c r="F26" s="90">
        <f>'3A Med Cortante _amortigu'!M43</f>
        <v>6.8118615660167275E-2</v>
      </c>
      <c r="G26" s="94"/>
      <c r="H26" s="92" t="str">
        <f>CONCATENATE("Calculado con Esfuerzo de Confinamiento en centroide: ",'3A Med Cortante _amortigu'!C70," kN/m2")</f>
        <v>Calculado con Esfuerzo de Confinamiento en centroide:  kN/m2</v>
      </c>
      <c r="I26" s="67"/>
    </row>
    <row r="27" spans="2:9" ht="20.25" customHeight="1" x14ac:dyDescent="0.2">
      <c r="B27" s="188"/>
      <c r="C27" s="115"/>
      <c r="D27" s="199" t="s">
        <v>99</v>
      </c>
      <c r="E27" s="200" t="s">
        <v>100</v>
      </c>
      <c r="F27" s="200">
        <v>65</v>
      </c>
      <c r="G27" s="201" t="s">
        <v>103</v>
      </c>
      <c r="H27" s="100" t="s">
        <v>171</v>
      </c>
      <c r="I27" s="96"/>
    </row>
    <row r="28" spans="2:9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0.78787878787878785</v>
      </c>
      <c r="G28" s="204" t="s">
        <v>104</v>
      </c>
      <c r="H28" s="67" t="s">
        <v>214</v>
      </c>
      <c r="I28" s="67" t="s">
        <v>101</v>
      </c>
    </row>
    <row r="29" spans="2:9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7.9748121206510136</v>
      </c>
      <c r="G29" s="201" t="s">
        <v>105</v>
      </c>
      <c r="H29" s="100" t="s">
        <v>216</v>
      </c>
      <c r="I29" s="100" t="s">
        <v>101</v>
      </c>
    </row>
    <row r="30" spans="2:9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39.874060603255067</v>
      </c>
      <c r="G30" s="209" t="s">
        <v>105</v>
      </c>
      <c r="H30" s="210"/>
      <c r="I30" s="67" t="s">
        <v>110</v>
      </c>
    </row>
    <row r="31" spans="2:9" ht="20.25" customHeight="1" x14ac:dyDescent="0.2">
      <c r="B31" s="188"/>
      <c r="C31" s="180"/>
      <c r="D31" s="207"/>
      <c r="E31" s="207"/>
      <c r="F31" s="211"/>
      <c r="G31" s="209"/>
      <c r="H31" s="212">
        <f>5*F29</f>
        <v>39.874060603255067</v>
      </c>
      <c r="I31" s="67" t="s">
        <v>173</v>
      </c>
    </row>
    <row r="32" spans="2:9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0.92989999999999995</v>
      </c>
      <c r="G32" s="96"/>
      <c r="H32" s="96"/>
      <c r="I32" s="96"/>
    </row>
    <row r="33" spans="2:9" ht="25.5" customHeight="1" x14ac:dyDescent="0.2">
      <c r="B33" s="188"/>
      <c r="C33" s="159"/>
      <c r="D33" s="98" t="s">
        <v>114</v>
      </c>
      <c r="E33" s="99" t="s">
        <v>112</v>
      </c>
      <c r="F33" s="147">
        <v>2.9260000000000002E-3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Y76"/>
  <sheetViews>
    <sheetView showGridLines="0" topLeftCell="A28" zoomScale="70" zoomScaleNormal="70" workbookViewId="0">
      <selection activeCell="Y22" sqref="Y22:Y2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1370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1370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1370</v>
      </c>
      <c r="J4" s="24">
        <v>3750</v>
      </c>
      <c r="K4" s="22">
        <v>1</v>
      </c>
      <c r="L4" s="23">
        <v>1000</v>
      </c>
      <c r="M4" s="23">
        <v>1370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si="4"/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4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4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4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4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4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4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4"/>
        <v>6.6283267844624738E-2</v>
      </c>
      <c r="H23" s="5">
        <f t="shared" si="4"/>
        <v>0.62552772979643445</v>
      </c>
      <c r="I23" s="33">
        <f t="shared" si="4"/>
        <v>0.99209491300866726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1.3986341989784365E-2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ref="G24:J41" si="9">IF($E24*G$4^$F24&gt;1,1,$E24*G$4^$F24)</f>
        <v>5.0771480912764122E-2</v>
      </c>
      <c r="H24" s="5">
        <f t="shared" si="9"/>
        <v>0.55862467875784849</v>
      </c>
      <c r="I24" s="33">
        <f t="shared" si="9"/>
        <v>0.91437282323365432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2.5110448129736885E-2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0.78400871836040376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4.9062534883142772E-2</v>
      </c>
      <c r="N25" s="6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0.68398988318752074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7.1935711163248595E-2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0.54436754869282222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0.11039493276883487</v>
      </c>
      <c r="N27" s="218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0.45244570093884035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0.13986828119527012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0.38747806361947873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0.16268816097316108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0.28595487886062054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0.20164653007178865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0.22715967594340938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0.22604788287068181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0.16154591448899916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0.25487199308763797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0.10295689263031624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0.28203014036071777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7.5794893753067846E-2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0.2950752263339228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5.4445083446671642E-2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0.30553100197297051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2.8256614005543915E-2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0.31859938228846685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1.9148161022833281E-2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0.32320735345267065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1.4504073515194373E-2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0.32556926284434279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9.7878002985120286E-3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0.32797649931072731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7.3972707780363949E-3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0.32919996643764854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5.9504564414858225E-3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0.32994152584671987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3.8262259782302979E-3</v>
      </c>
      <c r="C43" s="41">
        <v>0</v>
      </c>
      <c r="D43" s="41">
        <v>0</v>
      </c>
      <c r="E43" s="42">
        <f>0.5*(1+TANH(LN(((0.000102+D43)/B43)^0.492)))</f>
        <v>2.7473729897788235E-2</v>
      </c>
      <c r="F43" s="43">
        <f>0.272*(1-TANH(LN((0.000556/B43)^0.4)))*EXP(-0.0145*C43^1.3)</f>
        <v>0.44820914424278385</v>
      </c>
      <c r="G43" s="44"/>
      <c r="H43" s="41"/>
      <c r="I43" s="42">
        <f>E43*I$4^F43</f>
        <v>0.69955918866018141</v>
      </c>
      <c r="J43" s="45"/>
      <c r="K43" s="46"/>
      <c r="L43" s="47"/>
      <c r="M43" s="48">
        <f t="shared" si="6"/>
        <v>6.8118615660167275E-2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G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  <c r="G47" s="11"/>
    </row>
    <row r="48" spans="1:25" x14ac:dyDescent="0.25">
      <c r="A48" s="1"/>
      <c r="B48" s="220"/>
      <c r="C48" s="11"/>
      <c r="D48" s="11"/>
      <c r="E48" s="11"/>
      <c r="F48" s="11"/>
      <c r="G48" s="11"/>
    </row>
    <row r="49" spans="2:7" x14ac:dyDescent="0.25">
      <c r="B49" s="220"/>
      <c r="C49" s="11"/>
      <c r="D49" s="11"/>
      <c r="E49" s="11"/>
      <c r="F49" s="11"/>
      <c r="G49" s="11"/>
    </row>
    <row r="50" spans="2:7" x14ac:dyDescent="0.25">
      <c r="B50" s="220"/>
      <c r="C50" s="11"/>
      <c r="D50" s="11"/>
      <c r="E50" s="11"/>
      <c r="F50" s="11"/>
      <c r="G50" s="11"/>
    </row>
    <row r="51" spans="2:7" x14ac:dyDescent="0.25">
      <c r="B51" s="220"/>
      <c r="C51" s="11"/>
      <c r="D51" s="11"/>
      <c r="E51" s="11"/>
      <c r="F51" s="11"/>
      <c r="G51" s="11"/>
    </row>
    <row r="52" spans="2:7" x14ac:dyDescent="0.25">
      <c r="B52" s="11"/>
      <c r="C52" s="11"/>
      <c r="D52" s="11"/>
      <c r="E52" s="11"/>
      <c r="F52" s="11"/>
      <c r="G52" s="11"/>
    </row>
    <row r="53" spans="2:7" x14ac:dyDescent="0.25">
      <c r="B53" s="11"/>
      <c r="C53" s="11"/>
      <c r="D53" s="11"/>
      <c r="E53" s="11"/>
      <c r="F53" s="11"/>
      <c r="G53" s="11"/>
    </row>
    <row r="54" spans="2:7" x14ac:dyDescent="0.25">
      <c r="B54" s="11"/>
      <c r="C54" s="11"/>
      <c r="D54" s="11"/>
      <c r="E54" s="11"/>
      <c r="F54" s="11"/>
      <c r="G54" s="11"/>
    </row>
    <row r="55" spans="2:7" x14ac:dyDescent="0.25">
      <c r="B55" s="220"/>
      <c r="C55" s="11"/>
      <c r="D55" s="11"/>
      <c r="E55" s="11"/>
      <c r="F55" s="11"/>
      <c r="G55" s="11"/>
    </row>
    <row r="56" spans="2:7" x14ac:dyDescent="0.25">
      <c r="B56" s="11"/>
      <c r="C56" s="11"/>
      <c r="D56" s="11"/>
      <c r="E56" s="11"/>
      <c r="F56" s="11"/>
      <c r="G56" s="11"/>
    </row>
    <row r="57" spans="2:7" x14ac:dyDescent="0.25">
      <c r="B57" s="220"/>
      <c r="C57" s="11"/>
      <c r="D57" s="11"/>
      <c r="E57" s="11"/>
      <c r="F57" s="11"/>
      <c r="G57" s="11"/>
    </row>
    <row r="58" spans="2:7" x14ac:dyDescent="0.25">
      <c r="B58" s="11"/>
      <c r="C58" s="11"/>
      <c r="D58" s="11"/>
      <c r="E58" s="11"/>
      <c r="F58" s="11"/>
      <c r="G58" s="11"/>
    </row>
    <row r="59" spans="2:7" x14ac:dyDescent="0.25">
      <c r="B59" s="11"/>
      <c r="C59" s="11"/>
      <c r="D59" s="11"/>
      <c r="E59" s="11"/>
      <c r="F59" s="11"/>
      <c r="G59" s="11"/>
    </row>
    <row r="60" spans="2:7" x14ac:dyDescent="0.25">
      <c r="B60" s="11"/>
      <c r="C60" s="11"/>
      <c r="D60" s="11"/>
      <c r="E60" s="11"/>
      <c r="F60" s="11"/>
      <c r="G60" s="11"/>
    </row>
    <row r="61" spans="2:7" x14ac:dyDescent="0.25">
      <c r="B61" s="11"/>
      <c r="C61" s="11"/>
      <c r="D61" s="11"/>
      <c r="E61" s="11"/>
      <c r="F61" s="11"/>
      <c r="G61" s="11"/>
    </row>
    <row r="62" spans="2:7" x14ac:dyDescent="0.25">
      <c r="B62" s="11"/>
      <c r="C62" s="11"/>
      <c r="D62" s="11"/>
      <c r="E62" s="11"/>
      <c r="F62" s="11"/>
      <c r="G62" s="11"/>
    </row>
    <row r="63" spans="2:7" x14ac:dyDescent="0.25">
      <c r="B63" s="11"/>
      <c r="C63" s="11"/>
      <c r="D63" s="11"/>
      <c r="E63" s="11"/>
      <c r="F63" s="11"/>
      <c r="G63" s="11"/>
    </row>
    <row r="64" spans="2:7" x14ac:dyDescent="0.25">
      <c r="B64" s="11"/>
      <c r="C64" s="11"/>
      <c r="D64" s="11"/>
      <c r="E64" s="11"/>
      <c r="F64" s="11"/>
      <c r="G64" s="11"/>
    </row>
    <row r="65" spans="2:7" x14ac:dyDescent="0.25">
      <c r="B65" s="11"/>
      <c r="C65" s="11"/>
      <c r="D65" s="11"/>
      <c r="E65" s="11"/>
      <c r="F65" s="11"/>
      <c r="G65" s="11"/>
    </row>
    <row r="66" spans="2:7" x14ac:dyDescent="0.25">
      <c r="B66" s="11"/>
      <c r="C66" s="11"/>
      <c r="D66" s="11"/>
      <c r="E66" s="11"/>
      <c r="F66" s="11"/>
      <c r="G66" s="11"/>
    </row>
    <row r="67" spans="2:7" x14ac:dyDescent="0.25">
      <c r="B67" s="11"/>
      <c r="C67" s="11"/>
      <c r="D67" s="11"/>
      <c r="E67" s="11"/>
      <c r="F67" s="11"/>
      <c r="G67" s="11"/>
    </row>
    <row r="68" spans="2:7" x14ac:dyDescent="0.25">
      <c r="B68" s="11"/>
      <c r="C68" s="11"/>
      <c r="D68" s="11"/>
      <c r="E68" s="11"/>
      <c r="F68" s="11"/>
      <c r="G68" s="11"/>
    </row>
    <row r="69" spans="2:7" x14ac:dyDescent="0.25">
      <c r="B69" s="11"/>
      <c r="C69" s="11"/>
      <c r="D69" s="11"/>
      <c r="E69" s="11"/>
      <c r="F69" s="11"/>
      <c r="G69" s="11"/>
    </row>
    <row r="70" spans="2:7" x14ac:dyDescent="0.25">
      <c r="B70" s="221"/>
      <c r="C70" s="11"/>
      <c r="D70" s="11"/>
      <c r="E70" s="11"/>
      <c r="F70" s="11"/>
      <c r="G70" s="11"/>
    </row>
    <row r="71" spans="2:7" x14ac:dyDescent="0.25">
      <c r="B71" s="11"/>
      <c r="C71" s="11"/>
      <c r="D71" s="11"/>
      <c r="E71" s="11"/>
      <c r="F71" s="11"/>
      <c r="G71" s="11"/>
    </row>
    <row r="72" spans="2:7" x14ac:dyDescent="0.25">
      <c r="B72" s="11"/>
      <c r="C72" s="11"/>
      <c r="D72" s="11"/>
      <c r="E72" s="11"/>
      <c r="F72" s="11"/>
      <c r="G72" s="11"/>
    </row>
    <row r="73" spans="2:7" x14ac:dyDescent="0.25">
      <c r="B73" s="11"/>
      <c r="C73" s="11"/>
      <c r="D73" s="11"/>
      <c r="E73" s="11"/>
      <c r="F73" s="11"/>
      <c r="G73" s="11"/>
    </row>
    <row r="74" spans="2:7" x14ac:dyDescent="0.25">
      <c r="B74" s="11"/>
      <c r="C74" s="11"/>
      <c r="D74" s="11"/>
      <c r="E74" s="11"/>
      <c r="F74" s="11"/>
      <c r="G74" s="11"/>
    </row>
    <row r="75" spans="2:7" x14ac:dyDescent="0.25">
      <c r="B75" s="11"/>
      <c r="C75" s="11"/>
      <c r="D75" s="11"/>
      <c r="E75" s="11"/>
      <c r="F75" s="11"/>
      <c r="G75" s="11"/>
    </row>
    <row r="76" spans="2:7" x14ac:dyDescent="0.25">
      <c r="B76" s="11"/>
      <c r="C76" s="11"/>
      <c r="D76" s="11"/>
      <c r="E76" s="11"/>
      <c r="F76" s="11"/>
      <c r="G76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59999389629810485"/>
  </sheetPr>
  <dimension ref="B1:I70"/>
  <sheetViews>
    <sheetView showGridLines="0" zoomScale="55" zoomScaleNormal="55" workbookViewId="0">
      <selection activeCell="B38" sqref="B38:C73"/>
    </sheetView>
  </sheetViews>
  <sheetFormatPr baseColWidth="10" defaultRowHeight="12.75" x14ac:dyDescent="0.2"/>
  <cols>
    <col min="1" max="1" width="2.42578125" style="182" customWidth="1"/>
    <col min="2" max="2" width="3.28515625" style="182" bestFit="1" customWidth="1"/>
    <col min="3" max="3" width="6.5703125" style="182" customWidth="1"/>
    <col min="4" max="4" width="39.7109375" style="182" bestFit="1" customWidth="1"/>
    <col min="5" max="5" width="5.85546875" style="115" bestFit="1" customWidth="1"/>
    <col min="6" max="6" width="12.42578125" style="182" bestFit="1" customWidth="1"/>
    <col min="7" max="7" width="11.42578125" style="182"/>
    <col min="8" max="8" width="99.42578125" style="182" customWidth="1"/>
    <col min="9" max="9" width="68.7109375" style="182" bestFit="1" customWidth="1"/>
    <col min="10" max="16384" width="11.42578125" style="182"/>
  </cols>
  <sheetData>
    <row r="1" spans="2:9" s="182" customFormat="1" ht="7.5" customHeight="1" x14ac:dyDescent="0.2">
      <c r="E1" s="115"/>
    </row>
    <row r="2" spans="2:9" s="182" customFormat="1" ht="15.75" customHeight="1" x14ac:dyDescent="0.25">
      <c r="B2" s="183" t="s">
        <v>26</v>
      </c>
      <c r="C2" s="183"/>
      <c r="D2" s="184" t="s">
        <v>203</v>
      </c>
      <c r="E2" s="115"/>
      <c r="F2" s="185"/>
    </row>
    <row r="3" spans="2:9" s="182" customFormat="1" ht="15" x14ac:dyDescent="0.25">
      <c r="B3" s="183" t="s">
        <v>0</v>
      </c>
      <c r="C3" s="183"/>
      <c r="D3" s="184" t="s">
        <v>1</v>
      </c>
      <c r="E3" s="115"/>
      <c r="F3" s="185"/>
    </row>
    <row r="4" spans="2:9" s="182" customFormat="1" ht="15" x14ac:dyDescent="0.25">
      <c r="B4" s="183" t="s">
        <v>2</v>
      </c>
      <c r="C4" s="183"/>
      <c r="D4" s="184" t="s">
        <v>3</v>
      </c>
      <c r="E4" s="115"/>
      <c r="F4" s="185"/>
    </row>
    <row r="5" spans="2:9" s="182" customFormat="1" ht="6" customHeight="1" x14ac:dyDescent="0.2">
      <c r="E5" s="115"/>
    </row>
    <row r="6" spans="2:9" s="182" customFormat="1" x14ac:dyDescent="0.2">
      <c r="D6" s="186" t="s">
        <v>51</v>
      </c>
      <c r="E6" s="186"/>
      <c r="F6" s="187" t="s">
        <v>10</v>
      </c>
      <c r="G6" s="187" t="s">
        <v>9</v>
      </c>
      <c r="H6" s="187" t="s">
        <v>47</v>
      </c>
      <c r="I6" s="187" t="s">
        <v>12</v>
      </c>
    </row>
    <row r="7" spans="2:9" s="182" customFormat="1" ht="20.25" customHeight="1" x14ac:dyDescent="0.2">
      <c r="B7" s="188" t="s">
        <v>46</v>
      </c>
      <c r="C7" s="189" t="s">
        <v>45</v>
      </c>
      <c r="D7" s="190" t="s">
        <v>48</v>
      </c>
      <c r="E7" s="93" t="s">
        <v>204</v>
      </c>
      <c r="F7" s="85">
        <v>25</v>
      </c>
      <c r="G7" s="152" t="s">
        <v>205</v>
      </c>
      <c r="H7" s="87" t="s">
        <v>78</v>
      </c>
      <c r="I7" s="88" t="s">
        <v>90</v>
      </c>
    </row>
    <row r="8" spans="2:9" s="182" customFormat="1" ht="20.25" customHeight="1" x14ac:dyDescent="0.2">
      <c r="B8" s="188"/>
      <c r="C8" s="189"/>
      <c r="D8" s="191" t="s">
        <v>49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80</v>
      </c>
    </row>
    <row r="9" spans="2:9" s="182" customFormat="1" ht="20.25" customHeight="1" x14ac:dyDescent="0.2">
      <c r="B9" s="188"/>
      <c r="C9" s="189"/>
      <c r="D9" s="190" t="s">
        <v>50</v>
      </c>
      <c r="E9" s="93" t="s">
        <v>208</v>
      </c>
      <c r="F9" s="85">
        <v>81.47</v>
      </c>
      <c r="G9" s="152" t="s">
        <v>4</v>
      </c>
      <c r="H9" s="87" t="s">
        <v>17</v>
      </c>
      <c r="I9" s="88" t="s">
        <v>90</v>
      </c>
    </row>
    <row r="10" spans="2:9" s="182" customFormat="1" ht="20.25" customHeight="1" x14ac:dyDescent="0.2">
      <c r="B10" s="188"/>
      <c r="C10" s="192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82" customFormat="1" ht="20.25" customHeight="1" x14ac:dyDescent="0.2">
      <c r="B11" s="188"/>
      <c r="C11" s="192"/>
      <c r="D11" s="118" t="s">
        <v>64</v>
      </c>
      <c r="E11" s="84" t="s">
        <v>6</v>
      </c>
      <c r="F11" s="85">
        <v>36</v>
      </c>
      <c r="G11" s="152" t="s">
        <v>7</v>
      </c>
      <c r="H11" s="87" t="s">
        <v>84</v>
      </c>
      <c r="I11" s="88" t="s">
        <v>83</v>
      </c>
    </row>
    <row r="12" spans="2:9" s="182" customFormat="1" ht="20.25" customHeight="1" x14ac:dyDescent="0.2">
      <c r="B12" s="188"/>
      <c r="C12" s="192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82" customFormat="1" ht="20.25" customHeight="1" x14ac:dyDescent="0.2">
      <c r="B13" s="188"/>
      <c r="C13" s="189" t="s">
        <v>14</v>
      </c>
      <c r="D13" s="118" t="s">
        <v>71</v>
      </c>
      <c r="E13" s="93" t="s">
        <v>55</v>
      </c>
      <c r="F13" s="85">
        <f>146800*0.7</f>
        <v>102760</v>
      </c>
      <c r="G13" s="152" t="s">
        <v>88</v>
      </c>
      <c r="H13" s="87" t="s">
        <v>89</v>
      </c>
      <c r="I13" s="88" t="s">
        <v>90</v>
      </c>
    </row>
    <row r="14" spans="2:9" s="182" customFormat="1" ht="20.25" customHeight="1" x14ac:dyDescent="0.2">
      <c r="B14" s="188"/>
      <c r="C14" s="189"/>
      <c r="D14" s="117" t="s">
        <v>72</v>
      </c>
      <c r="E14" s="94" t="s">
        <v>209</v>
      </c>
      <c r="F14" s="90">
        <f>F13</f>
        <v>102760</v>
      </c>
      <c r="G14" s="91" t="s">
        <v>88</v>
      </c>
      <c r="H14" s="92" t="s">
        <v>210</v>
      </c>
      <c r="I14" s="67" t="s">
        <v>91</v>
      </c>
    </row>
    <row r="15" spans="2:9" s="182" customFormat="1" ht="20.25" customHeight="1" x14ac:dyDescent="0.2">
      <c r="B15" s="188"/>
      <c r="C15" s="189"/>
      <c r="D15" s="118" t="s">
        <v>73</v>
      </c>
      <c r="E15" s="93" t="s">
        <v>211</v>
      </c>
      <c r="F15" s="85">
        <f>F13*3</f>
        <v>308280</v>
      </c>
      <c r="G15" s="152" t="s">
        <v>88</v>
      </c>
      <c r="H15" s="87" t="s">
        <v>212</v>
      </c>
      <c r="I15" s="88" t="s">
        <v>91</v>
      </c>
    </row>
    <row r="16" spans="2:9" s="182" customFormat="1" ht="20.25" customHeight="1" x14ac:dyDescent="0.2">
      <c r="B16" s="188"/>
      <c r="C16" s="189"/>
      <c r="D16" s="117" t="s">
        <v>66</v>
      </c>
      <c r="E16" s="94" t="s">
        <v>13</v>
      </c>
      <c r="F16" s="90">
        <v>0.5</v>
      </c>
      <c r="G16" s="91"/>
      <c r="H16" s="92" t="s">
        <v>92</v>
      </c>
      <c r="I16" s="67" t="s">
        <v>93</v>
      </c>
    </row>
    <row r="17" spans="2:9" s="182" customFormat="1" ht="20.25" customHeight="1" x14ac:dyDescent="0.2">
      <c r="B17" s="188"/>
      <c r="C17" s="159" t="s">
        <v>15</v>
      </c>
      <c r="D17" s="193" t="s">
        <v>68</v>
      </c>
      <c r="E17" s="93" t="s">
        <v>56</v>
      </c>
      <c r="F17" s="85">
        <v>0.35</v>
      </c>
      <c r="G17" s="152"/>
      <c r="H17" s="87" t="s">
        <v>19</v>
      </c>
      <c r="I17" s="88" t="s">
        <v>94</v>
      </c>
    </row>
    <row r="18" spans="2:9" s="182" customFormat="1" ht="20.25" customHeight="1" x14ac:dyDescent="0.2">
      <c r="B18" s="188"/>
      <c r="C18" s="159"/>
      <c r="D18" s="194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82" customFormat="1" ht="20.25" customHeight="1" x14ac:dyDescent="0.2">
      <c r="B19" s="188"/>
      <c r="C19" s="159"/>
      <c r="D19" s="195" t="s">
        <v>70</v>
      </c>
      <c r="E19" s="157" t="s">
        <v>58</v>
      </c>
      <c r="F19" s="158">
        <v>0.41</v>
      </c>
      <c r="G19" s="152"/>
      <c r="H19" s="95" t="str">
        <f>CONCATENATE("Por fricción: ",ROUND(1-SIN(F11*PI()/180),2))</f>
        <v>Por fricción: 0,41</v>
      </c>
      <c r="I19" s="88" t="s">
        <v>59</v>
      </c>
    </row>
    <row r="20" spans="2:9" s="182" customFormat="1" ht="20.25" customHeight="1" x14ac:dyDescent="0.2">
      <c r="B20" s="188"/>
      <c r="C20" s="159"/>
      <c r="D20" s="195"/>
      <c r="E20" s="157"/>
      <c r="F20" s="158"/>
      <c r="G20" s="152"/>
      <c r="H20" s="87" t="str">
        <f>CONCATENATE("Por elasticidad: ",ROUND(F17/(1-F17),2))</f>
        <v>Por elasticidad: 0,54</v>
      </c>
      <c r="I20" s="88" t="s">
        <v>95</v>
      </c>
    </row>
    <row r="21" spans="2:9" s="182" customFormat="1" ht="20.25" customHeight="1" x14ac:dyDescent="0.2">
      <c r="B21" s="188"/>
      <c r="C21" s="119"/>
      <c r="D21" s="117" t="s">
        <v>77</v>
      </c>
      <c r="E21" s="196" t="s">
        <v>20</v>
      </c>
      <c r="F21" s="90">
        <v>300</v>
      </c>
      <c r="G21" s="91" t="s">
        <v>21</v>
      </c>
      <c r="H21" s="92" t="s">
        <v>97</v>
      </c>
      <c r="I21" s="67" t="s">
        <v>96</v>
      </c>
    </row>
    <row r="22" spans="2:9" s="182" customFormat="1" ht="20.25" customHeight="1" x14ac:dyDescent="0.2">
      <c r="B22" s="188"/>
      <c r="C22" s="119"/>
      <c r="D22" s="197" t="s">
        <v>76</v>
      </c>
      <c r="E22" s="157" t="s">
        <v>213</v>
      </c>
      <c r="F22" s="158">
        <v>229451</v>
      </c>
      <c r="G22" s="156" t="s">
        <v>88</v>
      </c>
      <c r="H22" s="95" t="str">
        <f>CONCATENATE("Por velocidad de onda de corte: ",ROUND((F7*1000/9.806*F21^2/1000),0))</f>
        <v>Por velocidad de onda de corte: 229451</v>
      </c>
      <c r="I22" s="88" t="s">
        <v>174</v>
      </c>
    </row>
    <row r="23" spans="2:9" s="182" customFormat="1" ht="20.25" customHeight="1" x14ac:dyDescent="0.2">
      <c r="B23" s="188"/>
      <c r="C23" s="119"/>
      <c r="D23" s="197"/>
      <c r="E23" s="157"/>
      <c r="F23" s="158"/>
      <c r="G23" s="156"/>
      <c r="H23" s="87" t="str">
        <f>CONCATENATE("Por modulo elasticidad: ",ROUND(F15/(2*(1+F17)),0))</f>
        <v>Por modulo elasticidad: 114178</v>
      </c>
      <c r="I23" s="88" t="s">
        <v>175</v>
      </c>
    </row>
    <row r="24" spans="2:9" s="182" customFormat="1" ht="20.25" customHeight="1" x14ac:dyDescent="0.2">
      <c r="B24" s="188"/>
      <c r="C24" s="159" t="s">
        <v>16</v>
      </c>
      <c r="D24" s="117" t="s">
        <v>74</v>
      </c>
      <c r="E24" s="94" t="s">
        <v>61</v>
      </c>
      <c r="F24" s="90">
        <f>MAX(0.7*F22,F15/(2*(1+F17)))</f>
        <v>160615.69999999998</v>
      </c>
      <c r="G24" s="91" t="s">
        <v>88</v>
      </c>
      <c r="H24" s="92" t="s">
        <v>172</v>
      </c>
      <c r="I24" s="67"/>
    </row>
    <row r="25" spans="2:9" s="182" customFormat="1" ht="20.25" customHeight="1" x14ac:dyDescent="0.2">
      <c r="B25" s="188"/>
      <c r="C25" s="159"/>
      <c r="D25" s="198" t="s">
        <v>75</v>
      </c>
      <c r="E25" s="150" t="s">
        <v>60</v>
      </c>
      <c r="F25" s="151">
        <f>'3A Su Cortante _amortigu'!B43</f>
        <v>1.8418290214243073E-3</v>
      </c>
      <c r="G25" s="152"/>
      <c r="H25" s="93"/>
      <c r="I25" s="88"/>
    </row>
    <row r="26" spans="2:9" s="182" customFormat="1" ht="20.25" customHeight="1" x14ac:dyDescent="0.2">
      <c r="B26" s="188"/>
      <c r="C26" s="119"/>
      <c r="D26" s="117" t="s">
        <v>98</v>
      </c>
      <c r="E26" s="94" t="s">
        <v>32</v>
      </c>
      <c r="F26" s="90">
        <f>'3A Su Cortante _amortigu'!M43</f>
        <v>6.8067204037109974E-2</v>
      </c>
      <c r="G26" s="94"/>
      <c r="H26" s="92" t="str">
        <f>CONCATENATE("Calculado con Esfuerzo de Confinamiento en centroide: ",'3A Su Cortante _amortigu'!C70," kN/m2")</f>
        <v>Calculado con Esfuerzo de Confinamiento en centroide:  kN/m2</v>
      </c>
      <c r="I26" s="67"/>
    </row>
    <row r="27" spans="2:9" s="182" customFormat="1" ht="20.25" customHeight="1" x14ac:dyDescent="0.2">
      <c r="B27" s="188"/>
      <c r="C27" s="115"/>
      <c r="D27" s="199" t="s">
        <v>99</v>
      </c>
      <c r="E27" s="200" t="s">
        <v>100</v>
      </c>
      <c r="F27" s="200">
        <v>49</v>
      </c>
      <c r="G27" s="201" t="s">
        <v>103</v>
      </c>
      <c r="H27" s="100" t="s">
        <v>171</v>
      </c>
      <c r="I27" s="96"/>
    </row>
    <row r="28" spans="2:9" s="182" customFormat="1" ht="20.25" customHeight="1" x14ac:dyDescent="0.2">
      <c r="B28" s="188"/>
      <c r="C28" s="116"/>
      <c r="D28" s="202" t="s">
        <v>107</v>
      </c>
      <c r="E28" s="98" t="s">
        <v>102</v>
      </c>
      <c r="F28" s="203">
        <f>4*F27/F21</f>
        <v>0.65333333333333332</v>
      </c>
      <c r="G28" s="204" t="s">
        <v>104</v>
      </c>
      <c r="H28" s="67" t="s">
        <v>214</v>
      </c>
      <c r="I28" s="67" t="s">
        <v>101</v>
      </c>
    </row>
    <row r="29" spans="2:9" s="182" customFormat="1" ht="20.25" customHeight="1" x14ac:dyDescent="0.2">
      <c r="B29" s="188"/>
      <c r="C29" s="115"/>
      <c r="D29" s="205" t="s">
        <v>108</v>
      </c>
      <c r="E29" s="97" t="s">
        <v>215</v>
      </c>
      <c r="F29" s="206">
        <f>(2*PI()/F28)</f>
        <v>9.6171203681320208</v>
      </c>
      <c r="G29" s="201" t="s">
        <v>105</v>
      </c>
      <c r="H29" s="100" t="s">
        <v>216</v>
      </c>
      <c r="I29" s="100" t="s">
        <v>101</v>
      </c>
    </row>
    <row r="30" spans="2:9" s="182" customFormat="1" ht="20.25" customHeight="1" x14ac:dyDescent="0.2">
      <c r="B30" s="188"/>
      <c r="C30" s="180"/>
      <c r="D30" s="207" t="s">
        <v>109</v>
      </c>
      <c r="E30" s="207" t="s">
        <v>217</v>
      </c>
      <c r="F30" s="208">
        <f>H31</f>
        <v>48.085601840660104</v>
      </c>
      <c r="G30" s="209" t="s">
        <v>105</v>
      </c>
      <c r="H30" s="210"/>
      <c r="I30" s="67" t="s">
        <v>110</v>
      </c>
    </row>
    <row r="31" spans="2:9" s="182" customFormat="1" ht="20.25" customHeight="1" x14ac:dyDescent="0.2">
      <c r="B31" s="188"/>
      <c r="C31" s="180"/>
      <c r="D31" s="207"/>
      <c r="E31" s="207"/>
      <c r="F31" s="211"/>
      <c r="G31" s="209"/>
      <c r="H31" s="212">
        <f>5*F29</f>
        <v>48.085601840660104</v>
      </c>
      <c r="I31" s="67" t="s">
        <v>173</v>
      </c>
    </row>
    <row r="32" spans="2:9" s="182" customFormat="1" ht="25.5" customHeight="1" x14ac:dyDescent="0.2">
      <c r="B32" s="188"/>
      <c r="C32" s="159" t="s">
        <v>115</v>
      </c>
      <c r="D32" s="96" t="s">
        <v>113</v>
      </c>
      <c r="E32" s="97" t="s">
        <v>111</v>
      </c>
      <c r="F32" s="146">
        <v>1.1220000000000001</v>
      </c>
      <c r="G32" s="96"/>
      <c r="H32" s="96"/>
      <c r="I32" s="96"/>
    </row>
    <row r="33" spans="2:9" s="182" customFormat="1" ht="25.5" customHeight="1" x14ac:dyDescent="0.2">
      <c r="B33" s="188"/>
      <c r="C33" s="159"/>
      <c r="D33" s="98" t="s">
        <v>114</v>
      </c>
      <c r="E33" s="99" t="s">
        <v>112</v>
      </c>
      <c r="F33" s="147">
        <v>2.4260000000000002E-3</v>
      </c>
      <c r="G33" s="98"/>
      <c r="H33" s="98"/>
      <c r="I33" s="98"/>
    </row>
    <row r="38" spans="2:9" s="182" customFormat="1" x14ac:dyDescent="0.2">
      <c r="B38" s="115"/>
      <c r="E38" s="115"/>
    </row>
    <row r="51" spans="2:5" s="182" customFormat="1" x14ac:dyDescent="0.2">
      <c r="B51" s="115"/>
      <c r="E51" s="115"/>
    </row>
    <row r="70" spans="2:5" s="182" customFormat="1" x14ac:dyDescent="0.2">
      <c r="B70" s="115"/>
      <c r="E70" s="115"/>
    </row>
  </sheetData>
  <mergeCells count="23"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C32:C33"/>
    <mergeCell ref="C24:C25"/>
    <mergeCell ref="C30:C31"/>
    <mergeCell ref="F30:F31"/>
    <mergeCell ref="G30:G31"/>
    <mergeCell ref="E19:E20"/>
    <mergeCell ref="F19:F20"/>
    <mergeCell ref="D22:D23"/>
    <mergeCell ref="E22:E23"/>
    <mergeCell ref="F22:F23"/>
    <mergeCell ref="G22:G23"/>
    <mergeCell ref="D30:D31"/>
    <mergeCell ref="E30:E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Y70"/>
  <sheetViews>
    <sheetView showGridLines="0" zoomScale="70" zoomScaleNormal="70" workbookViewId="0">
      <selection activeCell="J56" sqref="J56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650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650 kN/m2</v>
      </c>
      <c r="N1" t="str">
        <f t="shared" si="1"/>
        <v>σ´m = 3740 kN/m2</v>
      </c>
    </row>
    <row r="2" spans="2:25" ht="18" customHeight="1" x14ac:dyDescent="0.35">
      <c r="B2" s="171" t="s">
        <v>27</v>
      </c>
      <c r="C2" s="172"/>
      <c r="D2" s="172"/>
      <c r="E2" s="172"/>
      <c r="F2" s="173"/>
      <c r="G2" s="174" t="s">
        <v>30</v>
      </c>
      <c r="H2" s="175"/>
      <c r="I2" s="175"/>
      <c r="J2" s="176"/>
      <c r="K2" s="174" t="s">
        <v>30</v>
      </c>
      <c r="L2" s="175"/>
      <c r="M2" s="175"/>
      <c r="N2" s="176"/>
    </row>
    <row r="3" spans="2:25" ht="17.25" x14ac:dyDescent="0.25">
      <c r="B3" s="165" t="s">
        <v>33</v>
      </c>
      <c r="C3" s="166"/>
      <c r="D3" s="166"/>
      <c r="E3" s="166"/>
      <c r="F3" s="167"/>
      <c r="G3" s="177" t="s">
        <v>31</v>
      </c>
      <c r="H3" s="178"/>
      <c r="I3" s="178"/>
      <c r="J3" s="179"/>
      <c r="K3" s="177" t="s">
        <v>31</v>
      </c>
      <c r="L3" s="178"/>
      <c r="M3" s="178"/>
      <c r="N3" s="179"/>
    </row>
    <row r="4" spans="2:25" ht="15" customHeight="1" thickBot="1" x14ac:dyDescent="0.3">
      <c r="B4" s="168"/>
      <c r="C4" s="169"/>
      <c r="D4" s="169"/>
      <c r="E4" s="169"/>
      <c r="F4" s="170"/>
      <c r="G4" s="22">
        <v>1</v>
      </c>
      <c r="H4" s="23">
        <v>400</v>
      </c>
      <c r="I4" s="23">
        <v>650</v>
      </c>
      <c r="J4" s="24">
        <v>3750</v>
      </c>
      <c r="K4" s="22">
        <v>1</v>
      </c>
      <c r="L4" s="23">
        <v>1000</v>
      </c>
      <c r="M4" s="23">
        <v>650</v>
      </c>
      <c r="N4" s="24">
        <v>3740</v>
      </c>
      <c r="Y4" s="3" t="s">
        <v>36</v>
      </c>
    </row>
    <row r="5" spans="2:25" ht="6.75" customHeight="1" thickBot="1" x14ac:dyDescent="0.3"/>
    <row r="6" spans="2:25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28</v>
      </c>
      <c r="G6" s="174" t="s">
        <v>29</v>
      </c>
      <c r="H6" s="175"/>
      <c r="I6" s="175"/>
      <c r="J6" s="176"/>
      <c r="K6" s="174" t="s">
        <v>32</v>
      </c>
      <c r="L6" s="175"/>
      <c r="M6" s="175"/>
      <c r="N6" s="176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si="4"/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4"/>
        <v>0.25701360607339685</v>
      </c>
      <c r="H17" s="5">
        <f t="shared" si="4"/>
        <v>0.88411170696046271</v>
      </c>
      <c r="I17" s="33">
        <f t="shared" si="4"/>
        <v>0.97720484644119454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1.593494221810645E-2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4"/>
        <v>0.20675003779924883</v>
      </c>
      <c r="H18" s="5">
        <f t="shared" si="4"/>
        <v>0.85214623773549003</v>
      </c>
      <c r="I18" s="33">
        <f t="shared" si="4"/>
        <v>0.95577381950780382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1.8891425443739653E-2</v>
      </c>
      <c r="N18" s="6">
        <f t="shared" si="7"/>
        <v>1.2987000000000012E-2</v>
      </c>
    </row>
    <row r="19" spans="1:25" x14ac:dyDescent="0.25">
      <c r="A19" t="s">
        <v>44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4"/>
        <v>0.17304463983713486</v>
      </c>
      <c r="H19" s="5">
        <f t="shared" si="4"/>
        <v>0.82391447152624753</v>
      </c>
      <c r="I19" s="33">
        <f t="shared" si="4"/>
        <v>0.93497565854259534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2.1931990297744872E-2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4"/>
        <v>0.14885554373653231</v>
      </c>
      <c r="H20" s="5">
        <f t="shared" si="4"/>
        <v>0.79814217252067732</v>
      </c>
      <c r="I20" s="33">
        <f t="shared" si="4"/>
        <v>0.91449016661837113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2.5091876153058395E-2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4"/>
        <v>0.11642954665050925</v>
      </c>
      <c r="H21" s="5">
        <f t="shared" si="4"/>
        <v>0.7518097486504548</v>
      </c>
      <c r="I21" s="33">
        <f t="shared" si="4"/>
        <v>0.87447723365651064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3.1736242920047203E-2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4"/>
        <v>9.5672735891345784E-2</v>
      </c>
      <c r="H22" s="5">
        <f t="shared" si="4"/>
        <v>0.71078636852364097</v>
      </c>
      <c r="I22" s="33">
        <f t="shared" si="4"/>
        <v>0.83620944363363148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3.867538043923411E-2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4"/>
        <v>6.6283267844624738E-2</v>
      </c>
      <c r="H23" s="5">
        <f t="shared" si="4"/>
        <v>0.62552772979643445</v>
      </c>
      <c r="I23" s="33">
        <f t="shared" si="4"/>
        <v>0.750310857040001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5.6332745573188597E-2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ref="G24:J41" si="9">IF($E24*G$4^$F24&gt;1,1,$E24*G$4^$F24)</f>
        <v>5.0771480912764122E-2</v>
      </c>
      <c r="H24" s="5">
        <f t="shared" si="9"/>
        <v>0.55862467875784849</v>
      </c>
      <c r="I24" s="33">
        <f t="shared" si="9"/>
        <v>0.67844753055673057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7.3317351436419417E-2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0.56816944803696467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0.10330071108241448</v>
      </c>
      <c r="N25" s="6">
        <f t="shared" si="7"/>
        <v>1.2987000000000012E-2</v>
      </c>
    </row>
    <row r="26" spans="1:25" x14ac:dyDescent="0.25">
      <c r="B26" s="213">
        <v>4.0000000000000001E-3</v>
      </c>
      <c r="C26" s="214">
        <v>0</v>
      </c>
      <c r="D26" s="214">
        <v>0</v>
      </c>
      <c r="E26" s="215">
        <f t="shared" si="2"/>
        <v>2.6329791474247299E-2</v>
      </c>
      <c r="F26" s="215">
        <f t="shared" si="3"/>
        <v>0.45098128069557381</v>
      </c>
      <c r="G26" s="216">
        <f t="shared" si="9"/>
        <v>2.6329791474247299E-2</v>
      </c>
      <c r="H26" s="215">
        <f t="shared" si="9"/>
        <v>0.39257963504291299</v>
      </c>
      <c r="I26" s="217">
        <f t="shared" si="9"/>
        <v>0.48867338648657366</v>
      </c>
      <c r="J26" s="218">
        <f t="shared" si="9"/>
        <v>1</v>
      </c>
      <c r="K26" s="215">
        <f t="shared" si="8"/>
        <v>0.31957146255606295</v>
      </c>
      <c r="L26" s="215">
        <f t="shared" si="5"/>
        <v>0.16083663693908093</v>
      </c>
      <c r="M26" s="217">
        <f t="shared" si="6"/>
        <v>0.12785869824846019</v>
      </c>
      <c r="N26" s="218">
        <f t="shared" si="7"/>
        <v>1.2987000000000012E-2</v>
      </c>
    </row>
    <row r="27" spans="1:25" x14ac:dyDescent="0.25">
      <c r="B27" s="213">
        <v>6.0000000000000001E-3</v>
      </c>
      <c r="C27" s="214">
        <v>0</v>
      </c>
      <c r="D27" s="214">
        <v>0</v>
      </c>
      <c r="E27" s="215">
        <f t="shared" si="2"/>
        <v>1.7821818681820978E-2</v>
      </c>
      <c r="F27" s="215">
        <f t="shared" si="3"/>
        <v>0.47340532097368682</v>
      </c>
      <c r="G27" s="216">
        <f t="shared" si="9"/>
        <v>1.7821818681820978E-2</v>
      </c>
      <c r="H27" s="215">
        <f t="shared" si="9"/>
        <v>0.30393524605671429</v>
      </c>
      <c r="I27" s="217">
        <f t="shared" si="9"/>
        <v>0.38247246191834966</v>
      </c>
      <c r="J27" s="218">
        <f t="shared" si="9"/>
        <v>0.87683411856053295</v>
      </c>
      <c r="K27" s="215">
        <f t="shared" si="8"/>
        <v>0.32388105147353768</v>
      </c>
      <c r="L27" s="215">
        <f t="shared" si="5"/>
        <v>0.19445364562423473</v>
      </c>
      <c r="M27" s="217">
        <f t="shared" si="6"/>
        <v>0.16451472703025691</v>
      </c>
      <c r="N27" s="218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0.31482755912383253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0.19015764258874704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0.26790335226997664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0.20899480493992978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0.19584975102465296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0.23959273756354738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0.15476261705654512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0.257947724552685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0.10942256119303868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0.27896730338893549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6.937340442914261E-2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0.29820135598548558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5.0944074196887804E-2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0.30726255063029578</v>
      </c>
      <c r="N34" s="6">
        <f t="shared" si="7"/>
        <v>0.26950519284933006</v>
      </c>
      <c r="Y34" s="3" t="s">
        <v>37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3.6520049578882614E-2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0.31444691822606657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1.890356788939632E-2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0.323331539663198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1.2797269467802082E-2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0.32643943160730404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9.688282661971177E-3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0.32802738770155515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6.5341835978402285E-3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0.32964224031065725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4.9367713161743336E-3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0.33046157316664809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3.9704208660301023E-3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0.33095770992307055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43</v>
      </c>
      <c r="B43" s="40">
        <v>1.8418290214243073E-3</v>
      </c>
      <c r="C43" s="41">
        <v>0</v>
      </c>
      <c r="D43" s="41">
        <v>0</v>
      </c>
      <c r="E43" s="42">
        <f>0.5*(1+TANH(LN(((0.000102+D43)/B43)^0.492)))</f>
        <v>5.4823906079843943E-2</v>
      </c>
      <c r="F43" s="43">
        <f>0.272*(1-TANH(LN((0.000556/B43)^0.4)))*EXP(-0.0145*C43^1.3)</f>
        <v>0.3931817906724836</v>
      </c>
      <c r="G43" s="44"/>
      <c r="H43" s="41"/>
      <c r="I43" s="42">
        <f>E43*I$4^F43</f>
        <v>0.69977155581059036</v>
      </c>
      <c r="J43" s="45"/>
      <c r="K43" s="46"/>
      <c r="L43" s="47"/>
      <c r="M43" s="48">
        <f t="shared" si="6"/>
        <v>6.8067204037109974E-2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19"/>
      <c r="C45" s="11"/>
      <c r="D45" s="11"/>
      <c r="E45" s="11"/>
      <c r="F45" s="11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  <c r="B47" s="11"/>
      <c r="C47" s="11"/>
      <c r="D47" s="11"/>
      <c r="E47" s="11"/>
      <c r="F47" s="11"/>
    </row>
    <row r="48" spans="1:25" x14ac:dyDescent="0.25">
      <c r="A48" s="1"/>
      <c r="B48" s="220"/>
      <c r="C48" s="11"/>
      <c r="D48" s="11"/>
      <c r="E48" s="11"/>
      <c r="F48" s="11"/>
    </row>
    <row r="49" spans="2:6" x14ac:dyDescent="0.25">
      <c r="B49" s="220"/>
      <c r="C49" s="11"/>
      <c r="D49" s="11"/>
      <c r="E49" s="11"/>
      <c r="F49" s="11"/>
    </row>
    <row r="50" spans="2:6" x14ac:dyDescent="0.25">
      <c r="B50" s="220"/>
      <c r="C50" s="11"/>
      <c r="D50" s="11"/>
      <c r="E50" s="11"/>
      <c r="F50" s="11"/>
    </row>
    <row r="51" spans="2:6" x14ac:dyDescent="0.25">
      <c r="B51" s="220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220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220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221"/>
      <c r="C70" s="11"/>
      <c r="D70" s="11"/>
      <c r="E70" s="11"/>
      <c r="F70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31</vt:i4>
      </vt:variant>
    </vt:vector>
  </HeadingPairs>
  <TitlesOfParts>
    <vt:vector size="31" baseType="lpstr">
      <vt:lpstr>Sinusoidal T 1s Ciclos 10</vt:lpstr>
      <vt:lpstr>Sinusoidal T 1s Ciclos 1</vt:lpstr>
      <vt:lpstr>Sinusoidal T 0,5 s </vt:lpstr>
      <vt:lpstr>3A Inf</vt:lpstr>
      <vt:lpstr>3A Inf Cortante _amortigu</vt:lpstr>
      <vt:lpstr>3A Med</vt:lpstr>
      <vt:lpstr>3A Med Cortante _amortigu</vt:lpstr>
      <vt:lpstr>3A Sup</vt:lpstr>
      <vt:lpstr>3A Su Cortante _amortigu</vt:lpstr>
      <vt:lpstr>3B Inf</vt:lpstr>
      <vt:lpstr>3B Inf Cortante _amortigu</vt:lpstr>
      <vt:lpstr>3B Med</vt:lpstr>
      <vt:lpstr>3B Med Cortante _amortigu</vt:lpstr>
      <vt:lpstr>3B Sup</vt:lpstr>
      <vt:lpstr>3B Sup Cortante _amortigu</vt:lpstr>
      <vt:lpstr>3C Inf</vt:lpstr>
      <vt:lpstr>3C Inf Cortante _amortigu</vt:lpstr>
      <vt:lpstr>3C Med</vt:lpstr>
      <vt:lpstr>3C Med Cortante _amortigu</vt:lpstr>
      <vt:lpstr>3C Sup</vt:lpstr>
      <vt:lpstr>3C Sup Cortante _amortigu</vt:lpstr>
      <vt:lpstr>3C Sup2</vt:lpstr>
      <vt:lpstr>3C Sup2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2021-11-18T07:51:17Z</dcterms:modified>
</cp:coreProperties>
</file>