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nografia\"/>
    </mc:Choice>
  </mc:AlternateContent>
  <xr:revisionPtr revIDLastSave="0" documentId="13_ncr:1_{006C3BF7-0F65-4E74-B23C-2F0D754FFD40}" xr6:coauthVersionLast="47" xr6:coauthVersionMax="47" xr10:uidLastSave="{00000000-0000-0000-0000-000000000000}"/>
  <bookViews>
    <workbookView xWindow="28680" yWindow="-120" windowWidth="29040" windowHeight="15720" activeTab="4" xr2:uid="{A4067B17-D35E-40D7-BEFA-0FE09B204B18}"/>
  </bookViews>
  <sheets>
    <sheet name="Presupuesto" sheetId="7" r:id="rId1"/>
    <sheet name="costos" sheetId="2" r:id="rId2"/>
    <sheet name="ventas " sheetId="3" r:id="rId3"/>
    <sheet name="Flujo del proyecto " sheetId="4" r:id="rId4"/>
    <sheet name="TIR-VAN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F20" i="1" s="1"/>
  <c r="G20" i="1" s="1"/>
  <c r="H20" i="1" s="1"/>
  <c r="B19" i="1"/>
  <c r="E42" i="4"/>
  <c r="R19" i="1"/>
  <c r="D3" i="4"/>
  <c r="E14" i="4"/>
  <c r="D2" i="4"/>
  <c r="Q19" i="1"/>
  <c r="P11" i="1"/>
  <c r="E19" i="1"/>
  <c r="F19" i="1"/>
  <c r="G19" i="1"/>
  <c r="H19" i="1"/>
  <c r="I19" i="1"/>
  <c r="J19" i="1"/>
  <c r="K19" i="1"/>
  <c r="L19" i="1"/>
  <c r="M19" i="1"/>
  <c r="N19" i="1"/>
  <c r="O19" i="1"/>
  <c r="P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D19" i="1"/>
  <c r="F4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F2" i="1"/>
  <c r="B10" i="1"/>
  <c r="E10" i="1"/>
  <c r="D4" i="1"/>
  <c r="D2" i="1" s="1"/>
  <c r="D3" i="1" s="1"/>
  <c r="E4" i="1"/>
  <c r="E2" i="1" s="1"/>
  <c r="E3" i="1" s="1"/>
  <c r="F3" i="1" s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D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I20" i="1" l="1"/>
  <c r="J20" i="1" l="1"/>
  <c r="K20" i="1" s="1"/>
  <c r="L20" i="1" s="1"/>
  <c r="M20" i="1" s="1"/>
  <c r="N20" i="1" s="1"/>
  <c r="O20" i="1" s="1"/>
  <c r="P20" i="1" l="1"/>
  <c r="Q20" i="1" s="1"/>
  <c r="R20" i="1" l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AJ20" i="1" s="1"/>
  <c r="AK20" i="1" s="1"/>
  <c r="AL20" i="1" s="1"/>
  <c r="AM20" i="1" s="1"/>
  <c r="AN20" i="1" s="1"/>
  <c r="AO20" i="1" s="1"/>
  <c r="AP20" i="1" s="1"/>
  <c r="AQ20" i="1" s="1"/>
  <c r="AR20" i="1" l="1"/>
  <c r="AS20" i="1" s="1"/>
  <c r="E2" i="3" l="1"/>
  <c r="B2" i="2"/>
  <c r="B3" i="7"/>
  <c r="B2" i="7"/>
  <c r="F45" i="3"/>
  <c r="C45" i="3"/>
  <c r="D45" i="3"/>
  <c r="E45" i="3"/>
  <c r="B45" i="3"/>
  <c r="D2" i="3"/>
  <c r="C2" i="3"/>
  <c r="B2" i="3"/>
  <c r="G2" i="2"/>
  <c r="B9" i="7"/>
  <c r="C45" i="2"/>
  <c r="D45" i="2"/>
  <c r="E45" i="2"/>
  <c r="F45" i="2"/>
  <c r="G45" i="2"/>
  <c r="H45" i="2"/>
  <c r="B45" i="2"/>
  <c r="D2" i="2"/>
  <c r="F2" i="2"/>
  <c r="E2" i="2"/>
  <c r="C2" i="2"/>
  <c r="B4" i="1"/>
  <c r="F2" i="3" l="1"/>
  <c r="B33" i="7"/>
  <c r="H2" i="2"/>
  <c r="D11" i="1"/>
  <c r="E11" i="1" s="1"/>
  <c r="B23" i="1"/>
  <c r="B24" i="1" s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F19" i="3"/>
  <c r="F7" i="3"/>
  <c r="F8" i="3"/>
  <c r="F10" i="3"/>
  <c r="F16" i="3"/>
  <c r="F18" i="3"/>
  <c r="F5" i="3"/>
  <c r="F6" i="3"/>
  <c r="F9" i="3"/>
  <c r="F11" i="3"/>
  <c r="F12" i="3"/>
  <c r="F13" i="3"/>
  <c r="F14" i="3"/>
  <c r="F15" i="3"/>
  <c r="F17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" i="3"/>
  <c r="F3" i="3"/>
  <c r="H42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3" i="2"/>
  <c r="H44" i="2"/>
  <c r="H3" i="2"/>
  <c r="F11" i="1" l="1"/>
  <c r="G11" i="1" s="1"/>
  <c r="H11" i="1" s="1"/>
  <c r="I11" i="1" s="1"/>
  <c r="J11" i="1" s="1"/>
  <c r="K11" i="1" s="1"/>
  <c r="L11" i="1" s="1"/>
  <c r="M11" i="1" s="1"/>
  <c r="N11" i="1" s="1"/>
  <c r="O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H11" i="1" s="1"/>
  <c r="AI11" i="1" s="1"/>
  <c r="AJ11" i="1" s="1"/>
  <c r="AK11" i="1" s="1"/>
  <c r="AL11" i="1" s="1"/>
  <c r="AM11" i="1" s="1"/>
  <c r="AN11" i="1" s="1"/>
  <c r="AO11" i="1" s="1"/>
  <c r="AP11" i="1" s="1"/>
  <c r="AQ11" i="1" s="1"/>
  <c r="AR11" i="1" s="1"/>
  <c r="AS11" i="1" s="1"/>
  <c r="E2" i="4"/>
  <c r="E3" i="4" s="1"/>
  <c r="E4" i="4" s="1"/>
  <c r="E5" i="4" s="1"/>
  <c r="E6" i="4" s="1"/>
  <c r="E7" i="4" s="1"/>
  <c r="E8" i="4" s="1"/>
  <c r="E9" i="4" s="1"/>
  <c r="E10" i="4" s="1"/>
  <c r="E11" i="4" s="1"/>
  <c r="E12" i="4" s="1"/>
  <c r="E13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3" i="4" s="1"/>
  <c r="B26" i="1" l="1"/>
  <c r="B28" i="1"/>
  <c r="B29" i="1" s="1"/>
  <c r="B2" i="1" l="1"/>
  <c r="G3" i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G3" i="1" s="1"/>
  <c r="AH3" i="1" s="1"/>
  <c r="AI3" i="1" s="1"/>
  <c r="AJ3" i="1" s="1"/>
  <c r="AK3" i="1" s="1"/>
  <c r="AL3" i="1" s="1"/>
  <c r="AM3" i="1" s="1"/>
  <c r="AN3" i="1" s="1"/>
  <c r="AO3" i="1" s="1"/>
  <c r="AP3" i="1" s="1"/>
  <c r="AQ3" i="1" s="1"/>
  <c r="AR3" i="1" s="1"/>
  <c r="AS3" i="1" s="1"/>
</calcChain>
</file>

<file path=xl/sharedStrings.xml><?xml version="1.0" encoding="utf-8"?>
<sst xmlns="http://schemas.openxmlformats.org/spreadsheetml/2006/main" count="239" uniqueCount="150">
  <si>
    <t>Ingresos</t>
  </si>
  <si>
    <t xml:space="preserve">Ventas </t>
  </si>
  <si>
    <t>Cuotas iniciales + Cuotas de separacion</t>
  </si>
  <si>
    <t>Subsidios</t>
  </si>
  <si>
    <t>Recaudos entregas</t>
  </si>
  <si>
    <t>Otros Ingresos</t>
  </si>
  <si>
    <t>Costos</t>
  </si>
  <si>
    <t>Costo directo obra</t>
  </si>
  <si>
    <t>Costos indirectos</t>
  </si>
  <si>
    <t>Compensaciones</t>
  </si>
  <si>
    <t>Gestión de ventas</t>
  </si>
  <si>
    <t>Imprevistos</t>
  </si>
  <si>
    <t>Terreno</t>
  </si>
  <si>
    <t>Flujo de caja operativo</t>
  </si>
  <si>
    <t xml:space="preserve">  </t>
  </si>
  <si>
    <t>mes 1</t>
  </si>
  <si>
    <t xml:space="preserve">mes 2 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</si>
  <si>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</si>
  <si>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</si>
  <si>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</si>
  <si>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</si>
  <si>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</si>
  <si>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</si>
  <si>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</si>
  <si>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</si>
  <si>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</si>
  <si>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</si>
  <si>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</si>
  <si>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</si>
  <si>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</si>
  <si>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</si>
  <si>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</si>
  <si>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</si>
  <si>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</si>
  <si>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</si>
  <si>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</si>
  <si>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</si>
  <si>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</si>
  <si>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</si>
  <si>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mes 25</t>
  </si>
  <si>
    <t>mes 26</t>
  </si>
  <si>
    <t>mes 27</t>
  </si>
  <si>
    <t>mes 28</t>
  </si>
  <si>
    <t>mes 29</t>
  </si>
  <si>
    <t>mes 30</t>
  </si>
  <si>
    <t>mes 31</t>
  </si>
  <si>
    <t>mes 32</t>
  </si>
  <si>
    <t>mes 33</t>
  </si>
  <si>
    <t>mes 34</t>
  </si>
  <si>
    <t>mes 35</t>
  </si>
  <si>
    <t>mes 36</t>
  </si>
  <si>
    <t>mes 37</t>
  </si>
  <si>
    <t>mes 38</t>
  </si>
  <si>
    <t>mes 39</t>
  </si>
  <si>
    <t>mes 40</t>
  </si>
  <si>
    <t>mes 41</t>
  </si>
  <si>
    <t>mes 42</t>
  </si>
  <si>
    <t xml:space="preserve">mes 17 </t>
  </si>
  <si>
    <t xml:space="preserve">mes 18 </t>
  </si>
  <si>
    <t xml:space="preserve">mes 39 </t>
  </si>
  <si>
    <t xml:space="preserve">mes 1 </t>
  </si>
  <si>
    <t>mes 2</t>
  </si>
  <si>
    <t xml:space="preserve">flujo operacional x mes </t>
  </si>
  <si>
    <t xml:space="preserve">flujo operativo mensual </t>
  </si>
  <si>
    <t xml:space="preserve">Flujo operativo acumulado </t>
  </si>
  <si>
    <t xml:space="preserve">preventas-mes 1 </t>
  </si>
  <si>
    <t>Preventas-mes 2</t>
  </si>
  <si>
    <t>preventas-mes 3</t>
  </si>
  <si>
    <t>preventas-mes 4</t>
  </si>
  <si>
    <t>preventas-mes 5</t>
  </si>
  <si>
    <t>preventas-mes 6</t>
  </si>
  <si>
    <t>preventas-mes 7</t>
  </si>
  <si>
    <t>preventas-mes 8</t>
  </si>
  <si>
    <t>preventas-mes 9</t>
  </si>
  <si>
    <t>preventas-mes 10</t>
  </si>
  <si>
    <t>preventas-mes 11</t>
  </si>
  <si>
    <t>preventas-mes 12</t>
  </si>
  <si>
    <t>preventas-mes 13</t>
  </si>
  <si>
    <t>preventas-mes 14</t>
  </si>
  <si>
    <t>preventas-mes 15</t>
  </si>
  <si>
    <t>preventas-mes 16</t>
  </si>
  <si>
    <t>construccion-mes 17</t>
  </si>
  <si>
    <t>construccion-mes 18</t>
  </si>
  <si>
    <t>construccion-mes 19</t>
  </si>
  <si>
    <t>construccion-mes 20</t>
  </si>
  <si>
    <t>construccion-mes 21</t>
  </si>
  <si>
    <t>construccion-mes 22</t>
  </si>
  <si>
    <t>construccion-mes 23</t>
  </si>
  <si>
    <t>construccion-mes 24</t>
  </si>
  <si>
    <t>construccion-mes 25</t>
  </si>
  <si>
    <t>construccion-mes 26</t>
  </si>
  <si>
    <t>construccion-mes 27</t>
  </si>
  <si>
    <t>construccion-mes 28</t>
  </si>
  <si>
    <t>construccion-mes 29</t>
  </si>
  <si>
    <t>construccion-mes 30</t>
  </si>
  <si>
    <t>construccion-mes 31</t>
  </si>
  <si>
    <t>construccion-mes 32</t>
  </si>
  <si>
    <t>construccion-mes 33</t>
  </si>
  <si>
    <t>construccion-mes 34</t>
  </si>
  <si>
    <t>construccion-mes 35</t>
  </si>
  <si>
    <t>construccion-mes 36</t>
  </si>
  <si>
    <t>construccion-mes 37</t>
  </si>
  <si>
    <t>Entregas-mes 38</t>
  </si>
  <si>
    <t>Entregas-mes 39</t>
  </si>
  <si>
    <t>Entregas-mes 40</t>
  </si>
  <si>
    <t>Entregas-mes 41</t>
  </si>
  <si>
    <t>Entregas-mes 42</t>
  </si>
  <si>
    <t xml:space="preserve">Flujo mensual de costos $ </t>
  </si>
  <si>
    <t xml:space="preserve">Flujo mensual de ventas$ </t>
  </si>
  <si>
    <t>Tasa de descuento anual</t>
  </si>
  <si>
    <t xml:space="preserve">Tasa de descuento mensual </t>
  </si>
  <si>
    <t>valor presente neto  (VPN)</t>
  </si>
  <si>
    <t xml:space="preserve">Tasa interna de retorno mensual </t>
  </si>
  <si>
    <t>Tasa interna de retorno anual ( TIR)</t>
  </si>
  <si>
    <t>3, Margen Operativo</t>
  </si>
  <si>
    <t>2,5, Imprevistos</t>
  </si>
  <si>
    <t>2,4, Gestión de Ventas</t>
  </si>
  <si>
    <t>2,3, Compensaciones</t>
  </si>
  <si>
    <t>2,2,11, Sala de Ventas</t>
  </si>
  <si>
    <t>2,2,10, Costos de licenciamiento</t>
  </si>
  <si>
    <t>2,2,9, Póliza Decenal de Construcción</t>
  </si>
  <si>
    <t>2,2,8, Costos de Fiducia</t>
  </si>
  <si>
    <t>2,2,7, Derechos de Conexión a Servicios Públicos</t>
  </si>
  <si>
    <t>2,2,6, Interventoría</t>
  </si>
  <si>
    <t>2,2,5, Gastos Notariales y de registro</t>
  </si>
  <si>
    <t>2,2,4, Seguros y Garantías</t>
  </si>
  <si>
    <t>2,2,3, Impuestos</t>
  </si>
  <si>
    <t>2,2,2, Honorario de Gerencia</t>
  </si>
  <si>
    <t>2,2,1, Estudios y Diseños</t>
  </si>
  <si>
    <t>2,2, Costos indirectos</t>
  </si>
  <si>
    <t>2,1,2, COSTOS DE ADMINISTRACION Y PROYECCION CD</t>
  </si>
  <si>
    <t>2,1,1,4, Urbanismo</t>
  </si>
  <si>
    <t>2,1,1,3, Zonas Comunes y Redes de SP</t>
  </si>
  <si>
    <t>2,1,1,2, Cimentaciones</t>
  </si>
  <si>
    <t>2,1,1,1, Edificaciones</t>
  </si>
  <si>
    <t>2,1,1, Estructura costos directos</t>
  </si>
  <si>
    <t xml:space="preserve">   </t>
  </si>
  <si>
    <t>2,1, Costo directo total</t>
  </si>
  <si>
    <t>2, COSTOS</t>
  </si>
  <si>
    <t>1,1,4, Recaudos finales</t>
  </si>
  <si>
    <t>1,1,3, Subsidios</t>
  </si>
  <si>
    <t>1,1,2, Cuotas iniciales</t>
  </si>
  <si>
    <t>1,1,1, Cuotas de separación</t>
  </si>
  <si>
    <t>1,1, VENTAS</t>
  </si>
  <si>
    <t>1, INGRESOS</t>
  </si>
  <si>
    <t>VALOR</t>
  </si>
  <si>
    <t>ITEM</t>
  </si>
  <si>
    <t>Devolucion del iva</t>
  </si>
  <si>
    <t>2,6 Terreno</t>
  </si>
  <si>
    <t xml:space="preserve">1,1,5, Devolucion del 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</si>
</sst>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&quot;\ #,##0.00"/>
    <numFmt numFmtId="165" formatCode="_-&quot;$&quot;\ * #,##0_-;\-&quot;$&quot;\ * #,##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6" fontId="2" fillId="0" borderId="0" xfId="0" applyNumberFormat="1" applyFont="1" applyBorder="1" applyAlignment="1">
      <alignment horizontal="center" vertical="center"/>
    </xf>
    <xf numFmtId="164" fontId="2" fillId="0" borderId="0" xfId="1" applyNumberFormat="1" applyFont="1" applyBorder="1"/>
    <xf numFmtId="6" fontId="2" fillId="0" borderId="0" xfId="0" applyNumberFormat="1" applyFont="1" applyBorder="1"/>
    <xf numFmtId="0" fontId="2" fillId="6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6" fontId="4" fillId="0" borderId="3" xfId="0" applyNumberFormat="1" applyFont="1" applyBorder="1"/>
    <xf numFmtId="6" fontId="7" fillId="0" borderId="3" xfId="0" applyNumberFormat="1" applyFont="1" applyFill="1" applyBorder="1" applyAlignment="1">
      <alignment wrapText="1"/>
    </xf>
    <xf numFmtId="0" fontId="4" fillId="3" borderId="3" xfId="0" applyFont="1" applyFill="1" applyBorder="1" applyAlignment="1">
      <alignment horizontal="center" vertical="center"/>
    </xf>
    <xf numFmtId="6" fontId="4" fillId="0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6" fontId="4" fillId="7" borderId="3" xfId="0" applyNumberFormat="1" applyFont="1" applyFill="1" applyBorder="1" applyAlignment="1">
      <alignment horizontal="center" vertical="center"/>
    </xf>
    <xf numFmtId="6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164" fontId="4" fillId="8" borderId="3" xfId="1" applyNumberFormat="1" applyFont="1" applyFill="1" applyBorder="1"/>
    <xf numFmtId="0" fontId="4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6" fontId="4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6" fontId="8" fillId="0" borderId="3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6" fontId="4" fillId="0" borderId="0" xfId="0" applyNumberFormat="1" applyFont="1"/>
    <xf numFmtId="9" fontId="4" fillId="0" borderId="0" xfId="0" applyNumberFormat="1" applyFont="1"/>
    <xf numFmtId="0" fontId="8" fillId="0" borderId="6" xfId="0" applyFont="1" applyBorder="1"/>
    <xf numFmtId="0" fontId="8" fillId="0" borderId="11" xfId="0" applyFont="1" applyBorder="1"/>
    <xf numFmtId="0" fontId="8" fillId="0" borderId="7" xfId="0" applyFont="1" applyFill="1" applyBorder="1"/>
    <xf numFmtId="6" fontId="8" fillId="0" borderId="0" xfId="0" applyNumberFormat="1" applyFont="1" applyFill="1" applyBorder="1" applyAlignment="1">
      <alignment wrapText="1"/>
    </xf>
    <xf numFmtId="0" fontId="4" fillId="0" borderId="10" xfId="0" applyFont="1" applyBorder="1"/>
    <xf numFmtId="0" fontId="6" fillId="0" borderId="10" xfId="0" applyFont="1" applyBorder="1"/>
    <xf numFmtId="0" fontId="8" fillId="3" borderId="11" xfId="0" applyFont="1" applyFill="1" applyBorder="1"/>
    <xf numFmtId="0" fontId="8" fillId="3" borderId="8" xfId="0" applyFont="1" applyFill="1" applyBorder="1"/>
    <xf numFmtId="0" fontId="9" fillId="0" borderId="4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0" fontId="4" fillId="0" borderId="12" xfId="0" applyFont="1" applyBorder="1"/>
    <xf numFmtId="0" fontId="4" fillId="0" borderId="5" xfId="0" applyFont="1" applyBorder="1"/>
    <xf numFmtId="8" fontId="8" fillId="3" borderId="16" xfId="0" applyNumberFormat="1" applyFont="1" applyFill="1" applyBorder="1"/>
    <xf numFmtId="8" fontId="8" fillId="3" borderId="5" xfId="0" applyNumberFormat="1" applyFont="1" applyFill="1" applyBorder="1"/>
    <xf numFmtId="0" fontId="6" fillId="0" borderId="12" xfId="0" applyFont="1" applyBorder="1"/>
    <xf numFmtId="0" fontId="6" fillId="0" borderId="5" xfId="0" applyFont="1" applyBorder="1"/>
    <xf numFmtId="10" fontId="6" fillId="0" borderId="17" xfId="0" applyNumberFormat="1" applyFont="1" applyBorder="1"/>
    <xf numFmtId="10" fontId="6" fillId="0" borderId="18" xfId="0" applyNumberFormat="1" applyFont="1" applyBorder="1"/>
    <xf numFmtId="10" fontId="10" fillId="3" borderId="19" xfId="2" applyNumberFormat="1" applyFont="1" applyFill="1" applyBorder="1"/>
    <xf numFmtId="10" fontId="10" fillId="3" borderId="20" xfId="2" applyNumberFormat="1" applyFont="1" applyFill="1" applyBorder="1"/>
    <xf numFmtId="10" fontId="4" fillId="0" borderId="4" xfId="0" applyNumberFormat="1" applyFont="1" applyBorder="1"/>
    <xf numFmtId="10" fontId="4" fillId="0" borderId="5" xfId="0" applyNumberFormat="1" applyFont="1" applyBorder="1"/>
    <xf numFmtId="10" fontId="4" fillId="0" borderId="16" xfId="2" applyNumberFormat="1" applyFont="1" applyBorder="1"/>
    <xf numFmtId="10" fontId="4" fillId="0" borderId="5" xfId="2" applyNumberFormat="1" applyFont="1" applyBorder="1"/>
    <xf numFmtId="6" fontId="4" fillId="7" borderId="3" xfId="0" applyNumberFormat="1" applyFont="1" applyFill="1" applyBorder="1" applyAlignment="1">
      <alignment wrapText="1"/>
    </xf>
    <xf numFmtId="6" fontId="4" fillId="8" borderId="3" xfId="0" applyNumberFormat="1" applyFont="1" applyFill="1" applyBorder="1" applyAlignment="1">
      <alignment wrapText="1"/>
    </xf>
    <xf numFmtId="6" fontId="4" fillId="8" borderId="21" xfId="0" applyNumberFormat="1" applyFont="1" applyFill="1" applyBorder="1" applyAlignment="1">
      <alignment wrapText="1"/>
    </xf>
    <xf numFmtId="6" fontId="8" fillId="9" borderId="3" xfId="0" applyNumberFormat="1" applyFont="1" applyFill="1" applyBorder="1" applyAlignment="1">
      <alignment wrapText="1"/>
    </xf>
    <xf numFmtId="0" fontId="9" fillId="10" borderId="7" xfId="0" applyFont="1" applyFill="1" applyBorder="1" applyAlignment="1">
      <alignment wrapText="1"/>
    </xf>
    <xf numFmtId="6" fontId="9" fillId="10" borderId="13" xfId="0" applyNumberFormat="1" applyFont="1" applyFill="1" applyBorder="1" applyAlignment="1">
      <alignment wrapText="1"/>
    </xf>
    <xf numFmtId="6" fontId="8" fillId="12" borderId="3" xfId="0" applyNumberFormat="1" applyFont="1" applyFill="1" applyBorder="1" applyAlignment="1">
      <alignment wrapText="1"/>
    </xf>
    <xf numFmtId="0" fontId="11" fillId="0" borderId="0" xfId="0" applyFont="1"/>
    <xf numFmtId="165" fontId="11" fillId="0" borderId="0" xfId="1" applyNumberFormat="1" applyFont="1"/>
    <xf numFmtId="165" fontId="4" fillId="0" borderId="0" xfId="0" applyNumberFormat="1" applyFont="1"/>
    <xf numFmtId="6" fontId="9" fillId="0" borderId="5" xfId="0" applyNumberFormat="1" applyFont="1" applyFill="1" applyBorder="1" applyAlignment="1">
      <alignment wrapText="1"/>
    </xf>
    <xf numFmtId="0" fontId="5" fillId="0" borderId="1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4" fontId="5" fillId="2" borderId="3" xfId="1" applyFont="1" applyFill="1" applyBorder="1" applyAlignment="1">
      <alignment horizontal="center" vertical="center" wrapText="1"/>
    </xf>
    <xf numFmtId="6" fontId="0" fillId="0" borderId="0" xfId="0" applyNumberFormat="1"/>
    <xf numFmtId="6" fontId="6" fillId="3" borderId="3" xfId="0" applyNumberFormat="1" applyFont="1" applyFill="1" applyBorder="1"/>
    <xf numFmtId="0" fontId="9" fillId="0" borderId="3" xfId="0" applyFont="1" applyBorder="1" applyAlignment="1">
      <alignment wrapText="1"/>
    </xf>
    <xf numFmtId="165" fontId="9" fillId="0" borderId="3" xfId="1" applyNumberFormat="1" applyFont="1" applyBorder="1" applyAlignment="1">
      <alignment wrapText="1"/>
    </xf>
    <xf numFmtId="0" fontId="9" fillId="9" borderId="3" xfId="0" applyFont="1" applyFill="1" applyBorder="1" applyAlignment="1">
      <alignment wrapText="1"/>
    </xf>
    <xf numFmtId="165" fontId="9" fillId="9" borderId="3" xfId="1" applyNumberFormat="1" applyFont="1" applyFill="1" applyBorder="1" applyAlignment="1">
      <alignment wrapText="1"/>
    </xf>
    <xf numFmtId="0" fontId="9" fillId="12" borderId="3" xfId="0" applyFont="1" applyFill="1" applyBorder="1" applyAlignment="1">
      <alignment wrapText="1"/>
    </xf>
    <xf numFmtId="165" fontId="9" fillId="12" borderId="3" xfId="1" applyNumberFormat="1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165" fontId="9" fillId="4" borderId="3" xfId="1" applyNumberFormat="1" applyFont="1" applyFill="1" applyBorder="1" applyAlignment="1">
      <alignment wrapText="1"/>
    </xf>
    <xf numFmtId="0" fontId="5" fillId="7" borderId="3" xfId="0" applyFont="1" applyFill="1" applyBorder="1" applyAlignment="1">
      <alignment horizontal="left" wrapText="1" indent="1"/>
    </xf>
    <xf numFmtId="165" fontId="5" fillId="7" borderId="3" xfId="1" applyNumberFormat="1" applyFont="1" applyFill="1" applyBorder="1" applyAlignment="1">
      <alignment wrapText="1"/>
    </xf>
    <xf numFmtId="0" fontId="5" fillId="7" borderId="3" xfId="0" applyFont="1" applyFill="1" applyBorder="1" applyAlignment="1">
      <alignment horizontal="left" wrapText="1" indent="2"/>
    </xf>
    <xf numFmtId="0" fontId="5" fillId="7" borderId="3" xfId="0" applyFont="1" applyFill="1" applyBorder="1" applyAlignment="1">
      <alignment horizontal="left" wrapText="1" indent="4"/>
    </xf>
    <xf numFmtId="0" fontId="5" fillId="8" borderId="3" xfId="0" applyFont="1" applyFill="1" applyBorder="1" applyAlignment="1">
      <alignment horizontal="left" wrapText="1" indent="1"/>
    </xf>
    <xf numFmtId="165" fontId="5" fillId="8" borderId="3" xfId="1" applyNumberFormat="1" applyFont="1" applyFill="1" applyBorder="1" applyAlignment="1">
      <alignment wrapText="1"/>
    </xf>
    <xf numFmtId="0" fontId="5" fillId="8" borderId="3" xfId="0" applyFont="1" applyFill="1" applyBorder="1" applyAlignment="1">
      <alignment horizontal="left" wrapText="1" indent="2"/>
    </xf>
    <xf numFmtId="44" fontId="5" fillId="12" borderId="3" xfId="1" applyFont="1" applyFill="1" applyBorder="1" applyAlignment="1">
      <alignment horizontal="center" vertical="center" wrapText="1"/>
    </xf>
    <xf numFmtId="6" fontId="6" fillId="12" borderId="3" xfId="0" applyNumberFormat="1" applyFont="1" applyFill="1" applyBorder="1"/>
    <xf numFmtId="44" fontId="5" fillId="3" borderId="9" xfId="1" applyFont="1" applyFill="1" applyBorder="1" applyAlignment="1">
      <alignment horizontal="center" vertical="center" wrapText="1"/>
    </xf>
    <xf numFmtId="44" fontId="5" fillId="9" borderId="3" xfId="1" applyFont="1" applyFill="1" applyBorder="1" applyAlignment="1">
      <alignment horizontal="center" vertical="center" wrapText="1"/>
    </xf>
    <xf numFmtId="6" fontId="0" fillId="3" borderId="3" xfId="0" applyNumberFormat="1" applyFill="1" applyBorder="1"/>
    <xf numFmtId="6" fontId="0" fillId="9" borderId="3" xfId="0" applyNumberFormat="1" applyFill="1" applyBorder="1"/>
    <xf numFmtId="0" fontId="9" fillId="2" borderId="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6" fontId="5" fillId="0" borderId="3" xfId="0" applyNumberFormat="1" applyFont="1" applyBorder="1" applyAlignment="1">
      <alignment horizontal="left" wrapText="1"/>
    </xf>
    <xf numFmtId="6" fontId="5" fillId="0" borderId="14" xfId="0" applyNumberFormat="1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9" fillId="11" borderId="7" xfId="0" applyFont="1" applyFill="1" applyBorder="1" applyAlignment="1">
      <alignment horizontal="left" wrapText="1"/>
    </xf>
    <xf numFmtId="6" fontId="9" fillId="11" borderId="13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15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6" fontId="8" fillId="9" borderId="1" xfId="0" applyNumberFormat="1" applyFont="1" applyFill="1" applyBorder="1" applyAlignment="1">
      <alignment wrapText="1"/>
    </xf>
    <xf numFmtId="1" fontId="4" fillId="8" borderId="3" xfId="1" applyNumberFormat="1" applyFont="1" applyFill="1" applyBorder="1"/>
  </cellXfs>
  <cellStyles count="4">
    <cellStyle name="Moneda" xfId="1" builtinId="4"/>
    <cellStyle name="Normal" xfId="0" builtinId="0"/>
    <cellStyle name="Normal 2" xfId="3" xr:uid="{C3616471-2070-4F60-BCEC-96DACEBB5FAB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DE81-EAF3-4C97-923E-DD5672926335}">
  <dimension ref="A1:C33"/>
  <sheetViews>
    <sheetView showGridLines="0" zoomScale="85" zoomScaleNormal="85" workbookViewId="0">
      <selection activeCell="F32" sqref="F32"/>
    </sheetView>
  </sheetViews>
  <sheetFormatPr baseColWidth="10" defaultColWidth="8.88671875" defaultRowHeight="15.6" outlineLevelRow="3" x14ac:dyDescent="0.3"/>
  <cols>
    <col min="1" max="1" width="64" style="58" customWidth="1"/>
    <col min="2" max="2" width="24.33203125" style="59" customWidth="1"/>
    <col min="3" max="3" width="19.5546875" style="58" bestFit="1" customWidth="1"/>
    <col min="4" max="16384" width="8.88671875" style="58"/>
  </cols>
  <sheetData>
    <row r="1" spans="1:3" x14ac:dyDescent="0.3">
      <c r="A1" s="67" t="s">
        <v>146</v>
      </c>
      <c r="B1" s="68" t="s">
        <v>145</v>
      </c>
      <c r="C1" s="16"/>
    </row>
    <row r="2" spans="1:3" x14ac:dyDescent="0.3">
      <c r="A2" s="69" t="s">
        <v>144</v>
      </c>
      <c r="B2" s="70">
        <f>B3+B8</f>
        <v>62057669518.239998</v>
      </c>
      <c r="C2" s="16"/>
    </row>
    <row r="3" spans="1:3" outlineLevel="1" x14ac:dyDescent="0.3">
      <c r="A3" s="79" t="s">
        <v>143</v>
      </c>
      <c r="B3" s="80">
        <f>B4+B5+B6+B7</f>
        <v>60296997200</v>
      </c>
      <c r="C3" s="16"/>
    </row>
    <row r="4" spans="1:3" outlineLevel="2" x14ac:dyDescent="0.3">
      <c r="A4" s="81" t="s">
        <v>142</v>
      </c>
      <c r="B4" s="80">
        <v>606000000</v>
      </c>
      <c r="C4" s="16"/>
    </row>
    <row r="5" spans="1:3" outlineLevel="2" x14ac:dyDescent="0.3">
      <c r="A5" s="81" t="s">
        <v>141</v>
      </c>
      <c r="B5" s="80">
        <v>9909796311.6800003</v>
      </c>
      <c r="C5" s="16"/>
    </row>
    <row r="6" spans="1:3" outlineLevel="2" x14ac:dyDescent="0.3">
      <c r="A6" s="81" t="s">
        <v>140</v>
      </c>
      <c r="B6" s="80">
        <v>7573302848.3199997</v>
      </c>
      <c r="C6" s="16"/>
    </row>
    <row r="7" spans="1:3" outlineLevel="2" x14ac:dyDescent="0.3">
      <c r="A7" s="81" t="s">
        <v>139</v>
      </c>
      <c r="B7" s="80">
        <v>42207898040</v>
      </c>
      <c r="C7" s="16"/>
    </row>
    <row r="8" spans="1:3" outlineLevel="2" x14ac:dyDescent="0.3">
      <c r="A8" s="81" t="s">
        <v>149</v>
      </c>
      <c r="B8" s="80">
        <v>1760672318.24</v>
      </c>
      <c r="C8" s="16"/>
    </row>
    <row r="9" spans="1:3" x14ac:dyDescent="0.3">
      <c r="A9" s="71" t="s">
        <v>138</v>
      </c>
      <c r="B9" s="72">
        <f>B10+B17+B29+B30+B31+B32</f>
        <v>53723138167.125</v>
      </c>
      <c r="C9" s="16"/>
    </row>
    <row r="10" spans="1:3" outlineLevel="1" x14ac:dyDescent="0.3">
      <c r="A10" s="75" t="s">
        <v>137</v>
      </c>
      <c r="B10" s="76">
        <v>31597469650.716099</v>
      </c>
      <c r="C10" s="60" t="s">
        <v>136</v>
      </c>
    </row>
    <row r="11" spans="1:3" outlineLevel="2" x14ac:dyDescent="0.3">
      <c r="A11" s="77" t="s">
        <v>135</v>
      </c>
      <c r="B11" s="76">
        <v>22722131409.369999</v>
      </c>
      <c r="C11" s="16"/>
    </row>
    <row r="12" spans="1:3" outlineLevel="3" x14ac:dyDescent="0.3">
      <c r="A12" s="78" t="s">
        <v>134</v>
      </c>
      <c r="B12" s="76">
        <v>16192355915.059999</v>
      </c>
      <c r="C12" s="16"/>
    </row>
    <row r="13" spans="1:3" outlineLevel="3" x14ac:dyDescent="0.3">
      <c r="A13" s="78" t="s">
        <v>133</v>
      </c>
      <c r="B13" s="76">
        <v>2552029162.1999998</v>
      </c>
      <c r="C13" s="16"/>
    </row>
    <row r="14" spans="1:3" outlineLevel="3" x14ac:dyDescent="0.3">
      <c r="A14" s="78" t="s">
        <v>132</v>
      </c>
      <c r="B14" s="76">
        <v>3254241004.1099901</v>
      </c>
      <c r="C14" s="16"/>
    </row>
    <row r="15" spans="1:3" outlineLevel="3" x14ac:dyDescent="0.3">
      <c r="A15" s="78" t="s">
        <v>131</v>
      </c>
      <c r="B15" s="76">
        <v>723505328</v>
      </c>
      <c r="C15" s="16"/>
    </row>
    <row r="16" spans="1:3" outlineLevel="2" x14ac:dyDescent="0.3">
      <c r="A16" s="77" t="s">
        <v>130</v>
      </c>
      <c r="B16" s="76">
        <v>8875338241.3461494</v>
      </c>
      <c r="C16" s="16"/>
    </row>
    <row r="17" spans="1:3" outlineLevel="1" x14ac:dyDescent="0.3">
      <c r="A17" s="75" t="s">
        <v>129</v>
      </c>
      <c r="B17" s="76">
        <v>10769209718.0089</v>
      </c>
      <c r="C17" s="16"/>
    </row>
    <row r="18" spans="1:3" outlineLevel="2" x14ac:dyDescent="0.3">
      <c r="A18" s="77" t="s">
        <v>128</v>
      </c>
      <c r="B18" s="76">
        <v>885730100</v>
      </c>
      <c r="C18" s="16"/>
    </row>
    <row r="19" spans="1:3" outlineLevel="2" x14ac:dyDescent="0.3">
      <c r="A19" s="77" t="s">
        <v>127</v>
      </c>
      <c r="B19" s="76">
        <v>4220789804</v>
      </c>
      <c r="C19" s="16"/>
    </row>
    <row r="20" spans="1:3" outlineLevel="2" x14ac:dyDescent="0.3">
      <c r="A20" s="77" t="s">
        <v>126</v>
      </c>
      <c r="B20" s="76">
        <v>2134342563.67875</v>
      </c>
      <c r="C20" s="16"/>
    </row>
    <row r="21" spans="1:3" outlineLevel="2" x14ac:dyDescent="0.3">
      <c r="A21" s="77" t="s">
        <v>125</v>
      </c>
      <c r="B21" s="76">
        <v>84770577.230148405</v>
      </c>
      <c r="C21" s="16"/>
    </row>
    <row r="22" spans="1:3" outlineLevel="2" x14ac:dyDescent="0.3">
      <c r="A22" s="77" t="s">
        <v>124</v>
      </c>
      <c r="B22" s="76">
        <v>494435377.04000002</v>
      </c>
      <c r="C22" s="16"/>
    </row>
    <row r="23" spans="1:3" outlineLevel="2" x14ac:dyDescent="0.3">
      <c r="A23" s="77" t="s">
        <v>123</v>
      </c>
      <c r="B23" s="76">
        <v>602969972</v>
      </c>
      <c r="C23" s="16"/>
    </row>
    <row r="24" spans="1:3" outlineLevel="2" x14ac:dyDescent="0.3">
      <c r="A24" s="77" t="s">
        <v>122</v>
      </c>
      <c r="B24" s="76">
        <v>905382708.06003797</v>
      </c>
      <c r="C24" s="16"/>
    </row>
    <row r="25" spans="1:3" outlineLevel="2" x14ac:dyDescent="0.3">
      <c r="A25" s="77" t="s">
        <v>121</v>
      </c>
      <c r="B25" s="76">
        <v>331090329.99999899</v>
      </c>
      <c r="C25" s="16"/>
    </row>
    <row r="26" spans="1:3" outlineLevel="2" x14ac:dyDescent="0.3">
      <c r="A26" s="77" t="s">
        <v>120</v>
      </c>
      <c r="B26" s="76">
        <v>533887840</v>
      </c>
      <c r="C26" s="16"/>
    </row>
    <row r="27" spans="1:3" outlineLevel="2" x14ac:dyDescent="0.3">
      <c r="A27" s="77" t="s">
        <v>119</v>
      </c>
      <c r="B27" s="76">
        <v>152130446</v>
      </c>
      <c r="C27" s="16"/>
    </row>
    <row r="28" spans="1:3" outlineLevel="2" x14ac:dyDescent="0.3">
      <c r="A28" s="77" t="s">
        <v>118</v>
      </c>
      <c r="B28" s="76">
        <v>423680000</v>
      </c>
      <c r="C28" s="16"/>
    </row>
    <row r="29" spans="1:3" outlineLevel="1" x14ac:dyDescent="0.3">
      <c r="A29" s="75" t="s">
        <v>117</v>
      </c>
      <c r="B29" s="76">
        <v>1615075000</v>
      </c>
      <c r="C29" s="16"/>
    </row>
    <row r="30" spans="1:3" outlineLevel="1" x14ac:dyDescent="0.3">
      <c r="A30" s="75" t="s">
        <v>116</v>
      </c>
      <c r="B30" s="76">
        <v>3014849860</v>
      </c>
      <c r="C30" s="16"/>
    </row>
    <row r="31" spans="1:3" outlineLevel="1" x14ac:dyDescent="0.3">
      <c r="A31" s="75" t="s">
        <v>115</v>
      </c>
      <c r="B31" s="76">
        <v>1326533938.4000001</v>
      </c>
      <c r="C31" s="16"/>
    </row>
    <row r="32" spans="1:3" outlineLevel="1" x14ac:dyDescent="0.3">
      <c r="A32" s="75" t="s">
        <v>148</v>
      </c>
      <c r="B32" s="76">
        <v>5400000000</v>
      </c>
      <c r="C32" s="16"/>
    </row>
    <row r="33" spans="1:3" x14ac:dyDescent="0.3">
      <c r="A33" s="73" t="s">
        <v>114</v>
      </c>
      <c r="B33" s="74">
        <f>B2-B9</f>
        <v>8334531351.1149979</v>
      </c>
      <c r="C33" s="60"/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782C7-FA9F-48CE-A551-54C0184D83B9}">
  <dimension ref="A1:H45"/>
  <sheetViews>
    <sheetView showGridLines="0" zoomScaleNormal="100" workbookViewId="0">
      <selection activeCell="I17" sqref="I17"/>
    </sheetView>
  </sheetViews>
  <sheetFormatPr baseColWidth="10" defaultRowHeight="14.4" x14ac:dyDescent="0.3"/>
  <cols>
    <col min="1" max="1" width="19.21875" bestFit="1" customWidth="1"/>
    <col min="2" max="3" width="21" bestFit="1" customWidth="1"/>
    <col min="4" max="4" width="20" bestFit="1" customWidth="1"/>
    <col min="5" max="5" width="23.33203125" customWidth="1"/>
    <col min="6" max="7" width="20" bestFit="1" customWidth="1"/>
    <col min="8" max="8" width="20.6640625" bestFit="1" customWidth="1"/>
  </cols>
  <sheetData>
    <row r="1" spans="1:8" ht="31.2" x14ac:dyDescent="0.3">
      <c r="A1" s="5"/>
      <c r="B1" s="88" t="s">
        <v>7</v>
      </c>
      <c r="C1" s="88" t="s">
        <v>8</v>
      </c>
      <c r="D1" s="88" t="s">
        <v>9</v>
      </c>
      <c r="E1" s="88" t="s">
        <v>10</v>
      </c>
      <c r="F1" s="88" t="s">
        <v>11</v>
      </c>
      <c r="G1" s="88" t="s">
        <v>12</v>
      </c>
      <c r="H1" s="88" t="s">
        <v>62</v>
      </c>
    </row>
    <row r="2" spans="1:8" ht="15.6" x14ac:dyDescent="0.3">
      <c r="A2" s="5"/>
      <c r="B2" s="64">
        <f>Presupuesto!B10</f>
        <v>31597469650.716099</v>
      </c>
      <c r="C2" s="64">
        <f>Presupuesto!B17</f>
        <v>10769209718.0089</v>
      </c>
      <c r="D2" s="64">
        <f>Presupuesto!B29</f>
        <v>1615075000</v>
      </c>
      <c r="E2" s="64">
        <f>Presupuesto!B30</f>
        <v>3014849860</v>
      </c>
      <c r="F2" s="64">
        <f>Presupuesto!B31</f>
        <v>1326533938.4000001</v>
      </c>
      <c r="G2" s="64">
        <f>Presupuesto!B32</f>
        <v>5400000000</v>
      </c>
      <c r="H2" s="82">
        <f>Presupuesto!B9</f>
        <v>53723138167.125</v>
      </c>
    </row>
    <row r="3" spans="1:8" ht="15.6" x14ac:dyDescent="0.3">
      <c r="A3" s="8" t="s">
        <v>65</v>
      </c>
      <c r="B3" s="9">
        <v>0</v>
      </c>
      <c r="C3" s="9">
        <v>6750000</v>
      </c>
      <c r="D3" s="9">
        <v>0</v>
      </c>
      <c r="E3" s="9">
        <v>0</v>
      </c>
      <c r="F3" s="9">
        <v>0</v>
      </c>
      <c r="G3" s="9">
        <v>0</v>
      </c>
      <c r="H3" s="12">
        <f>SUM(B3:G3)</f>
        <v>6750000</v>
      </c>
    </row>
    <row r="4" spans="1:8" ht="15.6" x14ac:dyDescent="0.3">
      <c r="A4" s="8" t="s">
        <v>66</v>
      </c>
      <c r="B4" s="9">
        <v>0</v>
      </c>
      <c r="C4" s="9">
        <v>6750000</v>
      </c>
      <c r="D4" s="9">
        <v>0</v>
      </c>
      <c r="E4" s="9">
        <v>0</v>
      </c>
      <c r="F4" s="9">
        <v>0</v>
      </c>
      <c r="G4" s="9">
        <v>0</v>
      </c>
      <c r="H4" s="12">
        <f t="shared" ref="H4:H44" si="0">SUM(B4:G4)</f>
        <v>6750000</v>
      </c>
    </row>
    <row r="5" spans="1:8" ht="15.6" x14ac:dyDescent="0.3">
      <c r="A5" s="8" t="s">
        <v>67</v>
      </c>
      <c r="B5" s="9">
        <v>0</v>
      </c>
      <c r="C5" s="9">
        <v>13079670.33</v>
      </c>
      <c r="D5" s="9">
        <v>0</v>
      </c>
      <c r="E5" s="9">
        <v>0</v>
      </c>
      <c r="F5" s="9">
        <v>0</v>
      </c>
      <c r="G5" s="9">
        <v>0</v>
      </c>
      <c r="H5" s="12">
        <f t="shared" si="0"/>
        <v>13079670.33</v>
      </c>
    </row>
    <row r="6" spans="1:8" ht="15.6" x14ac:dyDescent="0.3">
      <c r="A6" s="8" t="s">
        <v>68</v>
      </c>
      <c r="B6" s="9">
        <v>0</v>
      </c>
      <c r="C6" s="9">
        <v>13079670.33</v>
      </c>
      <c r="D6" s="9">
        <v>0</v>
      </c>
      <c r="E6" s="9">
        <v>0</v>
      </c>
      <c r="F6" s="9">
        <v>0</v>
      </c>
      <c r="G6" s="9">
        <v>502000000</v>
      </c>
      <c r="H6" s="12">
        <f t="shared" si="0"/>
        <v>515079670.32999998</v>
      </c>
    </row>
    <row r="7" spans="1:8" ht="15.6" x14ac:dyDescent="0.3">
      <c r="A7" s="8" t="s">
        <v>69</v>
      </c>
      <c r="B7" s="9">
        <v>0</v>
      </c>
      <c r="C7" s="9">
        <v>20829670.329999998</v>
      </c>
      <c r="D7" s="9">
        <v>0</v>
      </c>
      <c r="E7" s="9">
        <v>0</v>
      </c>
      <c r="F7" s="9">
        <v>0</v>
      </c>
      <c r="G7" s="9">
        <v>0</v>
      </c>
      <c r="H7" s="12">
        <f t="shared" si="0"/>
        <v>20829670.329999998</v>
      </c>
    </row>
    <row r="8" spans="1:8" ht="15.6" x14ac:dyDescent="0.3">
      <c r="A8" s="8" t="s">
        <v>70</v>
      </c>
      <c r="B8" s="9">
        <v>0</v>
      </c>
      <c r="C8" s="9">
        <v>24461670.329999998</v>
      </c>
      <c r="D8" s="9">
        <v>0</v>
      </c>
      <c r="E8" s="9">
        <v>0</v>
      </c>
      <c r="F8" s="9">
        <v>0</v>
      </c>
      <c r="G8" s="9">
        <v>0</v>
      </c>
      <c r="H8" s="12">
        <f t="shared" si="0"/>
        <v>24461670.329999998</v>
      </c>
    </row>
    <row r="9" spans="1:8" ht="15.6" x14ac:dyDescent="0.3">
      <c r="A9" s="8" t="s">
        <v>71</v>
      </c>
      <c r="B9" s="9">
        <v>0</v>
      </c>
      <c r="C9" s="9">
        <v>128423220.33</v>
      </c>
      <c r="D9" s="9">
        <v>0</v>
      </c>
      <c r="E9" s="9">
        <v>0</v>
      </c>
      <c r="F9" s="9">
        <v>0</v>
      </c>
      <c r="G9" s="9">
        <v>0</v>
      </c>
      <c r="H9" s="12">
        <f t="shared" si="0"/>
        <v>128423220.33</v>
      </c>
    </row>
    <row r="10" spans="1:8" ht="15.6" x14ac:dyDescent="0.3">
      <c r="A10" s="8" t="s">
        <v>72</v>
      </c>
      <c r="B10" s="9">
        <v>0</v>
      </c>
      <c r="C10" s="9">
        <v>23637670.329999998</v>
      </c>
      <c r="D10" s="9">
        <v>0</v>
      </c>
      <c r="E10" s="9">
        <v>0</v>
      </c>
      <c r="F10" s="9">
        <v>0</v>
      </c>
      <c r="G10" s="9">
        <v>0</v>
      </c>
      <c r="H10" s="12">
        <f t="shared" si="0"/>
        <v>23637670.329999998</v>
      </c>
    </row>
    <row r="11" spans="1:8" ht="15.6" x14ac:dyDescent="0.3">
      <c r="A11" s="8" t="s">
        <v>73</v>
      </c>
      <c r="B11" s="9">
        <v>0</v>
      </c>
      <c r="C11" s="9">
        <v>175430355.47</v>
      </c>
      <c r="D11" s="9">
        <v>0</v>
      </c>
      <c r="E11" s="9">
        <v>0</v>
      </c>
      <c r="F11" s="9">
        <v>0</v>
      </c>
      <c r="G11" s="9">
        <v>0</v>
      </c>
      <c r="H11" s="12">
        <f t="shared" si="0"/>
        <v>175430355.47</v>
      </c>
    </row>
    <row r="12" spans="1:8" ht="15.6" x14ac:dyDescent="0.3">
      <c r="A12" s="8" t="s">
        <v>74</v>
      </c>
      <c r="B12" s="9">
        <v>0</v>
      </c>
      <c r="C12" s="9">
        <v>55909369.75</v>
      </c>
      <c r="D12" s="9">
        <v>484522500</v>
      </c>
      <c r="E12" s="9">
        <v>0</v>
      </c>
      <c r="F12" s="9">
        <v>0</v>
      </c>
      <c r="G12" s="9">
        <v>1098000000</v>
      </c>
      <c r="H12" s="12">
        <f t="shared" si="0"/>
        <v>1638431869.75</v>
      </c>
    </row>
    <row r="13" spans="1:8" ht="15.6" x14ac:dyDescent="0.3">
      <c r="A13" s="8" t="s">
        <v>75</v>
      </c>
      <c r="B13" s="9">
        <v>0</v>
      </c>
      <c r="C13" s="9">
        <v>372424380.06999999</v>
      </c>
      <c r="D13" s="9">
        <v>94212708.329999998</v>
      </c>
      <c r="E13" s="9">
        <v>0</v>
      </c>
      <c r="F13" s="9">
        <v>0</v>
      </c>
      <c r="G13" s="9">
        <v>0</v>
      </c>
      <c r="H13" s="12">
        <f t="shared" si="0"/>
        <v>466637088.39999998</v>
      </c>
    </row>
    <row r="14" spans="1:8" ht="15.6" x14ac:dyDescent="0.3">
      <c r="A14" s="8" t="s">
        <v>76</v>
      </c>
      <c r="B14" s="9">
        <v>0</v>
      </c>
      <c r="C14" s="9">
        <v>189668714.06999999</v>
      </c>
      <c r="D14" s="9">
        <v>94212708.329999998</v>
      </c>
      <c r="E14" s="9">
        <v>0</v>
      </c>
      <c r="F14" s="9">
        <v>0</v>
      </c>
      <c r="G14" s="9">
        <v>0</v>
      </c>
      <c r="H14" s="12">
        <f t="shared" si="0"/>
        <v>283881422.39999998</v>
      </c>
    </row>
    <row r="15" spans="1:8" ht="15.6" x14ac:dyDescent="0.3">
      <c r="A15" s="8" t="s">
        <v>77</v>
      </c>
      <c r="B15" s="9">
        <v>0</v>
      </c>
      <c r="C15" s="9">
        <v>209960276.72</v>
      </c>
      <c r="D15" s="9">
        <v>94212708.329999998</v>
      </c>
      <c r="E15" s="9">
        <v>0</v>
      </c>
      <c r="F15" s="9">
        <v>0</v>
      </c>
      <c r="G15" s="9">
        <v>0</v>
      </c>
      <c r="H15" s="12">
        <f t="shared" si="0"/>
        <v>304172985.05000001</v>
      </c>
    </row>
    <row r="16" spans="1:8" ht="15.6" x14ac:dyDescent="0.3">
      <c r="A16" s="8" t="s">
        <v>78</v>
      </c>
      <c r="B16" s="9">
        <v>0</v>
      </c>
      <c r="C16" s="9">
        <v>174727301.03</v>
      </c>
      <c r="D16" s="9">
        <v>94212708.329999998</v>
      </c>
      <c r="E16" s="9">
        <v>0</v>
      </c>
      <c r="F16" s="9">
        <v>0</v>
      </c>
      <c r="G16" s="9">
        <v>0</v>
      </c>
      <c r="H16" s="12">
        <f t="shared" si="0"/>
        <v>268940009.36000001</v>
      </c>
    </row>
    <row r="17" spans="1:8" ht="15.6" x14ac:dyDescent="0.3">
      <c r="A17" s="8" t="s">
        <v>79</v>
      </c>
      <c r="B17" s="9">
        <v>0</v>
      </c>
      <c r="C17" s="9">
        <v>1334909517.51</v>
      </c>
      <c r="D17" s="9">
        <v>94212708.329999998</v>
      </c>
      <c r="E17" s="9">
        <v>0</v>
      </c>
      <c r="F17" s="9">
        <v>0</v>
      </c>
      <c r="G17" s="9">
        <v>0</v>
      </c>
      <c r="H17" s="12">
        <f t="shared" si="0"/>
        <v>1429122225.8399999</v>
      </c>
    </row>
    <row r="18" spans="1:8" ht="15.6" x14ac:dyDescent="0.3">
      <c r="A18" s="8" t="s">
        <v>80</v>
      </c>
      <c r="B18" s="9">
        <v>0</v>
      </c>
      <c r="C18" s="9">
        <v>250065118.28</v>
      </c>
      <c r="D18" s="9">
        <v>94212708.329999998</v>
      </c>
      <c r="E18" s="9">
        <v>0</v>
      </c>
      <c r="F18" s="9">
        <v>0</v>
      </c>
      <c r="G18" s="9">
        <v>1500000000</v>
      </c>
      <c r="H18" s="12">
        <f t="shared" si="0"/>
        <v>1844277826.6100001</v>
      </c>
    </row>
    <row r="19" spans="1:8" ht="15.6" x14ac:dyDescent="0.3">
      <c r="A19" s="10" t="s">
        <v>81</v>
      </c>
      <c r="B19" s="9">
        <v>333797333.88</v>
      </c>
      <c r="C19" s="9">
        <v>272199331.35000002</v>
      </c>
      <c r="D19" s="9">
        <v>94212708.329999998</v>
      </c>
      <c r="E19" s="9">
        <v>150742493</v>
      </c>
      <c r="F19" s="9">
        <v>51020536.090000004</v>
      </c>
      <c r="G19" s="9">
        <v>0</v>
      </c>
      <c r="H19" s="12">
        <f t="shared" si="0"/>
        <v>901972402.6500001</v>
      </c>
    </row>
    <row r="20" spans="1:8" ht="15.6" x14ac:dyDescent="0.3">
      <c r="A20" s="10" t="s">
        <v>82</v>
      </c>
      <c r="B20" s="9">
        <v>1241360148.6600001</v>
      </c>
      <c r="C20" s="9">
        <v>397209797.06999999</v>
      </c>
      <c r="D20" s="9">
        <v>94212708.329999998</v>
      </c>
      <c r="E20" s="9">
        <v>150742493</v>
      </c>
      <c r="F20" s="9">
        <v>51020536.090000004</v>
      </c>
      <c r="G20" s="9">
        <v>0</v>
      </c>
      <c r="H20" s="12">
        <f t="shared" si="0"/>
        <v>1934545683.1499999</v>
      </c>
    </row>
    <row r="21" spans="1:8" ht="15.6" x14ac:dyDescent="0.3">
      <c r="A21" s="10" t="s">
        <v>83</v>
      </c>
      <c r="B21" s="9">
        <v>1142208079.96</v>
      </c>
      <c r="C21" s="9">
        <v>262834476.88999999</v>
      </c>
      <c r="D21" s="9">
        <v>94212708.329999998</v>
      </c>
      <c r="E21" s="9">
        <v>150742493</v>
      </c>
      <c r="F21" s="9">
        <v>51020536.090000004</v>
      </c>
      <c r="G21" s="9">
        <v>0</v>
      </c>
      <c r="H21" s="12">
        <f t="shared" si="0"/>
        <v>1701018294.2699997</v>
      </c>
    </row>
    <row r="22" spans="1:8" ht="15.6" x14ac:dyDescent="0.3">
      <c r="A22" s="10" t="s">
        <v>84</v>
      </c>
      <c r="B22" s="9">
        <v>462584517.98000002</v>
      </c>
      <c r="C22" s="9">
        <v>250281461.22999999</v>
      </c>
      <c r="D22" s="9">
        <v>94212708.329999998</v>
      </c>
      <c r="E22" s="9">
        <v>150742493</v>
      </c>
      <c r="F22" s="9">
        <v>51020536.090000004</v>
      </c>
      <c r="G22" s="9">
        <v>0</v>
      </c>
      <c r="H22" s="12">
        <f t="shared" si="0"/>
        <v>1008841716.6300001</v>
      </c>
    </row>
    <row r="23" spans="1:8" ht="15.6" x14ac:dyDescent="0.3">
      <c r="A23" s="10" t="s">
        <v>85</v>
      </c>
      <c r="B23" s="9">
        <v>1284863430.79</v>
      </c>
      <c r="C23" s="9">
        <v>237472420.96000001</v>
      </c>
      <c r="D23" s="9">
        <v>94212708.329999998</v>
      </c>
      <c r="E23" s="9">
        <v>150742493</v>
      </c>
      <c r="F23" s="9">
        <v>51020536.090000004</v>
      </c>
      <c r="G23" s="9">
        <v>0</v>
      </c>
      <c r="H23" s="12">
        <f t="shared" si="0"/>
        <v>1818311589.1699998</v>
      </c>
    </row>
    <row r="24" spans="1:8" ht="15.6" x14ac:dyDescent="0.3">
      <c r="A24" s="10" t="s">
        <v>86</v>
      </c>
      <c r="B24" s="9">
        <v>1292051198.6900001</v>
      </c>
      <c r="C24" s="9">
        <v>237491997.78</v>
      </c>
      <c r="D24" s="9">
        <v>94212708.329999998</v>
      </c>
      <c r="E24" s="9">
        <v>150742493</v>
      </c>
      <c r="F24" s="9">
        <v>51020536.090000004</v>
      </c>
      <c r="G24" s="9">
        <v>0</v>
      </c>
      <c r="H24" s="12">
        <f t="shared" si="0"/>
        <v>1825518933.8899999</v>
      </c>
    </row>
    <row r="25" spans="1:8" ht="15.6" x14ac:dyDescent="0.3">
      <c r="A25" s="10" t="s">
        <v>87</v>
      </c>
      <c r="B25" s="9">
        <v>1181678625.1900001</v>
      </c>
      <c r="C25" s="9">
        <v>237191383.66999999</v>
      </c>
      <c r="D25" s="9">
        <v>0</v>
      </c>
      <c r="E25" s="9">
        <v>150742493</v>
      </c>
      <c r="F25" s="9">
        <v>51020536.090000004</v>
      </c>
      <c r="G25" s="9">
        <v>0</v>
      </c>
      <c r="H25" s="12">
        <f t="shared" si="0"/>
        <v>1620633037.95</v>
      </c>
    </row>
    <row r="26" spans="1:8" ht="15.6" x14ac:dyDescent="0.3">
      <c r="A26" s="10" t="s">
        <v>88</v>
      </c>
      <c r="B26" s="9">
        <v>1353552599.98</v>
      </c>
      <c r="C26" s="9">
        <v>237659504.88</v>
      </c>
      <c r="D26" s="9">
        <v>0</v>
      </c>
      <c r="E26" s="9">
        <v>150742493</v>
      </c>
      <c r="F26" s="9">
        <v>51020536.090000004</v>
      </c>
      <c r="G26" s="9">
        <v>0</v>
      </c>
      <c r="H26" s="12">
        <f t="shared" si="0"/>
        <v>1792975133.95</v>
      </c>
    </row>
    <row r="27" spans="1:8" ht="15.6" x14ac:dyDescent="0.3">
      <c r="A27" s="10" t="s">
        <v>89</v>
      </c>
      <c r="B27" s="9">
        <v>1538495399.05</v>
      </c>
      <c r="C27" s="9">
        <v>238163220.72999999</v>
      </c>
      <c r="D27" s="9">
        <v>0</v>
      </c>
      <c r="E27" s="9">
        <v>150742493</v>
      </c>
      <c r="F27" s="9">
        <v>51020536.090000004</v>
      </c>
      <c r="G27" s="9">
        <v>0</v>
      </c>
      <c r="H27" s="12">
        <f t="shared" si="0"/>
        <v>1978421648.8699999</v>
      </c>
    </row>
    <row r="28" spans="1:8" ht="15.6" x14ac:dyDescent="0.3">
      <c r="A28" s="10" t="s">
        <v>90</v>
      </c>
      <c r="B28" s="9">
        <v>2041832624.51</v>
      </c>
      <c r="C28" s="9">
        <v>239534125.38</v>
      </c>
      <c r="D28" s="9">
        <v>0</v>
      </c>
      <c r="E28" s="9">
        <v>150742493</v>
      </c>
      <c r="F28" s="9">
        <v>51020536.090000004</v>
      </c>
      <c r="G28" s="9">
        <v>0</v>
      </c>
      <c r="H28" s="12">
        <f t="shared" si="0"/>
        <v>2483129778.98</v>
      </c>
    </row>
    <row r="29" spans="1:8" ht="15.6" x14ac:dyDescent="0.3">
      <c r="A29" s="10" t="s">
        <v>91</v>
      </c>
      <c r="B29" s="9">
        <v>2466735799.3600001</v>
      </c>
      <c r="C29" s="9">
        <v>283076693.26999998</v>
      </c>
      <c r="D29" s="9">
        <v>0</v>
      </c>
      <c r="E29" s="9">
        <v>150742493</v>
      </c>
      <c r="F29" s="9">
        <v>51020536.090000004</v>
      </c>
      <c r="G29" s="9">
        <v>0</v>
      </c>
      <c r="H29" s="12">
        <f t="shared" si="0"/>
        <v>2951575521.7200003</v>
      </c>
    </row>
    <row r="30" spans="1:8" ht="15.6" x14ac:dyDescent="0.3">
      <c r="A30" s="10" t="s">
        <v>92</v>
      </c>
      <c r="B30" s="9">
        <v>2938677783.46</v>
      </c>
      <c r="C30" s="9">
        <v>241976800.25999999</v>
      </c>
      <c r="D30" s="9">
        <v>0</v>
      </c>
      <c r="E30" s="9">
        <v>150742493</v>
      </c>
      <c r="F30" s="9">
        <v>51020536.090000004</v>
      </c>
      <c r="G30" s="9">
        <v>2300000000</v>
      </c>
      <c r="H30" s="12">
        <f t="shared" si="0"/>
        <v>5682417612.8100004</v>
      </c>
    </row>
    <row r="31" spans="1:8" ht="15.6" x14ac:dyDescent="0.3">
      <c r="A31" s="10" t="s">
        <v>93</v>
      </c>
      <c r="B31" s="9">
        <v>3025115204.6700001</v>
      </c>
      <c r="C31" s="9">
        <v>242212223.86000001</v>
      </c>
      <c r="D31" s="9">
        <v>0</v>
      </c>
      <c r="E31" s="9">
        <v>150742493</v>
      </c>
      <c r="F31" s="9">
        <v>51020536.090000004</v>
      </c>
      <c r="G31" s="9">
        <v>0</v>
      </c>
      <c r="H31" s="12">
        <f t="shared" si="0"/>
        <v>3469090457.6200004</v>
      </c>
    </row>
    <row r="32" spans="1:8" ht="15.6" x14ac:dyDescent="0.3">
      <c r="A32" s="10" t="s">
        <v>94</v>
      </c>
      <c r="B32" s="9">
        <v>2694548232.8800001</v>
      </c>
      <c r="C32" s="9">
        <v>382122411.45999998</v>
      </c>
      <c r="D32" s="9">
        <v>0</v>
      </c>
      <c r="E32" s="9">
        <v>150742493</v>
      </c>
      <c r="F32" s="9">
        <v>51020536.090000004</v>
      </c>
      <c r="G32" s="9">
        <v>0</v>
      </c>
      <c r="H32" s="12">
        <f t="shared" si="0"/>
        <v>3278433673.4300003</v>
      </c>
    </row>
    <row r="33" spans="1:8" ht="15.6" x14ac:dyDescent="0.3">
      <c r="A33" s="10" t="s">
        <v>95</v>
      </c>
      <c r="B33" s="9">
        <v>2378445021.6599998</v>
      </c>
      <c r="C33" s="9">
        <v>240450933.19</v>
      </c>
      <c r="D33" s="9">
        <v>0</v>
      </c>
      <c r="E33" s="9">
        <v>150742493</v>
      </c>
      <c r="F33" s="9">
        <v>51020536.090000004</v>
      </c>
      <c r="G33" s="9">
        <v>0</v>
      </c>
      <c r="H33" s="12">
        <f t="shared" si="0"/>
        <v>2820658983.9400001</v>
      </c>
    </row>
    <row r="34" spans="1:8" ht="15.6" x14ac:dyDescent="0.3">
      <c r="A34" s="10" t="s">
        <v>96</v>
      </c>
      <c r="B34" s="9">
        <v>1957828755.3199999</v>
      </c>
      <c r="C34" s="9">
        <v>239305329.88</v>
      </c>
      <c r="D34" s="9">
        <v>0</v>
      </c>
      <c r="E34" s="9">
        <v>150742493</v>
      </c>
      <c r="F34" s="9">
        <v>51020536.090000004</v>
      </c>
      <c r="G34" s="9">
        <v>0</v>
      </c>
      <c r="H34" s="12">
        <f t="shared" si="0"/>
        <v>2398897114.29</v>
      </c>
    </row>
    <row r="35" spans="1:8" ht="15.6" x14ac:dyDescent="0.3">
      <c r="A35" s="10" t="s">
        <v>97</v>
      </c>
      <c r="B35" s="9">
        <v>1318753950.5899999</v>
      </c>
      <c r="C35" s="9">
        <v>401064726.20999998</v>
      </c>
      <c r="D35" s="9">
        <v>0</v>
      </c>
      <c r="E35" s="9">
        <v>150742493</v>
      </c>
      <c r="F35" s="9">
        <v>51020536.090000004</v>
      </c>
      <c r="G35" s="9">
        <v>0</v>
      </c>
      <c r="H35" s="12">
        <f t="shared" si="0"/>
        <v>1921581705.8899999</v>
      </c>
    </row>
    <row r="36" spans="1:8" ht="15.6" x14ac:dyDescent="0.3">
      <c r="A36" s="10" t="s">
        <v>98</v>
      </c>
      <c r="B36" s="9">
        <v>1080258737.6600001</v>
      </c>
      <c r="C36" s="9">
        <v>464255153.36000001</v>
      </c>
      <c r="D36" s="9">
        <v>0</v>
      </c>
      <c r="E36" s="9">
        <v>150742493</v>
      </c>
      <c r="F36" s="9">
        <v>51020536.090000004</v>
      </c>
      <c r="G36" s="9">
        <v>0</v>
      </c>
      <c r="H36" s="12">
        <f t="shared" si="0"/>
        <v>1746276920.1099999</v>
      </c>
    </row>
    <row r="37" spans="1:8" ht="15.6" x14ac:dyDescent="0.3">
      <c r="A37" s="10" t="s">
        <v>99</v>
      </c>
      <c r="B37" s="9">
        <v>1131036914.5899999</v>
      </c>
      <c r="C37" s="9">
        <v>985453212.19000006</v>
      </c>
      <c r="D37" s="9">
        <v>0</v>
      </c>
      <c r="E37" s="9">
        <v>150742493</v>
      </c>
      <c r="F37" s="9">
        <v>51020536.090000004</v>
      </c>
      <c r="G37" s="9">
        <v>0</v>
      </c>
      <c r="H37" s="12">
        <f t="shared" si="0"/>
        <v>2318253155.8699999</v>
      </c>
    </row>
    <row r="38" spans="1:8" ht="15.6" x14ac:dyDescent="0.3">
      <c r="A38" s="10" t="s">
        <v>100</v>
      </c>
      <c r="B38" s="9">
        <v>574568597.84000003</v>
      </c>
      <c r="C38" s="9">
        <v>591750012.35000002</v>
      </c>
      <c r="D38" s="9">
        <v>0</v>
      </c>
      <c r="E38" s="9">
        <v>150742493</v>
      </c>
      <c r="F38" s="9">
        <v>51020536.090000004</v>
      </c>
      <c r="G38" s="9">
        <v>0</v>
      </c>
      <c r="H38" s="12">
        <f t="shared" si="0"/>
        <v>1368081639.28</v>
      </c>
    </row>
    <row r="39" spans="1:8" ht="15.6" x14ac:dyDescent="0.3">
      <c r="A39" s="10" t="s">
        <v>101</v>
      </c>
      <c r="B39" s="9">
        <v>159076694</v>
      </c>
      <c r="C39" s="9">
        <v>511534203.13</v>
      </c>
      <c r="D39" s="9">
        <v>0</v>
      </c>
      <c r="E39" s="9">
        <v>0</v>
      </c>
      <c r="F39" s="9">
        <v>51020536.090000004</v>
      </c>
      <c r="G39" s="9">
        <v>0</v>
      </c>
      <c r="H39" s="12">
        <f t="shared" si="0"/>
        <v>721631433.22000003</v>
      </c>
    </row>
    <row r="40" spans="1:8" ht="15.6" x14ac:dyDescent="0.3">
      <c r="A40" s="11" t="s">
        <v>102</v>
      </c>
      <c r="B40" s="9">
        <v>0</v>
      </c>
      <c r="C40" s="9">
        <v>269610676.97000003</v>
      </c>
      <c r="D40" s="9">
        <v>0</v>
      </c>
      <c r="E40" s="9">
        <v>0</v>
      </c>
      <c r="F40" s="9">
        <v>51020536.090000004</v>
      </c>
      <c r="G40" s="9">
        <v>0</v>
      </c>
      <c r="H40" s="12">
        <f t="shared" si="0"/>
        <v>320631213.06000006</v>
      </c>
    </row>
    <row r="41" spans="1:8" ht="15.6" x14ac:dyDescent="0.3">
      <c r="A41" s="11" t="s">
        <v>103</v>
      </c>
      <c r="B41" s="9">
        <v>0</v>
      </c>
      <c r="C41" s="9">
        <v>226739725.03999999</v>
      </c>
      <c r="D41" s="9">
        <v>0</v>
      </c>
      <c r="E41" s="9">
        <v>0</v>
      </c>
      <c r="F41" s="9">
        <v>51020536.090000004</v>
      </c>
      <c r="G41" s="9">
        <v>0</v>
      </c>
      <c r="H41" s="12">
        <f t="shared" si="0"/>
        <v>277760261.13</v>
      </c>
    </row>
    <row r="42" spans="1:8" ht="15.6" x14ac:dyDescent="0.3">
      <c r="A42" s="11" t="s">
        <v>104</v>
      </c>
      <c r="B42" s="9">
        <v>0</v>
      </c>
      <c r="C42" s="9">
        <v>79513292.010000005</v>
      </c>
      <c r="D42" s="9">
        <v>0</v>
      </c>
      <c r="E42" s="9">
        <v>0</v>
      </c>
      <c r="F42" s="9">
        <v>51020536.090000004</v>
      </c>
      <c r="G42" s="9">
        <v>0</v>
      </c>
      <c r="H42" s="12">
        <f>SUM(B42:G42)</f>
        <v>130533828.10000001</v>
      </c>
    </row>
    <row r="43" spans="1:8" ht="15.6" x14ac:dyDescent="0.3">
      <c r="A43" s="11" t="s">
        <v>105</v>
      </c>
      <c r="B43" s="9">
        <v>0</v>
      </c>
      <c r="C43" s="9">
        <v>0</v>
      </c>
      <c r="D43" s="9">
        <v>0</v>
      </c>
      <c r="E43" s="9">
        <v>0</v>
      </c>
      <c r="F43" s="9">
        <v>51020536.090000004</v>
      </c>
      <c r="G43" s="9">
        <v>0</v>
      </c>
      <c r="H43" s="12">
        <f t="shared" si="0"/>
        <v>51020536.090000004</v>
      </c>
    </row>
    <row r="44" spans="1:8" ht="15.6" x14ac:dyDescent="0.3">
      <c r="A44" s="11" t="s">
        <v>106</v>
      </c>
      <c r="B44" s="9">
        <v>0</v>
      </c>
      <c r="C44" s="9">
        <v>0</v>
      </c>
      <c r="D44" s="9">
        <v>0</v>
      </c>
      <c r="E44" s="9">
        <v>0</v>
      </c>
      <c r="F44" s="9">
        <v>51020536.090000004</v>
      </c>
      <c r="G44" s="9">
        <v>0</v>
      </c>
      <c r="H44" s="12">
        <f t="shared" si="0"/>
        <v>51020536.090000004</v>
      </c>
    </row>
    <row r="45" spans="1:8" ht="15.6" x14ac:dyDescent="0.3">
      <c r="B45" s="66">
        <f>SUM(B3:B44)</f>
        <v>31597469650.720001</v>
      </c>
      <c r="C45" s="66">
        <f t="shared" ref="C45:H45" si="1">SUM(C3:C44)</f>
        <v>10769209718</v>
      </c>
      <c r="D45" s="66">
        <f t="shared" si="1"/>
        <v>1615074999.9599998</v>
      </c>
      <c r="E45" s="66">
        <f t="shared" si="1"/>
        <v>3014849860</v>
      </c>
      <c r="F45" s="66">
        <f t="shared" si="1"/>
        <v>1326533938.3400002</v>
      </c>
      <c r="G45" s="66">
        <f t="shared" si="1"/>
        <v>5400000000</v>
      </c>
      <c r="H45" s="83">
        <f t="shared" si="1"/>
        <v>53723138167.019997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5F3D-8B21-46C0-B24C-D6E6EC755B0C}">
  <dimension ref="A1:F45"/>
  <sheetViews>
    <sheetView showGridLines="0" zoomScaleNormal="100" workbookViewId="0">
      <selection activeCell="I15" sqref="I15"/>
    </sheetView>
  </sheetViews>
  <sheetFormatPr baseColWidth="10" defaultRowHeight="14.4" x14ac:dyDescent="0.3"/>
  <cols>
    <col min="1" max="1" width="19.21875" bestFit="1" customWidth="1"/>
    <col min="2" max="2" width="27.88671875" bestFit="1" customWidth="1"/>
    <col min="3" max="3" width="19.44140625" bestFit="1" customWidth="1"/>
    <col min="4" max="4" width="20.6640625" bestFit="1" customWidth="1"/>
    <col min="5" max="5" width="19.44140625" bestFit="1" customWidth="1"/>
    <col min="6" max="6" width="20.6640625" bestFit="1" customWidth="1"/>
  </cols>
  <sheetData>
    <row r="1" spans="1:6" ht="42.6" customHeight="1" x14ac:dyDescent="0.3">
      <c r="A1" s="8"/>
      <c r="B1" s="89" t="s">
        <v>2</v>
      </c>
      <c r="C1" s="89" t="s">
        <v>3</v>
      </c>
      <c r="D1" s="89" t="s">
        <v>4</v>
      </c>
      <c r="E1" s="89" t="s">
        <v>5</v>
      </c>
      <c r="F1" s="90" t="s">
        <v>62</v>
      </c>
    </row>
    <row r="2" spans="1:6" ht="15.6" x14ac:dyDescent="0.3">
      <c r="A2" s="8"/>
      <c r="B2" s="84">
        <f>Presupuesto!B4+Presupuesto!B5</f>
        <v>10515796311.68</v>
      </c>
      <c r="C2" s="84">
        <f>Presupuesto!B6</f>
        <v>7573302848.3199997</v>
      </c>
      <c r="D2" s="84">
        <f>Presupuesto!B7</f>
        <v>42207898040</v>
      </c>
      <c r="E2" s="84">
        <f>Presupuesto!B8</f>
        <v>1760672318.24</v>
      </c>
      <c r="F2" s="85">
        <f>Presupuesto!B2</f>
        <v>62057669518.239998</v>
      </c>
    </row>
    <row r="3" spans="1:6" ht="15.6" x14ac:dyDescent="0.3">
      <c r="A3" s="8" t="s">
        <v>65</v>
      </c>
      <c r="B3" s="7">
        <v>0</v>
      </c>
      <c r="C3" s="7">
        <v>0</v>
      </c>
      <c r="D3" s="7">
        <v>0</v>
      </c>
      <c r="E3" s="7">
        <v>0</v>
      </c>
      <c r="F3" s="13">
        <f t="shared" ref="F3:F44" si="0">SUM(A3:E3)</f>
        <v>0</v>
      </c>
    </row>
    <row r="4" spans="1:6" ht="15.6" x14ac:dyDescent="0.3">
      <c r="A4" s="8" t="s">
        <v>66</v>
      </c>
      <c r="B4" s="7">
        <v>0</v>
      </c>
      <c r="C4" s="7">
        <v>0</v>
      </c>
      <c r="D4" s="7">
        <v>0</v>
      </c>
      <c r="E4" s="7">
        <v>0</v>
      </c>
      <c r="F4" s="13">
        <f t="shared" si="0"/>
        <v>0</v>
      </c>
    </row>
    <row r="5" spans="1:6" ht="15.6" x14ac:dyDescent="0.3">
      <c r="A5" s="8" t="s">
        <v>67</v>
      </c>
      <c r="B5" s="7">
        <v>0</v>
      </c>
      <c r="C5" s="7">
        <v>0</v>
      </c>
      <c r="D5" s="7">
        <v>0</v>
      </c>
      <c r="E5" s="7">
        <v>0</v>
      </c>
      <c r="F5" s="13">
        <f t="shared" si="0"/>
        <v>0</v>
      </c>
    </row>
    <row r="6" spans="1:6" ht="15.6" x14ac:dyDescent="0.3">
      <c r="A6" s="8" t="s">
        <v>68</v>
      </c>
      <c r="B6" s="7">
        <v>0</v>
      </c>
      <c r="C6" s="7">
        <v>0</v>
      </c>
      <c r="D6" s="7">
        <v>0</v>
      </c>
      <c r="E6" s="7">
        <v>0</v>
      </c>
      <c r="F6" s="13">
        <f t="shared" si="0"/>
        <v>0</v>
      </c>
    </row>
    <row r="7" spans="1:6" ht="15.6" x14ac:dyDescent="0.3">
      <c r="A7" s="8" t="s">
        <v>69</v>
      </c>
      <c r="B7" s="7">
        <v>0</v>
      </c>
      <c r="C7" s="7">
        <v>0</v>
      </c>
      <c r="D7" s="7">
        <v>0</v>
      </c>
      <c r="E7" s="7">
        <v>0</v>
      </c>
      <c r="F7" s="13">
        <f t="shared" si="0"/>
        <v>0</v>
      </c>
    </row>
    <row r="8" spans="1:6" ht="15.6" x14ac:dyDescent="0.3">
      <c r="A8" s="8" t="s">
        <v>70</v>
      </c>
      <c r="B8" s="7">
        <v>0</v>
      </c>
      <c r="C8" s="7">
        <v>0</v>
      </c>
      <c r="D8" s="7">
        <v>0</v>
      </c>
      <c r="E8" s="7">
        <v>0</v>
      </c>
      <c r="F8" s="13">
        <f t="shared" si="0"/>
        <v>0</v>
      </c>
    </row>
    <row r="9" spans="1:6" ht="15.6" x14ac:dyDescent="0.3">
      <c r="A9" s="8" t="s">
        <v>71</v>
      </c>
      <c r="B9" s="7">
        <v>0</v>
      </c>
      <c r="C9" s="7">
        <v>0</v>
      </c>
      <c r="D9" s="7">
        <v>0</v>
      </c>
      <c r="E9" s="7">
        <v>0</v>
      </c>
      <c r="F9" s="13">
        <f t="shared" si="0"/>
        <v>0</v>
      </c>
    </row>
    <row r="10" spans="1:6" ht="15.6" x14ac:dyDescent="0.3">
      <c r="A10" s="8" t="s">
        <v>72</v>
      </c>
      <c r="B10" s="7">
        <v>0</v>
      </c>
      <c r="C10" s="7">
        <v>0</v>
      </c>
      <c r="D10" s="7">
        <v>0</v>
      </c>
      <c r="E10" s="7">
        <v>0</v>
      </c>
      <c r="F10" s="13">
        <f t="shared" si="0"/>
        <v>0</v>
      </c>
    </row>
    <row r="11" spans="1:6" ht="15.6" x14ac:dyDescent="0.3">
      <c r="A11" s="8" t="s">
        <v>73</v>
      </c>
      <c r="B11" s="7">
        <v>0</v>
      </c>
      <c r="C11" s="7">
        <v>0</v>
      </c>
      <c r="D11" s="7">
        <v>0</v>
      </c>
      <c r="E11" s="7">
        <v>0</v>
      </c>
      <c r="F11" s="13">
        <f t="shared" si="0"/>
        <v>0</v>
      </c>
    </row>
    <row r="12" spans="1:6" ht="15.6" x14ac:dyDescent="0.3">
      <c r="A12" s="8" t="s">
        <v>74</v>
      </c>
      <c r="B12" s="7">
        <v>0</v>
      </c>
      <c r="C12" s="7">
        <v>0</v>
      </c>
      <c r="D12" s="7">
        <v>0</v>
      </c>
      <c r="E12" s="7">
        <v>0</v>
      </c>
      <c r="F12" s="13">
        <f t="shared" si="0"/>
        <v>0</v>
      </c>
    </row>
    <row r="13" spans="1:6" ht="15.6" x14ac:dyDescent="0.3">
      <c r="A13" s="8" t="s">
        <v>75</v>
      </c>
      <c r="B13" s="7">
        <v>0</v>
      </c>
      <c r="C13" s="7">
        <v>0</v>
      </c>
      <c r="D13" s="7">
        <v>0</v>
      </c>
      <c r="E13" s="7">
        <v>0</v>
      </c>
      <c r="F13" s="13">
        <f t="shared" si="0"/>
        <v>0</v>
      </c>
    </row>
    <row r="14" spans="1:6" ht="15.6" x14ac:dyDescent="0.3">
      <c r="A14" s="8" t="s">
        <v>76</v>
      </c>
      <c r="B14" s="7">
        <v>0</v>
      </c>
      <c r="C14" s="7">
        <v>0</v>
      </c>
      <c r="D14" s="7">
        <v>0</v>
      </c>
      <c r="E14" s="7">
        <v>0</v>
      </c>
      <c r="F14" s="13">
        <f t="shared" si="0"/>
        <v>0</v>
      </c>
    </row>
    <row r="15" spans="1:6" ht="15.6" x14ac:dyDescent="0.3">
      <c r="A15" s="8" t="s">
        <v>77</v>
      </c>
      <c r="B15" s="7">
        <v>0</v>
      </c>
      <c r="C15" s="7">
        <v>0</v>
      </c>
      <c r="D15" s="7">
        <v>0</v>
      </c>
      <c r="E15" s="7">
        <v>0</v>
      </c>
      <c r="F15" s="13">
        <f t="shared" si="0"/>
        <v>0</v>
      </c>
    </row>
    <row r="16" spans="1:6" ht="15.6" x14ac:dyDescent="0.3">
      <c r="A16" s="8" t="s">
        <v>78</v>
      </c>
      <c r="B16" s="7">
        <v>0</v>
      </c>
      <c r="C16" s="7">
        <v>0</v>
      </c>
      <c r="D16" s="7">
        <v>0</v>
      </c>
      <c r="E16" s="7">
        <v>0</v>
      </c>
      <c r="F16" s="13">
        <f t="shared" si="0"/>
        <v>0</v>
      </c>
    </row>
    <row r="17" spans="1:6" ht="15.6" x14ac:dyDescent="0.3">
      <c r="A17" s="8" t="s">
        <v>79</v>
      </c>
      <c r="B17" s="7">
        <v>0</v>
      </c>
      <c r="C17" s="7">
        <v>0</v>
      </c>
      <c r="D17" s="7">
        <v>0</v>
      </c>
      <c r="E17" s="7">
        <v>0</v>
      </c>
      <c r="F17" s="13">
        <f t="shared" si="0"/>
        <v>0</v>
      </c>
    </row>
    <row r="18" spans="1:6" ht="15.6" x14ac:dyDescent="0.3">
      <c r="A18" s="8" t="s">
        <v>80</v>
      </c>
      <c r="B18" s="7">
        <v>0</v>
      </c>
      <c r="C18" s="7">
        <v>0</v>
      </c>
      <c r="D18" s="7">
        <v>0</v>
      </c>
      <c r="E18" s="7">
        <v>0</v>
      </c>
      <c r="F18" s="13">
        <f t="shared" si="0"/>
        <v>0</v>
      </c>
    </row>
    <row r="19" spans="1:6" ht="15.6" x14ac:dyDescent="0.3">
      <c r="A19" s="10" t="s">
        <v>81</v>
      </c>
      <c r="B19" s="7">
        <v>1920951561.5699999</v>
      </c>
      <c r="C19" s="7">
        <v>0</v>
      </c>
      <c r="D19" s="7">
        <v>0</v>
      </c>
      <c r="E19" s="7">
        <v>0</v>
      </c>
      <c r="F19" s="13">
        <f t="shared" si="0"/>
        <v>1920951561.5699999</v>
      </c>
    </row>
    <row r="20" spans="1:6" ht="15.6" x14ac:dyDescent="0.3">
      <c r="A20" s="10" t="s">
        <v>82</v>
      </c>
      <c r="B20" s="7">
        <v>417933440.58999997</v>
      </c>
      <c r="C20" s="7">
        <v>0</v>
      </c>
      <c r="D20" s="7">
        <v>0</v>
      </c>
      <c r="E20" s="7">
        <v>0</v>
      </c>
      <c r="F20" s="13">
        <f t="shared" si="0"/>
        <v>417933440.58999997</v>
      </c>
    </row>
    <row r="21" spans="1:6" ht="15.6" x14ac:dyDescent="0.3">
      <c r="A21" s="10" t="s">
        <v>83</v>
      </c>
      <c r="B21" s="7">
        <v>463908443.99000001</v>
      </c>
      <c r="C21" s="7">
        <v>0</v>
      </c>
      <c r="D21" s="7">
        <v>0</v>
      </c>
      <c r="E21" s="7">
        <v>0</v>
      </c>
      <c r="F21" s="13">
        <f t="shared" si="0"/>
        <v>463908443.99000001</v>
      </c>
    </row>
    <row r="22" spans="1:6" ht="15.6" x14ac:dyDescent="0.3">
      <c r="A22" s="10" t="s">
        <v>84</v>
      </c>
      <c r="B22" s="7">
        <v>518681712.86000001</v>
      </c>
      <c r="C22" s="7">
        <v>0</v>
      </c>
      <c r="D22" s="7">
        <v>0</v>
      </c>
      <c r="E22" s="7">
        <v>0</v>
      </c>
      <c r="F22" s="13">
        <f t="shared" si="0"/>
        <v>518681712.86000001</v>
      </c>
    </row>
    <row r="23" spans="1:6" ht="15.6" x14ac:dyDescent="0.3">
      <c r="A23" s="10" t="s">
        <v>85</v>
      </c>
      <c r="B23" s="7">
        <v>521910198.42000002</v>
      </c>
      <c r="C23" s="7">
        <v>0</v>
      </c>
      <c r="D23" s="7">
        <v>0</v>
      </c>
      <c r="E23" s="7">
        <v>0</v>
      </c>
      <c r="F23" s="13">
        <f t="shared" si="0"/>
        <v>521910198.42000002</v>
      </c>
    </row>
    <row r="24" spans="1:6" ht="15.6" x14ac:dyDescent="0.3">
      <c r="A24" s="10" t="s">
        <v>86</v>
      </c>
      <c r="B24" s="7">
        <v>521910198.42000002</v>
      </c>
      <c r="C24" s="7">
        <v>0</v>
      </c>
      <c r="D24" s="7">
        <v>0</v>
      </c>
      <c r="E24" s="7">
        <v>0</v>
      </c>
      <c r="F24" s="13">
        <f t="shared" si="0"/>
        <v>521910198.42000002</v>
      </c>
    </row>
    <row r="25" spans="1:6" ht="15.6" x14ac:dyDescent="0.3">
      <c r="A25" s="10" t="s">
        <v>87</v>
      </c>
      <c r="B25" s="7">
        <v>521910198.42000002</v>
      </c>
      <c r="C25" s="7">
        <v>0</v>
      </c>
      <c r="D25" s="7">
        <v>0</v>
      </c>
      <c r="E25" s="7">
        <v>0</v>
      </c>
      <c r="F25" s="13">
        <f t="shared" si="0"/>
        <v>521910198.42000002</v>
      </c>
    </row>
    <row r="26" spans="1:6" ht="15.6" x14ac:dyDescent="0.3">
      <c r="A26" s="10" t="s">
        <v>88</v>
      </c>
      <c r="B26" s="7">
        <v>521910198.42000002</v>
      </c>
      <c r="C26" s="7">
        <v>0</v>
      </c>
      <c r="D26" s="7">
        <v>0</v>
      </c>
      <c r="E26" s="7">
        <v>0</v>
      </c>
      <c r="F26" s="13">
        <f t="shared" si="0"/>
        <v>521910198.42000002</v>
      </c>
    </row>
    <row r="27" spans="1:6" ht="15.6" x14ac:dyDescent="0.3">
      <c r="A27" s="10" t="s">
        <v>89</v>
      </c>
      <c r="B27" s="7">
        <v>521910198.42000002</v>
      </c>
      <c r="C27" s="7">
        <v>0</v>
      </c>
      <c r="D27" s="7">
        <v>0</v>
      </c>
      <c r="E27" s="7">
        <v>0</v>
      </c>
      <c r="F27" s="13">
        <f t="shared" si="0"/>
        <v>521910198.42000002</v>
      </c>
    </row>
    <row r="28" spans="1:6" ht="15.6" x14ac:dyDescent="0.3">
      <c r="A28" s="10" t="s">
        <v>90</v>
      </c>
      <c r="B28" s="7">
        <v>521910198.42000002</v>
      </c>
      <c r="C28" s="7">
        <v>0</v>
      </c>
      <c r="D28" s="7">
        <v>0</v>
      </c>
      <c r="E28" s="7">
        <v>0</v>
      </c>
      <c r="F28" s="13">
        <f t="shared" si="0"/>
        <v>521910198.42000002</v>
      </c>
    </row>
    <row r="29" spans="1:6" ht="15.6" x14ac:dyDescent="0.3">
      <c r="A29" s="10" t="s">
        <v>91</v>
      </c>
      <c r="B29" s="7">
        <v>521910198.42000002</v>
      </c>
      <c r="C29" s="7">
        <v>0</v>
      </c>
      <c r="D29" s="7">
        <v>0</v>
      </c>
      <c r="E29" s="7">
        <v>0</v>
      </c>
      <c r="F29" s="13">
        <f t="shared" si="0"/>
        <v>521910198.42000002</v>
      </c>
    </row>
    <row r="30" spans="1:6" ht="15.6" x14ac:dyDescent="0.3">
      <c r="A30" s="10" t="s">
        <v>92</v>
      </c>
      <c r="B30" s="7">
        <v>521910198.42000002</v>
      </c>
      <c r="C30" s="7">
        <v>0</v>
      </c>
      <c r="D30" s="7">
        <v>0</v>
      </c>
      <c r="E30" s="7">
        <v>0</v>
      </c>
      <c r="F30" s="13">
        <f t="shared" si="0"/>
        <v>521910198.42000002</v>
      </c>
    </row>
    <row r="31" spans="1:6" ht="15.6" x14ac:dyDescent="0.3">
      <c r="A31" s="10" t="s">
        <v>93</v>
      </c>
      <c r="B31" s="7">
        <v>521910198.42000002</v>
      </c>
      <c r="C31" s="7">
        <v>0</v>
      </c>
      <c r="D31" s="7">
        <v>0</v>
      </c>
      <c r="E31" s="7">
        <v>0</v>
      </c>
      <c r="F31" s="13">
        <f t="shared" si="0"/>
        <v>521910198.42000002</v>
      </c>
    </row>
    <row r="32" spans="1:6" ht="15.6" x14ac:dyDescent="0.3">
      <c r="A32" s="10" t="s">
        <v>94</v>
      </c>
      <c r="B32" s="7">
        <v>479677365.56999999</v>
      </c>
      <c r="C32" s="7">
        <v>0</v>
      </c>
      <c r="D32" s="7">
        <v>0</v>
      </c>
      <c r="E32" s="7">
        <v>0</v>
      </c>
      <c r="F32" s="13">
        <f t="shared" si="0"/>
        <v>479677365.56999999</v>
      </c>
    </row>
    <row r="33" spans="1:6" ht="15.6" x14ac:dyDescent="0.3">
      <c r="A33" s="10" t="s">
        <v>95</v>
      </c>
      <c r="B33" s="7">
        <v>437444532.72000003</v>
      </c>
      <c r="C33" s="7">
        <v>0</v>
      </c>
      <c r="D33" s="7">
        <v>0</v>
      </c>
      <c r="E33" s="7">
        <v>0</v>
      </c>
      <c r="F33" s="13">
        <f t="shared" si="0"/>
        <v>437444532.72000003</v>
      </c>
    </row>
    <row r="34" spans="1:6" ht="15.6" x14ac:dyDescent="0.3">
      <c r="A34" s="10" t="s">
        <v>96</v>
      </c>
      <c r="B34" s="7">
        <v>415483459.63</v>
      </c>
      <c r="C34" s="7">
        <v>0</v>
      </c>
      <c r="D34" s="7">
        <v>0</v>
      </c>
      <c r="E34" s="7">
        <v>0</v>
      </c>
      <c r="F34" s="13">
        <f t="shared" si="0"/>
        <v>415483459.63</v>
      </c>
    </row>
    <row r="35" spans="1:6" ht="15.6" x14ac:dyDescent="0.3">
      <c r="A35" s="10" t="s">
        <v>97</v>
      </c>
      <c r="B35" s="7">
        <v>393522386.55000001</v>
      </c>
      <c r="C35" s="7">
        <v>0</v>
      </c>
      <c r="D35" s="7">
        <v>0</v>
      </c>
      <c r="E35" s="7">
        <v>0</v>
      </c>
      <c r="F35" s="13">
        <f t="shared" si="0"/>
        <v>393522386.55000001</v>
      </c>
    </row>
    <row r="36" spans="1:6" ht="15.6" x14ac:dyDescent="0.3">
      <c r="A36" s="10" t="s">
        <v>98</v>
      </c>
      <c r="B36" s="7">
        <v>354287218.25999999</v>
      </c>
      <c r="C36" s="7">
        <v>0</v>
      </c>
      <c r="D36" s="7">
        <v>0</v>
      </c>
      <c r="E36" s="7">
        <v>0</v>
      </c>
      <c r="F36" s="13">
        <f t="shared" si="0"/>
        <v>354287218.25999999</v>
      </c>
    </row>
    <row r="37" spans="1:6" ht="15.6" x14ac:dyDescent="0.3">
      <c r="A37" s="10" t="s">
        <v>99</v>
      </c>
      <c r="B37" s="7">
        <v>317676160.60000002</v>
      </c>
      <c r="C37" s="7">
        <v>0</v>
      </c>
      <c r="D37" s="7">
        <v>0</v>
      </c>
      <c r="E37" s="7">
        <v>0</v>
      </c>
      <c r="F37" s="13">
        <f t="shared" si="0"/>
        <v>317676160.60000002</v>
      </c>
    </row>
    <row r="38" spans="1:6" ht="15.6" x14ac:dyDescent="0.3">
      <c r="A38" s="10" t="s">
        <v>100</v>
      </c>
      <c r="B38" s="7">
        <v>99038243.609999999</v>
      </c>
      <c r="C38" s="7">
        <v>0</v>
      </c>
      <c r="D38" s="7">
        <v>3590938416.8699999</v>
      </c>
      <c r="E38" s="7">
        <v>0</v>
      </c>
      <c r="F38" s="13">
        <f t="shared" si="0"/>
        <v>3689976660.48</v>
      </c>
    </row>
    <row r="39" spans="1:6" ht="15.6" x14ac:dyDescent="0.3">
      <c r="A39" s="10" t="s">
        <v>101</v>
      </c>
      <c r="B39" s="7">
        <v>0</v>
      </c>
      <c r="C39" s="7">
        <v>0</v>
      </c>
      <c r="D39" s="7">
        <v>13532254416.870001</v>
      </c>
      <c r="E39" s="7">
        <v>0</v>
      </c>
      <c r="F39" s="13">
        <f t="shared" si="0"/>
        <v>13532254416.870001</v>
      </c>
    </row>
    <row r="40" spans="1:6" ht="15.6" x14ac:dyDescent="0.3">
      <c r="A40" s="11" t="s">
        <v>102</v>
      </c>
      <c r="B40" s="7">
        <v>0</v>
      </c>
      <c r="C40" s="7">
        <v>644316950.23000002</v>
      </c>
      <c r="D40" s="7">
        <v>18296985156.869999</v>
      </c>
      <c r="E40" s="7">
        <v>0</v>
      </c>
      <c r="F40" s="13">
        <f t="shared" si="0"/>
        <v>18941302107.099998</v>
      </c>
    </row>
    <row r="41" spans="1:6" ht="15.6" x14ac:dyDescent="0.3">
      <c r="A41" s="11" t="s">
        <v>103</v>
      </c>
      <c r="B41" s="7">
        <v>0</v>
      </c>
      <c r="C41" s="7">
        <v>2428073078.23</v>
      </c>
      <c r="D41" s="7">
        <v>6787720049.3999996</v>
      </c>
      <c r="E41" s="7">
        <v>781996089.60000002</v>
      </c>
      <c r="F41" s="13">
        <f t="shared" si="0"/>
        <v>9997789217.2299995</v>
      </c>
    </row>
    <row r="42" spans="1:6" ht="15.6" x14ac:dyDescent="0.3">
      <c r="A42" s="11" t="s">
        <v>104</v>
      </c>
      <c r="B42" s="7">
        <v>0</v>
      </c>
      <c r="C42" s="7">
        <v>3283001908.1500001</v>
      </c>
      <c r="D42" s="7">
        <v>0</v>
      </c>
      <c r="E42" s="7">
        <v>978676228.63999999</v>
      </c>
      <c r="F42" s="13">
        <f t="shared" si="0"/>
        <v>4261678136.79</v>
      </c>
    </row>
    <row r="43" spans="1:6" ht="15.6" x14ac:dyDescent="0.3">
      <c r="A43" s="11" t="s">
        <v>105</v>
      </c>
      <c r="B43" s="7">
        <v>0</v>
      </c>
      <c r="C43" s="7">
        <v>1217910911.72</v>
      </c>
      <c r="D43" s="7">
        <v>0</v>
      </c>
      <c r="E43" s="7">
        <v>0</v>
      </c>
      <c r="F43" s="13">
        <f t="shared" si="0"/>
        <v>1217910911.72</v>
      </c>
    </row>
    <row r="44" spans="1:6" ht="15.6" x14ac:dyDescent="0.3">
      <c r="A44" s="11" t="s">
        <v>106</v>
      </c>
      <c r="B44" s="7">
        <v>0</v>
      </c>
      <c r="C44" s="7">
        <v>0</v>
      </c>
      <c r="D44" s="7">
        <v>0</v>
      </c>
      <c r="E44" s="7">
        <v>0</v>
      </c>
      <c r="F44" s="13">
        <f t="shared" si="0"/>
        <v>0</v>
      </c>
    </row>
    <row r="45" spans="1:6" x14ac:dyDescent="0.3">
      <c r="B45" s="86">
        <f>SUM(B3:B44)</f>
        <v>10515796311.73</v>
      </c>
      <c r="C45" s="86">
        <f t="shared" ref="C45:E45" si="1">SUM(C3:C44)</f>
        <v>7573302848.3300009</v>
      </c>
      <c r="D45" s="86">
        <f t="shared" si="1"/>
        <v>42207898040.010002</v>
      </c>
      <c r="E45" s="86">
        <f t="shared" si="1"/>
        <v>1760672318.24</v>
      </c>
      <c r="F45" s="87">
        <f>SUM(F3:F44)</f>
        <v>62057669518.310005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8D21-DB17-4A57-AC91-54CF489D102E}">
  <dimension ref="A1:E44"/>
  <sheetViews>
    <sheetView showGridLines="0" topLeftCell="A13" workbookViewId="0">
      <selection activeCell="F38" sqref="F38"/>
    </sheetView>
  </sheetViews>
  <sheetFormatPr baseColWidth="10" defaultRowHeight="14.4" x14ac:dyDescent="0.3"/>
  <cols>
    <col min="1" max="1" width="28.77734375" bestFit="1" customWidth="1"/>
    <col min="2" max="2" width="16.6640625" bestFit="1" customWidth="1"/>
    <col min="3" max="3" width="20" bestFit="1" customWidth="1"/>
    <col min="4" max="4" width="22.5546875" bestFit="1" customWidth="1"/>
    <col min="5" max="5" width="25.44140625" bestFit="1" customWidth="1"/>
    <col min="6" max="6" width="21.77734375" bestFit="1" customWidth="1"/>
  </cols>
  <sheetData>
    <row r="1" spans="1:5" ht="31.2" x14ac:dyDescent="0.3">
      <c r="A1" s="8"/>
      <c r="B1" s="90" t="s">
        <v>107</v>
      </c>
      <c r="C1" s="90" t="s">
        <v>108</v>
      </c>
      <c r="D1" s="91" t="s">
        <v>63</v>
      </c>
      <c r="E1" s="91" t="s">
        <v>64</v>
      </c>
    </row>
    <row r="2" spans="1:5" ht="15.6" x14ac:dyDescent="0.3">
      <c r="A2" s="5" t="s">
        <v>60</v>
      </c>
      <c r="B2" s="12">
        <v>6750000</v>
      </c>
      <c r="C2" s="14">
        <v>0</v>
      </c>
      <c r="D2" s="6">
        <f>-B2+C2</f>
        <v>-6750000</v>
      </c>
      <c r="E2" s="6">
        <f>D2</f>
        <v>-6750000</v>
      </c>
    </row>
    <row r="3" spans="1:5" ht="15.6" x14ac:dyDescent="0.3">
      <c r="A3" s="5" t="s">
        <v>61</v>
      </c>
      <c r="B3" s="12">
        <v>6750000</v>
      </c>
      <c r="C3" s="14">
        <v>0</v>
      </c>
      <c r="D3" s="6">
        <f>-B3+C3</f>
        <v>-6750000</v>
      </c>
      <c r="E3" s="6">
        <f>D3+E2</f>
        <v>-13500000</v>
      </c>
    </row>
    <row r="4" spans="1:5" ht="15.6" x14ac:dyDescent="0.3">
      <c r="A4" s="5" t="s">
        <v>17</v>
      </c>
      <c r="B4" s="12">
        <v>13079670.33</v>
      </c>
      <c r="C4" s="14">
        <v>0</v>
      </c>
      <c r="D4" s="6">
        <f t="shared" ref="D4:D43" si="0">-B4+C4</f>
        <v>-13079670.33</v>
      </c>
      <c r="E4" s="6">
        <f>D4+E3</f>
        <v>-26579670.329999998</v>
      </c>
    </row>
    <row r="5" spans="1:5" ht="15.6" x14ac:dyDescent="0.3">
      <c r="A5" s="5" t="s">
        <v>18</v>
      </c>
      <c r="B5" s="12">
        <v>515079670.32999998</v>
      </c>
      <c r="C5" s="14">
        <v>0</v>
      </c>
      <c r="D5" s="6">
        <f t="shared" si="0"/>
        <v>-515079670.32999998</v>
      </c>
      <c r="E5" s="6">
        <f t="shared" ref="E5:E43" si="1">D5+E4</f>
        <v>-541659340.65999997</v>
      </c>
    </row>
    <row r="6" spans="1:5" ht="15.6" x14ac:dyDescent="0.3">
      <c r="A6" s="5" t="s">
        <v>19</v>
      </c>
      <c r="B6" s="12">
        <v>20829670.329999998</v>
      </c>
      <c r="C6" s="14">
        <v>0</v>
      </c>
      <c r="D6" s="6">
        <f t="shared" si="0"/>
        <v>-20829670.329999998</v>
      </c>
      <c r="E6" s="6">
        <f t="shared" si="1"/>
        <v>-562489010.99000001</v>
      </c>
    </row>
    <row r="7" spans="1:5" ht="15.6" x14ac:dyDescent="0.3">
      <c r="A7" s="5" t="s">
        <v>20</v>
      </c>
      <c r="B7" s="12">
        <v>24461670.329999998</v>
      </c>
      <c r="C7" s="14">
        <v>0</v>
      </c>
      <c r="D7" s="6">
        <f t="shared" si="0"/>
        <v>-24461670.329999998</v>
      </c>
      <c r="E7" s="6">
        <f t="shared" si="1"/>
        <v>-586950681.32000005</v>
      </c>
    </row>
    <row r="8" spans="1:5" ht="15.6" x14ac:dyDescent="0.3">
      <c r="A8" s="5" t="s">
        <v>21</v>
      </c>
      <c r="B8" s="12">
        <v>128423220.33</v>
      </c>
      <c r="C8" s="14">
        <v>0</v>
      </c>
      <c r="D8" s="6">
        <f t="shared" si="0"/>
        <v>-128423220.33</v>
      </c>
      <c r="E8" s="6">
        <f t="shared" si="1"/>
        <v>-715373901.6500001</v>
      </c>
    </row>
    <row r="9" spans="1:5" ht="15.6" x14ac:dyDescent="0.3">
      <c r="A9" s="5" t="s">
        <v>22</v>
      </c>
      <c r="B9" s="12">
        <v>23637670.329999998</v>
      </c>
      <c r="C9" s="14">
        <v>0</v>
      </c>
      <c r="D9" s="6">
        <f t="shared" si="0"/>
        <v>-23637670.329999998</v>
      </c>
      <c r="E9" s="6">
        <f t="shared" si="1"/>
        <v>-739011571.98000014</v>
      </c>
    </row>
    <row r="10" spans="1:5" ht="15.6" x14ac:dyDescent="0.3">
      <c r="A10" s="5" t="s">
        <v>23</v>
      </c>
      <c r="B10" s="12">
        <v>175430355.47</v>
      </c>
      <c r="C10" s="14">
        <v>0</v>
      </c>
      <c r="D10" s="6">
        <f t="shared" si="0"/>
        <v>-175430355.47</v>
      </c>
      <c r="E10" s="6">
        <f t="shared" si="1"/>
        <v>-914441927.45000017</v>
      </c>
    </row>
    <row r="11" spans="1:5" ht="15.6" x14ac:dyDescent="0.3">
      <c r="A11" s="5" t="s">
        <v>24</v>
      </c>
      <c r="B11" s="12">
        <v>1638431869.75</v>
      </c>
      <c r="C11" s="14">
        <v>0</v>
      </c>
      <c r="D11" s="6">
        <f t="shared" si="0"/>
        <v>-1638431869.75</v>
      </c>
      <c r="E11" s="6">
        <f t="shared" si="1"/>
        <v>-2552873797.2000003</v>
      </c>
    </row>
    <row r="12" spans="1:5" ht="15.6" x14ac:dyDescent="0.3">
      <c r="A12" s="5" t="s">
        <v>25</v>
      </c>
      <c r="B12" s="12">
        <v>466637088.39999998</v>
      </c>
      <c r="C12" s="14">
        <v>0</v>
      </c>
      <c r="D12" s="6">
        <f t="shared" si="0"/>
        <v>-466637088.39999998</v>
      </c>
      <c r="E12" s="6">
        <f t="shared" si="1"/>
        <v>-3019510885.6000004</v>
      </c>
    </row>
    <row r="13" spans="1:5" ht="15.6" x14ac:dyDescent="0.3">
      <c r="A13" s="5" t="s">
        <v>26</v>
      </c>
      <c r="B13" s="12">
        <v>283881422.39999998</v>
      </c>
      <c r="C13" s="14">
        <v>0</v>
      </c>
      <c r="D13" s="6">
        <f t="shared" si="0"/>
        <v>-283881422.39999998</v>
      </c>
      <c r="E13" s="6">
        <f t="shared" si="1"/>
        <v>-3303392308.0000005</v>
      </c>
    </row>
    <row r="14" spans="1:5" ht="15.6" x14ac:dyDescent="0.3">
      <c r="A14" s="5" t="s">
        <v>27</v>
      </c>
      <c r="B14" s="12">
        <v>304172985.05000001</v>
      </c>
      <c r="C14" s="14">
        <v>0</v>
      </c>
      <c r="D14" s="6">
        <f t="shared" si="0"/>
        <v>-304172985.05000001</v>
      </c>
      <c r="E14" s="6">
        <f>D14+E13</f>
        <v>-3607565293.0500007</v>
      </c>
    </row>
    <row r="15" spans="1:5" ht="15.6" x14ac:dyDescent="0.3">
      <c r="A15" s="5" t="s">
        <v>28</v>
      </c>
      <c r="B15" s="12">
        <v>268940009.36000001</v>
      </c>
      <c r="C15" s="14">
        <v>0</v>
      </c>
      <c r="D15" s="6">
        <f t="shared" si="0"/>
        <v>-268940009.36000001</v>
      </c>
      <c r="E15" s="6">
        <f t="shared" si="1"/>
        <v>-3876505302.4100008</v>
      </c>
    </row>
    <row r="16" spans="1:5" ht="15.6" x14ac:dyDescent="0.3">
      <c r="A16" s="5" t="s">
        <v>29</v>
      </c>
      <c r="B16" s="12">
        <v>1429122225.8399999</v>
      </c>
      <c r="C16" s="14">
        <v>0</v>
      </c>
      <c r="D16" s="6">
        <f t="shared" si="0"/>
        <v>-1429122225.8399999</v>
      </c>
      <c r="E16" s="6">
        <f t="shared" si="1"/>
        <v>-5305627528.250001</v>
      </c>
    </row>
    <row r="17" spans="1:5" ht="15.6" x14ac:dyDescent="0.3">
      <c r="A17" s="5" t="s">
        <v>30</v>
      </c>
      <c r="B17" s="12">
        <v>1844277826.6100001</v>
      </c>
      <c r="C17" s="14">
        <v>0</v>
      </c>
      <c r="D17" s="6">
        <f t="shared" si="0"/>
        <v>-1844277826.6100001</v>
      </c>
      <c r="E17" s="6">
        <f t="shared" si="1"/>
        <v>-7149905354.8600006</v>
      </c>
    </row>
    <row r="18" spans="1:5" ht="15.6" x14ac:dyDescent="0.3">
      <c r="A18" s="5" t="s">
        <v>31</v>
      </c>
      <c r="B18" s="12">
        <v>901972402.6500001</v>
      </c>
      <c r="C18" s="15">
        <v>1920951561.5699999</v>
      </c>
      <c r="D18" s="6">
        <f t="shared" si="0"/>
        <v>1018979158.9199998</v>
      </c>
      <c r="E18" s="6">
        <f t="shared" si="1"/>
        <v>-6130926195.9400005</v>
      </c>
    </row>
    <row r="19" spans="1:5" ht="15.6" x14ac:dyDescent="0.3">
      <c r="A19" s="5" t="s">
        <v>32</v>
      </c>
      <c r="B19" s="12">
        <v>1934545683.1499999</v>
      </c>
      <c r="C19" s="15">
        <v>417933440.58999997</v>
      </c>
      <c r="D19" s="6">
        <f t="shared" si="0"/>
        <v>-1516612242.5599999</v>
      </c>
      <c r="E19" s="6">
        <f t="shared" si="1"/>
        <v>-7647538438.5</v>
      </c>
    </row>
    <row r="20" spans="1:5" ht="15.6" x14ac:dyDescent="0.3">
      <c r="A20" s="5" t="s">
        <v>33</v>
      </c>
      <c r="B20" s="12">
        <v>1701018294.2699997</v>
      </c>
      <c r="C20" s="15">
        <v>463908443.99000001</v>
      </c>
      <c r="D20" s="6">
        <f t="shared" si="0"/>
        <v>-1237109850.2799997</v>
      </c>
      <c r="E20" s="6">
        <f t="shared" si="1"/>
        <v>-8884648288.7799988</v>
      </c>
    </row>
    <row r="21" spans="1:5" ht="15.6" x14ac:dyDescent="0.3">
      <c r="A21" s="5" t="s">
        <v>34</v>
      </c>
      <c r="B21" s="12">
        <v>1008841716.6300001</v>
      </c>
      <c r="C21" s="15">
        <v>518681712.86000001</v>
      </c>
      <c r="D21" s="6">
        <f t="shared" si="0"/>
        <v>-490160003.7700001</v>
      </c>
      <c r="E21" s="6">
        <f t="shared" si="1"/>
        <v>-9374808292.5499992</v>
      </c>
    </row>
    <row r="22" spans="1:5" ht="15.6" x14ac:dyDescent="0.3">
      <c r="A22" s="5" t="s">
        <v>35</v>
      </c>
      <c r="B22" s="12">
        <v>1818311589.1699998</v>
      </c>
      <c r="C22" s="15">
        <v>521910198.42000002</v>
      </c>
      <c r="D22" s="6">
        <f t="shared" si="0"/>
        <v>-1296401390.7499998</v>
      </c>
      <c r="E22" s="6">
        <f t="shared" si="1"/>
        <v>-10671209683.299999</v>
      </c>
    </row>
    <row r="23" spans="1:5" ht="15.6" x14ac:dyDescent="0.3">
      <c r="A23" s="5" t="s">
        <v>36</v>
      </c>
      <c r="B23" s="12">
        <v>1825518933.8899999</v>
      </c>
      <c r="C23" s="15">
        <v>521910198.42000002</v>
      </c>
      <c r="D23" s="6">
        <f t="shared" si="0"/>
        <v>-1303608735.4699998</v>
      </c>
      <c r="E23" s="6">
        <f t="shared" si="1"/>
        <v>-11974818418.769999</v>
      </c>
    </row>
    <row r="24" spans="1:5" ht="15.6" x14ac:dyDescent="0.3">
      <c r="A24" s="5" t="s">
        <v>37</v>
      </c>
      <c r="B24" s="12">
        <v>1620633037.95</v>
      </c>
      <c r="C24" s="15">
        <v>521910198.42000002</v>
      </c>
      <c r="D24" s="6">
        <f t="shared" si="0"/>
        <v>-1098722839.53</v>
      </c>
      <c r="E24" s="6">
        <f t="shared" si="1"/>
        <v>-13073541258.299999</v>
      </c>
    </row>
    <row r="25" spans="1:5" ht="15.6" x14ac:dyDescent="0.3">
      <c r="A25" s="5" t="s">
        <v>38</v>
      </c>
      <c r="B25" s="12">
        <v>1792975133.95</v>
      </c>
      <c r="C25" s="15">
        <v>521910198.42000002</v>
      </c>
      <c r="D25" s="6">
        <f t="shared" si="0"/>
        <v>-1271064935.53</v>
      </c>
      <c r="E25" s="6">
        <f t="shared" si="1"/>
        <v>-14344606193.83</v>
      </c>
    </row>
    <row r="26" spans="1:5" ht="15.6" x14ac:dyDescent="0.3">
      <c r="A26" s="5" t="s">
        <v>39</v>
      </c>
      <c r="B26" s="12">
        <v>1978421648.8699999</v>
      </c>
      <c r="C26" s="15">
        <v>521910198.42000002</v>
      </c>
      <c r="D26" s="6">
        <f t="shared" si="0"/>
        <v>-1456511450.4499998</v>
      </c>
      <c r="E26" s="6">
        <f t="shared" si="1"/>
        <v>-15801117644.279999</v>
      </c>
    </row>
    <row r="27" spans="1:5" ht="15.6" x14ac:dyDescent="0.3">
      <c r="A27" s="5" t="s">
        <v>40</v>
      </c>
      <c r="B27" s="12">
        <v>2483129778.98</v>
      </c>
      <c r="C27" s="15">
        <v>521910198.42000002</v>
      </c>
      <c r="D27" s="6">
        <f t="shared" si="0"/>
        <v>-1961219580.5599999</v>
      </c>
      <c r="E27" s="6">
        <f t="shared" si="1"/>
        <v>-17762337224.84</v>
      </c>
    </row>
    <row r="28" spans="1:5" ht="15.6" x14ac:dyDescent="0.3">
      <c r="A28" s="5" t="s">
        <v>41</v>
      </c>
      <c r="B28" s="12">
        <v>2951575521.7200003</v>
      </c>
      <c r="C28" s="15">
        <v>521910198.42000002</v>
      </c>
      <c r="D28" s="6">
        <f t="shared" si="0"/>
        <v>-2429665323.3000002</v>
      </c>
      <c r="E28" s="6">
        <f t="shared" si="1"/>
        <v>-20192002548.139999</v>
      </c>
    </row>
    <row r="29" spans="1:5" ht="15.6" x14ac:dyDescent="0.3">
      <c r="A29" s="5" t="s">
        <v>42</v>
      </c>
      <c r="B29" s="12">
        <v>5682417612.8100004</v>
      </c>
      <c r="C29" s="15">
        <v>521910198.42000002</v>
      </c>
      <c r="D29" s="6">
        <f t="shared" si="0"/>
        <v>-5160507414.3900003</v>
      </c>
      <c r="E29" s="6">
        <f t="shared" si="1"/>
        <v>-25352509962.529999</v>
      </c>
    </row>
    <row r="30" spans="1:5" ht="15.6" x14ac:dyDescent="0.3">
      <c r="A30" s="5" t="s">
        <v>43</v>
      </c>
      <c r="B30" s="12">
        <v>3469090457.6200004</v>
      </c>
      <c r="C30" s="15">
        <v>521910198.42000002</v>
      </c>
      <c r="D30" s="6">
        <f t="shared" si="0"/>
        <v>-2947180259.2000003</v>
      </c>
      <c r="E30" s="6">
        <f t="shared" si="1"/>
        <v>-28299690221.73</v>
      </c>
    </row>
    <row r="31" spans="1:5" ht="15.6" x14ac:dyDescent="0.3">
      <c r="A31" s="5" t="s">
        <v>44</v>
      </c>
      <c r="B31" s="12">
        <v>3278433673.4300003</v>
      </c>
      <c r="C31" s="15">
        <v>479677365.56999999</v>
      </c>
      <c r="D31" s="6">
        <f t="shared" si="0"/>
        <v>-2798756307.8600001</v>
      </c>
      <c r="E31" s="6">
        <f t="shared" si="1"/>
        <v>-31098446529.59</v>
      </c>
    </row>
    <row r="32" spans="1:5" ht="15.6" x14ac:dyDescent="0.3">
      <c r="A32" s="5" t="s">
        <v>45</v>
      </c>
      <c r="B32" s="12">
        <v>2820658983.9400001</v>
      </c>
      <c r="C32" s="15">
        <v>437444532.72000003</v>
      </c>
      <c r="D32" s="6">
        <f t="shared" si="0"/>
        <v>-2383214451.2200003</v>
      </c>
      <c r="E32" s="6">
        <f t="shared" si="1"/>
        <v>-33481660980.810001</v>
      </c>
    </row>
    <row r="33" spans="1:5" ht="15.6" x14ac:dyDescent="0.3">
      <c r="A33" s="5" t="s">
        <v>46</v>
      </c>
      <c r="B33" s="12">
        <v>2398897114.29</v>
      </c>
      <c r="C33" s="15">
        <v>415483459.63</v>
      </c>
      <c r="D33" s="6">
        <f t="shared" si="0"/>
        <v>-1983413654.6599998</v>
      </c>
      <c r="E33" s="6">
        <f t="shared" si="1"/>
        <v>-35465074635.470001</v>
      </c>
    </row>
    <row r="34" spans="1:5" ht="15.6" x14ac:dyDescent="0.3">
      <c r="A34" s="5" t="s">
        <v>47</v>
      </c>
      <c r="B34" s="12">
        <v>1921581705.8899999</v>
      </c>
      <c r="C34" s="15">
        <v>393522386.55000001</v>
      </c>
      <c r="D34" s="6">
        <f t="shared" si="0"/>
        <v>-1528059319.3399999</v>
      </c>
      <c r="E34" s="6">
        <f t="shared" si="1"/>
        <v>-36993133954.809998</v>
      </c>
    </row>
    <row r="35" spans="1:5" ht="15.6" x14ac:dyDescent="0.3">
      <c r="A35" s="5" t="s">
        <v>48</v>
      </c>
      <c r="B35" s="12">
        <v>1746276920.1099999</v>
      </c>
      <c r="C35" s="15">
        <v>354287218.25999999</v>
      </c>
      <c r="D35" s="6">
        <f t="shared" si="0"/>
        <v>-1391989701.8499999</v>
      </c>
      <c r="E35" s="6">
        <f t="shared" si="1"/>
        <v>-38385123656.659996</v>
      </c>
    </row>
    <row r="36" spans="1:5" ht="15.6" x14ac:dyDescent="0.3">
      <c r="A36" s="5" t="s">
        <v>49</v>
      </c>
      <c r="B36" s="12">
        <v>2318253155.8699999</v>
      </c>
      <c r="C36" s="15">
        <v>317676160.60000002</v>
      </c>
      <c r="D36" s="6">
        <f t="shared" si="0"/>
        <v>-2000576995.27</v>
      </c>
      <c r="E36" s="6">
        <f t="shared" si="1"/>
        <v>-40385700651.929993</v>
      </c>
    </row>
    <row r="37" spans="1:5" ht="15.6" x14ac:dyDescent="0.3">
      <c r="A37" s="5" t="s">
        <v>50</v>
      </c>
      <c r="B37" s="12">
        <v>1368081639.28</v>
      </c>
      <c r="C37" s="15">
        <v>3689976660.48</v>
      </c>
      <c r="D37" s="6">
        <f t="shared" si="0"/>
        <v>2321895021.1999998</v>
      </c>
      <c r="E37" s="6">
        <f t="shared" si="1"/>
        <v>-38063805630.729996</v>
      </c>
    </row>
    <row r="38" spans="1:5" ht="15.6" x14ac:dyDescent="0.3">
      <c r="A38" s="5" t="s">
        <v>51</v>
      </c>
      <c r="B38" s="12">
        <v>721631433.22000003</v>
      </c>
      <c r="C38" s="15">
        <v>13532254416.870001</v>
      </c>
      <c r="D38" s="6">
        <f t="shared" si="0"/>
        <v>12810622983.650002</v>
      </c>
      <c r="E38" s="6">
        <f t="shared" si="1"/>
        <v>-25253182647.079994</v>
      </c>
    </row>
    <row r="39" spans="1:5" ht="15.6" x14ac:dyDescent="0.3">
      <c r="A39" s="5" t="s">
        <v>52</v>
      </c>
      <c r="B39" s="12">
        <v>320631213.06000006</v>
      </c>
      <c r="C39" s="15">
        <v>18941302107.099998</v>
      </c>
      <c r="D39" s="6">
        <f t="shared" si="0"/>
        <v>18620670894.039997</v>
      </c>
      <c r="E39" s="6">
        <f t="shared" si="1"/>
        <v>-6632511753.0399971</v>
      </c>
    </row>
    <row r="40" spans="1:5" ht="15.6" x14ac:dyDescent="0.3">
      <c r="A40" s="5" t="s">
        <v>53</v>
      </c>
      <c r="B40" s="12">
        <v>277760261.13</v>
      </c>
      <c r="C40" s="15">
        <v>9997789217.2299995</v>
      </c>
      <c r="D40" s="6">
        <f t="shared" si="0"/>
        <v>9720028956.1000004</v>
      </c>
      <c r="E40" s="6">
        <f t="shared" si="1"/>
        <v>3087517203.0600033</v>
      </c>
    </row>
    <row r="41" spans="1:5" ht="15.6" x14ac:dyDescent="0.3">
      <c r="A41" s="5" t="s">
        <v>54</v>
      </c>
      <c r="B41" s="12">
        <v>130533828.10000001</v>
      </c>
      <c r="C41" s="15">
        <v>4261678136.79</v>
      </c>
      <c r="D41" s="6">
        <f t="shared" si="0"/>
        <v>4131144308.6900001</v>
      </c>
      <c r="E41" s="6">
        <f t="shared" si="1"/>
        <v>7218661511.7500038</v>
      </c>
    </row>
    <row r="42" spans="1:5" ht="15.6" x14ac:dyDescent="0.3">
      <c r="A42" s="5" t="s">
        <v>55</v>
      </c>
      <c r="B42" s="12">
        <v>51020536.090000004</v>
      </c>
      <c r="C42" s="15">
        <v>1217910911.72</v>
      </c>
      <c r="D42" s="6">
        <f t="shared" si="0"/>
        <v>1166890375.6300001</v>
      </c>
      <c r="E42" s="6">
        <f>D42+E41</f>
        <v>8385551887.3800039</v>
      </c>
    </row>
    <row r="43" spans="1:5" ht="15.6" x14ac:dyDescent="0.3">
      <c r="A43" s="5" t="s">
        <v>56</v>
      </c>
      <c r="B43" s="12">
        <v>51020536.090000004</v>
      </c>
      <c r="C43" s="101">
        <v>0</v>
      </c>
      <c r="D43" s="6">
        <f t="shared" si="0"/>
        <v>-51020536.090000004</v>
      </c>
      <c r="E43" s="6">
        <f t="shared" si="1"/>
        <v>8334531351.2900038</v>
      </c>
    </row>
    <row r="44" spans="1:5" x14ac:dyDescent="0.3">
      <c r="A44" s="4"/>
      <c r="B44" s="1"/>
      <c r="C44" s="2"/>
      <c r="D44" s="3"/>
      <c r="E44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19BB-5170-4CD6-AC96-75030B2FB393}">
  <sheetPr codeName="Hoja1"/>
  <dimension ref="A1:AS29"/>
  <sheetViews>
    <sheetView showGridLines="0" tabSelected="1" zoomScaleNormal="100" workbookViewId="0">
      <selection activeCell="G19" sqref="G19"/>
    </sheetView>
  </sheetViews>
  <sheetFormatPr baseColWidth="10" defaultColWidth="11.44140625" defaultRowHeight="14.4" x14ac:dyDescent="0.3"/>
  <cols>
    <col min="1" max="1" width="36.33203125" customWidth="1"/>
    <col min="2" max="2" width="18.33203125" bestFit="1" customWidth="1"/>
    <col min="3" max="3" width="11.109375" customWidth="1"/>
    <col min="4" max="4" width="15.44140625" bestFit="1" customWidth="1"/>
    <col min="5" max="5" width="13.44140625" bestFit="1" customWidth="1"/>
    <col min="6" max="6" width="14.109375" bestFit="1" customWidth="1"/>
    <col min="7" max="12" width="14.5546875" bestFit="1" customWidth="1"/>
    <col min="13" max="22" width="16.33203125" bestFit="1" customWidth="1"/>
    <col min="23" max="23" width="16.6640625" bestFit="1" customWidth="1"/>
    <col min="24" max="41" width="17.44140625" bestFit="1" customWidth="1"/>
    <col min="42" max="45" width="16.6640625" bestFit="1" customWidth="1"/>
  </cols>
  <sheetData>
    <row r="1" spans="1:45" ht="16.2" thickBot="1" x14ac:dyDescent="0.35">
      <c r="A1" s="16"/>
      <c r="B1" s="16"/>
      <c r="C1" s="16"/>
      <c r="D1" s="17" t="s">
        <v>15</v>
      </c>
      <c r="E1" s="17" t="s">
        <v>16</v>
      </c>
      <c r="F1" s="17" t="s">
        <v>17</v>
      </c>
      <c r="G1" s="17" t="s">
        <v>18</v>
      </c>
      <c r="H1" s="17" t="s">
        <v>19</v>
      </c>
      <c r="I1" s="17" t="s">
        <v>20</v>
      </c>
      <c r="J1" s="17" t="s">
        <v>21</v>
      </c>
      <c r="K1" s="17" t="s">
        <v>22</v>
      </c>
      <c r="L1" s="17" t="s">
        <v>23</v>
      </c>
      <c r="M1" s="17" t="s">
        <v>24</v>
      </c>
      <c r="N1" s="17" t="s">
        <v>25</v>
      </c>
      <c r="O1" s="17" t="s">
        <v>26</v>
      </c>
      <c r="P1" s="17" t="s">
        <v>27</v>
      </c>
      <c r="Q1" s="17" t="s">
        <v>28</v>
      </c>
      <c r="R1" s="17" t="s">
        <v>29</v>
      </c>
      <c r="S1" s="17" t="s">
        <v>30</v>
      </c>
      <c r="T1" s="18" t="s">
        <v>57</v>
      </c>
      <c r="U1" s="18" t="s">
        <v>58</v>
      </c>
      <c r="V1" s="18" t="s">
        <v>33</v>
      </c>
      <c r="W1" s="18" t="s">
        <v>34</v>
      </c>
      <c r="X1" s="18" t="s">
        <v>35</v>
      </c>
      <c r="Y1" s="18" t="s">
        <v>36</v>
      </c>
      <c r="Z1" s="18" t="s">
        <v>37</v>
      </c>
      <c r="AA1" s="18" t="s">
        <v>38</v>
      </c>
      <c r="AB1" s="18" t="s">
        <v>39</v>
      </c>
      <c r="AC1" s="18" t="s">
        <v>40</v>
      </c>
      <c r="AD1" s="18" t="s">
        <v>41</v>
      </c>
      <c r="AE1" s="18" t="s">
        <v>42</v>
      </c>
      <c r="AF1" s="18" t="s">
        <v>43</v>
      </c>
      <c r="AG1" s="18" t="s">
        <v>44</v>
      </c>
      <c r="AH1" s="18" t="s">
        <v>45</v>
      </c>
      <c r="AI1" s="18" t="s">
        <v>46</v>
      </c>
      <c r="AJ1" s="18" t="s">
        <v>47</v>
      </c>
      <c r="AK1" s="18" t="s">
        <v>48</v>
      </c>
      <c r="AL1" s="18" t="s">
        <v>49</v>
      </c>
      <c r="AM1" s="18" t="s">
        <v>50</v>
      </c>
      <c r="AN1" s="18" t="s">
        <v>51</v>
      </c>
      <c r="AO1" s="19" t="s">
        <v>52</v>
      </c>
      <c r="AP1" s="19" t="s">
        <v>59</v>
      </c>
      <c r="AQ1" s="19" t="s">
        <v>54</v>
      </c>
      <c r="AR1" s="19" t="s">
        <v>55</v>
      </c>
      <c r="AS1" s="19" t="s">
        <v>56</v>
      </c>
    </row>
    <row r="2" spans="1:45" ht="15.6" x14ac:dyDescent="0.3">
      <c r="A2" s="55" t="s">
        <v>0</v>
      </c>
      <c r="B2" s="56">
        <f>B4+B8</f>
        <v>62057669518</v>
      </c>
      <c r="C2" s="16"/>
      <c r="D2" s="100">
        <f>+D$4+D$8</f>
        <v>0</v>
      </c>
      <c r="E2" s="100">
        <f>+E$4+E$8</f>
        <v>0</v>
      </c>
      <c r="F2" s="100">
        <f>+F$4+F$8</f>
        <v>0</v>
      </c>
      <c r="G2" s="100">
        <f t="shared" ref="G2:AS2" si="0">+G$4+G$8</f>
        <v>0</v>
      </c>
      <c r="H2" s="100">
        <f t="shared" si="0"/>
        <v>0</v>
      </c>
      <c r="I2" s="100">
        <f t="shared" si="0"/>
        <v>0</v>
      </c>
      <c r="J2" s="100">
        <f t="shared" si="0"/>
        <v>0</v>
      </c>
      <c r="K2" s="100">
        <f t="shared" si="0"/>
        <v>0</v>
      </c>
      <c r="L2" s="100">
        <f t="shared" si="0"/>
        <v>0</v>
      </c>
      <c r="M2" s="100">
        <f t="shared" si="0"/>
        <v>0</v>
      </c>
      <c r="N2" s="100">
        <f t="shared" si="0"/>
        <v>0</v>
      </c>
      <c r="O2" s="100">
        <f t="shared" si="0"/>
        <v>0</v>
      </c>
      <c r="P2" s="100">
        <f t="shared" si="0"/>
        <v>0</v>
      </c>
      <c r="Q2" s="100">
        <f t="shared" si="0"/>
        <v>0</v>
      </c>
      <c r="R2" s="100">
        <f t="shared" si="0"/>
        <v>0</v>
      </c>
      <c r="S2" s="100">
        <f t="shared" si="0"/>
        <v>0</v>
      </c>
      <c r="T2" s="100">
        <f t="shared" si="0"/>
        <v>1920951561.5699999</v>
      </c>
      <c r="U2" s="100">
        <f t="shared" si="0"/>
        <v>417933440.58999997</v>
      </c>
      <c r="V2" s="100">
        <f t="shared" si="0"/>
        <v>463908443.99000001</v>
      </c>
      <c r="W2" s="100">
        <f t="shared" si="0"/>
        <v>518681712.86000001</v>
      </c>
      <c r="X2" s="100">
        <f t="shared" si="0"/>
        <v>521910198.42000002</v>
      </c>
      <c r="Y2" s="100">
        <f t="shared" si="0"/>
        <v>521910198.42000002</v>
      </c>
      <c r="Z2" s="100">
        <f t="shared" si="0"/>
        <v>521910198.42000002</v>
      </c>
      <c r="AA2" s="100">
        <f t="shared" si="0"/>
        <v>521910198.42000002</v>
      </c>
      <c r="AB2" s="100">
        <f t="shared" si="0"/>
        <v>521910198.42000002</v>
      </c>
      <c r="AC2" s="100">
        <f t="shared" si="0"/>
        <v>521910198.42000002</v>
      </c>
      <c r="AD2" s="100">
        <f t="shared" si="0"/>
        <v>521910198.42000002</v>
      </c>
      <c r="AE2" s="100">
        <f t="shared" si="0"/>
        <v>521910198.42000002</v>
      </c>
      <c r="AF2" s="100">
        <f t="shared" si="0"/>
        <v>521910198.42000002</v>
      </c>
      <c r="AG2" s="100">
        <f t="shared" si="0"/>
        <v>479677365.56999999</v>
      </c>
      <c r="AH2" s="100">
        <f t="shared" si="0"/>
        <v>437444532.72000003</v>
      </c>
      <c r="AI2" s="100">
        <f t="shared" si="0"/>
        <v>415483459.63</v>
      </c>
      <c r="AJ2" s="100">
        <f t="shared" si="0"/>
        <v>393522386.55000001</v>
      </c>
      <c r="AK2" s="100">
        <f t="shared" si="0"/>
        <v>354287218.25999999</v>
      </c>
      <c r="AL2" s="100">
        <f t="shared" si="0"/>
        <v>317676160.60000002</v>
      </c>
      <c r="AM2" s="100">
        <f t="shared" si="0"/>
        <v>3689976660.48</v>
      </c>
      <c r="AN2" s="100">
        <f t="shared" si="0"/>
        <v>13532254416.870001</v>
      </c>
      <c r="AO2" s="100">
        <f t="shared" si="0"/>
        <v>18941302107.099998</v>
      </c>
      <c r="AP2" s="100">
        <f t="shared" si="0"/>
        <v>9997789217.2299995</v>
      </c>
      <c r="AQ2" s="100">
        <f t="shared" si="0"/>
        <v>4261678136.79</v>
      </c>
      <c r="AR2" s="100">
        <f t="shared" si="0"/>
        <v>1217910911.72</v>
      </c>
      <c r="AS2" s="100">
        <f t="shared" si="0"/>
        <v>0</v>
      </c>
    </row>
    <row r="3" spans="1:45" ht="15.6" x14ac:dyDescent="0.3">
      <c r="C3" s="16"/>
      <c r="D3" s="54">
        <f t="shared" ref="D3" si="1">+D2+C$3</f>
        <v>0</v>
      </c>
      <c r="E3" s="54">
        <f t="shared" ref="E3" si="2">+E2+D$3</f>
        <v>0</v>
      </c>
      <c r="F3" s="54">
        <f t="shared" ref="F3" si="3">+F2+E$3</f>
        <v>0</v>
      </c>
      <c r="G3" s="54">
        <f t="shared" ref="G3:AS3" si="4">+G2+F$3</f>
        <v>0</v>
      </c>
      <c r="H3" s="54">
        <f t="shared" si="4"/>
        <v>0</v>
      </c>
      <c r="I3" s="54">
        <f t="shared" si="4"/>
        <v>0</v>
      </c>
      <c r="J3" s="54">
        <f t="shared" si="4"/>
        <v>0</v>
      </c>
      <c r="K3" s="54">
        <f t="shared" si="4"/>
        <v>0</v>
      </c>
      <c r="L3" s="54">
        <f t="shared" si="4"/>
        <v>0</v>
      </c>
      <c r="M3" s="54">
        <f t="shared" si="4"/>
        <v>0</v>
      </c>
      <c r="N3" s="54">
        <f t="shared" si="4"/>
        <v>0</v>
      </c>
      <c r="O3" s="54">
        <f t="shared" si="4"/>
        <v>0</v>
      </c>
      <c r="P3" s="54">
        <f t="shared" si="4"/>
        <v>0</v>
      </c>
      <c r="Q3" s="54">
        <f t="shared" si="4"/>
        <v>0</v>
      </c>
      <c r="R3" s="54">
        <f t="shared" si="4"/>
        <v>0</v>
      </c>
      <c r="S3" s="54">
        <f t="shared" si="4"/>
        <v>0</v>
      </c>
      <c r="T3" s="54">
        <f t="shared" si="4"/>
        <v>1920951561.5699999</v>
      </c>
      <c r="U3" s="54">
        <f t="shared" si="4"/>
        <v>2338885002.1599998</v>
      </c>
      <c r="V3" s="54">
        <f t="shared" si="4"/>
        <v>2802793446.1499996</v>
      </c>
      <c r="W3" s="54">
        <f t="shared" si="4"/>
        <v>3321475159.0099998</v>
      </c>
      <c r="X3" s="54">
        <f t="shared" si="4"/>
        <v>3843385357.4299998</v>
      </c>
      <c r="Y3" s="54">
        <f t="shared" si="4"/>
        <v>4365295555.8499994</v>
      </c>
      <c r="Z3" s="54">
        <f t="shared" si="4"/>
        <v>4887205754.2699995</v>
      </c>
      <c r="AA3" s="54">
        <f t="shared" si="4"/>
        <v>5409115952.6899996</v>
      </c>
      <c r="AB3" s="54">
        <f t="shared" si="4"/>
        <v>5931026151.1099997</v>
      </c>
      <c r="AC3" s="54">
        <f t="shared" si="4"/>
        <v>6452936349.5299997</v>
      </c>
      <c r="AD3" s="54">
        <f t="shared" si="4"/>
        <v>6974846547.9499998</v>
      </c>
      <c r="AE3" s="54">
        <f t="shared" si="4"/>
        <v>7496756746.3699999</v>
      </c>
      <c r="AF3" s="54">
        <f t="shared" si="4"/>
        <v>8018666944.79</v>
      </c>
      <c r="AG3" s="54">
        <f t="shared" si="4"/>
        <v>8498344310.3599997</v>
      </c>
      <c r="AH3" s="54">
        <f t="shared" si="4"/>
        <v>8935788843.0799999</v>
      </c>
      <c r="AI3" s="54">
        <f t="shared" si="4"/>
        <v>9351272302.7099991</v>
      </c>
      <c r="AJ3" s="54">
        <f t="shared" si="4"/>
        <v>9744794689.2599983</v>
      </c>
      <c r="AK3" s="54">
        <f t="shared" si="4"/>
        <v>10099081907.519999</v>
      </c>
      <c r="AL3" s="54">
        <f t="shared" si="4"/>
        <v>10416758068.119999</v>
      </c>
      <c r="AM3" s="54">
        <f t="shared" si="4"/>
        <v>14106734728.599998</v>
      </c>
      <c r="AN3" s="54">
        <f t="shared" si="4"/>
        <v>27638989145.470001</v>
      </c>
      <c r="AO3" s="54">
        <f t="shared" si="4"/>
        <v>46580291252.57</v>
      </c>
      <c r="AP3" s="54">
        <f t="shared" si="4"/>
        <v>56578080469.800003</v>
      </c>
      <c r="AQ3" s="54">
        <f t="shared" si="4"/>
        <v>60839758606.590004</v>
      </c>
      <c r="AR3" s="54">
        <f t="shared" si="4"/>
        <v>62057669518.310005</v>
      </c>
      <c r="AS3" s="54">
        <f t="shared" si="4"/>
        <v>62057669518.310005</v>
      </c>
    </row>
    <row r="4" spans="1:45" ht="15.6" x14ac:dyDescent="0.3">
      <c r="A4" s="62" t="s">
        <v>1</v>
      </c>
      <c r="B4" s="92">
        <f>B5+B6+B7</f>
        <v>60296997200</v>
      </c>
      <c r="C4" s="16"/>
      <c r="D4" s="52">
        <f>SUM(D5:D7)</f>
        <v>0</v>
      </c>
      <c r="E4" s="52">
        <f>SUM(E5:E7)</f>
        <v>0</v>
      </c>
      <c r="F4" s="52">
        <f>SUM(F5:F7)</f>
        <v>0</v>
      </c>
      <c r="G4" s="52">
        <f>SUM(G5:G7)</f>
        <v>0</v>
      </c>
      <c r="H4" s="52">
        <f>SUM(H5:H7)</f>
        <v>0</v>
      </c>
      <c r="I4" s="52">
        <f>SUM(I5:I7)</f>
        <v>0</v>
      </c>
      <c r="J4" s="52">
        <f>SUM(J5:J7)</f>
        <v>0</v>
      </c>
      <c r="K4" s="52">
        <f>SUM(K5:K7)</f>
        <v>0</v>
      </c>
      <c r="L4" s="52">
        <f>SUM(L5:L7)</f>
        <v>0</v>
      </c>
      <c r="M4" s="52">
        <f>SUM(M5:M7)</f>
        <v>0</v>
      </c>
      <c r="N4" s="52">
        <f>SUM(N5:N7)</f>
        <v>0</v>
      </c>
      <c r="O4" s="52">
        <f>SUM(O5:O7)</f>
        <v>0</v>
      </c>
      <c r="P4" s="52">
        <f>SUM(P5:P7)</f>
        <v>0</v>
      </c>
      <c r="Q4" s="52">
        <f>SUM(Q5:Q7)</f>
        <v>0</v>
      </c>
      <c r="R4" s="52">
        <f>SUM(R5:R7)</f>
        <v>0</v>
      </c>
      <c r="S4" s="52">
        <f>SUM(S5:S7)</f>
        <v>0</v>
      </c>
      <c r="T4" s="52">
        <f>SUM(T5:T7)</f>
        <v>1920951561.5699999</v>
      </c>
      <c r="U4" s="52">
        <f>SUM(U5:U7)</f>
        <v>417933440.58999997</v>
      </c>
      <c r="V4" s="52">
        <f>SUM(V5:V7)</f>
        <v>463908443.99000001</v>
      </c>
      <c r="W4" s="52">
        <f>SUM(W5:W7)</f>
        <v>518681712.86000001</v>
      </c>
      <c r="X4" s="52">
        <f>SUM(X5:X7)</f>
        <v>521910198.42000002</v>
      </c>
      <c r="Y4" s="52">
        <f>SUM(Y5:Y7)</f>
        <v>521910198.42000002</v>
      </c>
      <c r="Z4" s="52">
        <f>SUM(Z5:Z7)</f>
        <v>521910198.42000002</v>
      </c>
      <c r="AA4" s="52">
        <f>SUM(AA5:AA7)</f>
        <v>521910198.42000002</v>
      </c>
      <c r="AB4" s="52">
        <f>SUM(AB5:AB7)</f>
        <v>521910198.42000002</v>
      </c>
      <c r="AC4" s="52">
        <f>SUM(AC5:AC7)</f>
        <v>521910198.42000002</v>
      </c>
      <c r="AD4" s="52">
        <f>SUM(AD5:AD7)</f>
        <v>521910198.42000002</v>
      </c>
      <c r="AE4" s="52">
        <f>SUM(AE5:AE7)</f>
        <v>521910198.42000002</v>
      </c>
      <c r="AF4" s="52">
        <f>SUM(AF5:AF7)</f>
        <v>521910198.42000002</v>
      </c>
      <c r="AG4" s="52">
        <f>SUM(AG5:AG7)</f>
        <v>479677365.56999999</v>
      </c>
      <c r="AH4" s="52">
        <f>SUM(AH5:AH7)</f>
        <v>437444532.72000003</v>
      </c>
      <c r="AI4" s="52">
        <f>SUM(AI5:AI7)</f>
        <v>415483459.63</v>
      </c>
      <c r="AJ4" s="52">
        <f>SUM(AJ5:AJ7)</f>
        <v>393522386.55000001</v>
      </c>
      <c r="AK4" s="52">
        <f>SUM(AK5:AK7)</f>
        <v>354287218.25999999</v>
      </c>
      <c r="AL4" s="52">
        <f>SUM(AL5:AL7)</f>
        <v>317676160.60000002</v>
      </c>
      <c r="AM4" s="52">
        <f>SUM(AM5:AM7)</f>
        <v>3689976660.48</v>
      </c>
      <c r="AN4" s="52">
        <f>SUM(AN5:AN7)</f>
        <v>13532254416.870001</v>
      </c>
      <c r="AO4" s="52">
        <f>SUM(AO5:AO7)</f>
        <v>18941302107.099998</v>
      </c>
      <c r="AP4" s="52">
        <f>SUM(AP5:AP7)</f>
        <v>9215793127.6299992</v>
      </c>
      <c r="AQ4" s="52">
        <f>SUM(AQ5:AQ7)</f>
        <v>3283001908.1500001</v>
      </c>
      <c r="AR4" s="52">
        <f>SUM(AR5:AR7)</f>
        <v>1217910911.72</v>
      </c>
      <c r="AS4" s="52">
        <f>SUM(AS5:AS7)</f>
        <v>0</v>
      </c>
    </row>
    <row r="5" spans="1:45" ht="31.2" x14ac:dyDescent="0.3">
      <c r="A5" s="62" t="s">
        <v>2</v>
      </c>
      <c r="B5" s="92">
        <v>10515796312</v>
      </c>
      <c r="C5" s="16"/>
      <c r="D5" s="53">
        <v>0</v>
      </c>
      <c r="E5" s="53">
        <v>0</v>
      </c>
      <c r="F5" s="53">
        <v>0</v>
      </c>
      <c r="G5" s="53">
        <v>0</v>
      </c>
      <c r="H5" s="53">
        <v>0</v>
      </c>
      <c r="I5" s="53">
        <v>0</v>
      </c>
      <c r="J5" s="53">
        <v>0</v>
      </c>
      <c r="K5" s="53">
        <v>0</v>
      </c>
      <c r="L5" s="53">
        <v>0</v>
      </c>
      <c r="M5" s="53">
        <v>0</v>
      </c>
      <c r="N5" s="53">
        <v>0</v>
      </c>
      <c r="O5" s="53">
        <v>0</v>
      </c>
      <c r="P5" s="53">
        <v>0</v>
      </c>
      <c r="Q5" s="53">
        <v>0</v>
      </c>
      <c r="R5" s="53">
        <v>0</v>
      </c>
      <c r="S5" s="53">
        <v>0</v>
      </c>
      <c r="T5" s="53">
        <v>1920951561.5699999</v>
      </c>
      <c r="U5" s="53">
        <v>417933440.58999997</v>
      </c>
      <c r="V5" s="53">
        <v>463908443.99000001</v>
      </c>
      <c r="W5" s="53">
        <v>518681712.86000001</v>
      </c>
      <c r="X5" s="53">
        <v>521910198.42000002</v>
      </c>
      <c r="Y5" s="53">
        <v>521910198.42000002</v>
      </c>
      <c r="Z5" s="53">
        <v>521910198.42000002</v>
      </c>
      <c r="AA5" s="53">
        <v>521910198.42000002</v>
      </c>
      <c r="AB5" s="53">
        <v>521910198.42000002</v>
      </c>
      <c r="AC5" s="53">
        <v>521910198.42000002</v>
      </c>
      <c r="AD5" s="53">
        <v>521910198.42000002</v>
      </c>
      <c r="AE5" s="53">
        <v>521910198.42000002</v>
      </c>
      <c r="AF5" s="53">
        <v>521910198.42000002</v>
      </c>
      <c r="AG5" s="53">
        <v>479677365.56999999</v>
      </c>
      <c r="AH5" s="53">
        <v>437444532.72000003</v>
      </c>
      <c r="AI5" s="53">
        <v>415483459.63</v>
      </c>
      <c r="AJ5" s="53">
        <v>393522386.55000001</v>
      </c>
      <c r="AK5" s="53">
        <v>354287218.25999999</v>
      </c>
      <c r="AL5" s="53">
        <v>317676160.60000002</v>
      </c>
      <c r="AM5" s="53">
        <v>99038243.609999999</v>
      </c>
      <c r="AN5" s="53">
        <v>0</v>
      </c>
      <c r="AO5" s="53">
        <v>0</v>
      </c>
      <c r="AP5" s="53">
        <v>0</v>
      </c>
      <c r="AQ5" s="53">
        <v>0</v>
      </c>
      <c r="AR5" s="53">
        <v>0</v>
      </c>
      <c r="AS5" s="53">
        <v>0</v>
      </c>
    </row>
    <row r="6" spans="1:45" ht="15.6" x14ac:dyDescent="0.3">
      <c r="A6" s="62" t="s">
        <v>3</v>
      </c>
      <c r="B6" s="92">
        <v>7573302848</v>
      </c>
      <c r="C6" s="16"/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52">
        <v>0</v>
      </c>
      <c r="O6" s="52">
        <v>0</v>
      </c>
      <c r="P6" s="52">
        <v>0</v>
      </c>
      <c r="Q6" s="52">
        <v>0</v>
      </c>
      <c r="R6" s="52">
        <v>0</v>
      </c>
      <c r="S6" s="52">
        <v>0</v>
      </c>
      <c r="T6" s="52">
        <v>0</v>
      </c>
      <c r="U6" s="52">
        <v>0</v>
      </c>
      <c r="V6" s="52">
        <v>0</v>
      </c>
      <c r="W6" s="52">
        <v>0</v>
      </c>
      <c r="X6" s="52">
        <v>0</v>
      </c>
      <c r="Y6" s="52">
        <v>0</v>
      </c>
      <c r="Z6" s="52">
        <v>0</v>
      </c>
      <c r="AA6" s="52">
        <v>0</v>
      </c>
      <c r="AB6" s="52">
        <v>0</v>
      </c>
      <c r="AC6" s="52">
        <v>0</v>
      </c>
      <c r="AD6" s="52">
        <v>0</v>
      </c>
      <c r="AE6" s="52">
        <v>0</v>
      </c>
      <c r="AF6" s="52">
        <v>0</v>
      </c>
      <c r="AG6" s="52">
        <v>0</v>
      </c>
      <c r="AH6" s="52">
        <v>0</v>
      </c>
      <c r="AI6" s="52">
        <v>0</v>
      </c>
      <c r="AJ6" s="52">
        <v>0</v>
      </c>
      <c r="AK6" s="52">
        <v>0</v>
      </c>
      <c r="AL6" s="52">
        <v>0</v>
      </c>
      <c r="AM6" s="52">
        <v>0</v>
      </c>
      <c r="AN6" s="52">
        <v>0</v>
      </c>
      <c r="AO6" s="52">
        <v>644316950.23000002</v>
      </c>
      <c r="AP6" s="52">
        <v>2428073078.23</v>
      </c>
      <c r="AQ6" s="52">
        <v>3283001908.1500001</v>
      </c>
      <c r="AR6" s="52">
        <v>1217910911.72</v>
      </c>
      <c r="AS6" s="52">
        <v>0</v>
      </c>
    </row>
    <row r="7" spans="1:45" ht="15.6" x14ac:dyDescent="0.3">
      <c r="A7" s="62" t="s">
        <v>4</v>
      </c>
      <c r="B7" s="92">
        <v>42207898040</v>
      </c>
      <c r="C7" s="16"/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  <c r="M7" s="52">
        <v>0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  <c r="S7" s="52">
        <v>0</v>
      </c>
      <c r="T7" s="52">
        <v>0</v>
      </c>
      <c r="U7" s="52">
        <v>0</v>
      </c>
      <c r="V7" s="52">
        <v>0</v>
      </c>
      <c r="W7" s="52">
        <v>0</v>
      </c>
      <c r="X7" s="52">
        <v>0</v>
      </c>
      <c r="Y7" s="52">
        <v>0</v>
      </c>
      <c r="Z7" s="52">
        <v>0</v>
      </c>
      <c r="AA7" s="52">
        <v>0</v>
      </c>
      <c r="AB7" s="52">
        <v>0</v>
      </c>
      <c r="AC7" s="52">
        <v>0</v>
      </c>
      <c r="AD7" s="52">
        <v>0</v>
      </c>
      <c r="AE7" s="52">
        <v>0</v>
      </c>
      <c r="AF7" s="52">
        <v>0</v>
      </c>
      <c r="AG7" s="52">
        <v>0</v>
      </c>
      <c r="AH7" s="52">
        <v>0</v>
      </c>
      <c r="AI7" s="52">
        <v>0</v>
      </c>
      <c r="AJ7" s="52">
        <v>0</v>
      </c>
      <c r="AK7" s="52">
        <v>0</v>
      </c>
      <c r="AL7" s="52">
        <v>0</v>
      </c>
      <c r="AM7" s="52">
        <v>3590938416.8699999</v>
      </c>
      <c r="AN7" s="52">
        <v>13532254416.870001</v>
      </c>
      <c r="AO7" s="52">
        <v>18296985156.869999</v>
      </c>
      <c r="AP7" s="52">
        <v>6787720049.3999996</v>
      </c>
      <c r="AQ7" s="52">
        <v>0</v>
      </c>
      <c r="AR7" s="52">
        <v>0</v>
      </c>
      <c r="AS7" s="52">
        <v>0</v>
      </c>
    </row>
    <row r="8" spans="1:45" ht="16.2" thickBot="1" x14ac:dyDescent="0.35">
      <c r="A8" s="63" t="s">
        <v>147</v>
      </c>
      <c r="B8" s="93">
        <v>1760672318</v>
      </c>
      <c r="C8" s="16"/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52">
        <v>0</v>
      </c>
      <c r="Z8" s="52">
        <v>0</v>
      </c>
      <c r="AA8" s="52">
        <v>0</v>
      </c>
      <c r="AB8" s="52">
        <v>0</v>
      </c>
      <c r="AC8" s="52">
        <v>0</v>
      </c>
      <c r="AD8" s="52">
        <v>0</v>
      </c>
      <c r="AE8" s="52">
        <v>0</v>
      </c>
      <c r="AF8" s="52">
        <v>0</v>
      </c>
      <c r="AG8" s="52">
        <v>0</v>
      </c>
      <c r="AH8" s="52">
        <v>0</v>
      </c>
      <c r="AI8" s="52">
        <v>0</v>
      </c>
      <c r="AJ8" s="52">
        <v>0</v>
      </c>
      <c r="AK8" s="52">
        <v>0</v>
      </c>
      <c r="AL8" s="52">
        <v>0</v>
      </c>
      <c r="AM8" s="52">
        <v>0</v>
      </c>
      <c r="AN8" s="52">
        <v>0</v>
      </c>
      <c r="AO8" s="52">
        <v>0</v>
      </c>
      <c r="AP8" s="52">
        <v>781996089.60000002</v>
      </c>
      <c r="AQ8" s="52">
        <v>978676228.63999999</v>
      </c>
      <c r="AR8" s="52">
        <v>0</v>
      </c>
      <c r="AS8" s="52">
        <v>0</v>
      </c>
    </row>
    <row r="9" spans="1:45" ht="16.2" thickBot="1" x14ac:dyDescent="0.35">
      <c r="A9" s="94"/>
      <c r="B9" s="94"/>
      <c r="C9" s="16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</row>
    <row r="10" spans="1:45" ht="15.6" x14ac:dyDescent="0.3">
      <c r="A10" s="95" t="s">
        <v>6</v>
      </c>
      <c r="B10" s="96">
        <f>SUM(B12:B17)</f>
        <v>53723138167</v>
      </c>
      <c r="C10" s="16"/>
      <c r="D10" s="57">
        <f t="shared" ref="D10:AS10" si="5">SUM(D12:D17)</f>
        <v>6750000</v>
      </c>
      <c r="E10" s="57">
        <f>SUM(E12:E17)</f>
        <v>6750000</v>
      </c>
      <c r="F10" s="57">
        <f t="shared" si="5"/>
        <v>13079670.33</v>
      </c>
      <c r="G10" s="57">
        <f>SUM(G12:G17)</f>
        <v>515079670.32999998</v>
      </c>
      <c r="H10" s="57">
        <f>SUM(H12:H17)</f>
        <v>20829670.329999998</v>
      </c>
      <c r="I10" s="57">
        <f t="shared" si="5"/>
        <v>24461670.329999998</v>
      </c>
      <c r="J10" s="57">
        <f t="shared" si="5"/>
        <v>128423220.33</v>
      </c>
      <c r="K10" s="57">
        <f>SUM(K12:K17)</f>
        <v>23637670.329999998</v>
      </c>
      <c r="L10" s="57">
        <f t="shared" si="5"/>
        <v>175430355.47</v>
      </c>
      <c r="M10" s="57">
        <f>SUM(M12:M17)</f>
        <v>1638431869.75</v>
      </c>
      <c r="N10" s="57">
        <f>SUM(N12:N17)</f>
        <v>466637088.39999998</v>
      </c>
      <c r="O10" s="57">
        <f>SUM(O12:O17)</f>
        <v>283881422.39999998</v>
      </c>
      <c r="P10" s="57">
        <f t="shared" si="5"/>
        <v>304172985.05000001</v>
      </c>
      <c r="Q10" s="57">
        <f t="shared" si="5"/>
        <v>268940009.36000001</v>
      </c>
      <c r="R10" s="57">
        <f>SUM(R12:R17)</f>
        <v>1429122225.8399999</v>
      </c>
      <c r="S10" s="57">
        <f>SUM(S12:S17)</f>
        <v>1844277826.6100001</v>
      </c>
      <c r="T10" s="57">
        <f t="shared" si="5"/>
        <v>901972402.6500001</v>
      </c>
      <c r="U10" s="57">
        <f t="shared" si="5"/>
        <v>1934545683.1499999</v>
      </c>
      <c r="V10" s="57">
        <f t="shared" si="5"/>
        <v>1701018294.2699997</v>
      </c>
      <c r="W10" s="57">
        <f t="shared" si="5"/>
        <v>1008841716.6300001</v>
      </c>
      <c r="X10" s="57">
        <f t="shared" si="5"/>
        <v>1818311589.1699998</v>
      </c>
      <c r="Y10" s="57">
        <f t="shared" si="5"/>
        <v>1825518933.8899999</v>
      </c>
      <c r="Z10" s="57">
        <f t="shared" si="5"/>
        <v>1620633037.95</v>
      </c>
      <c r="AA10" s="57">
        <f t="shared" si="5"/>
        <v>1792975133.95</v>
      </c>
      <c r="AB10" s="57">
        <f t="shared" si="5"/>
        <v>1978421648.8699999</v>
      </c>
      <c r="AC10" s="57">
        <f t="shared" si="5"/>
        <v>2483129778.98</v>
      </c>
      <c r="AD10" s="57">
        <f t="shared" si="5"/>
        <v>2951575521.7200003</v>
      </c>
      <c r="AE10" s="57">
        <f t="shared" si="5"/>
        <v>5682417612.8100004</v>
      </c>
      <c r="AF10" s="57">
        <f t="shared" si="5"/>
        <v>3469090457.6200004</v>
      </c>
      <c r="AG10" s="57">
        <f t="shared" si="5"/>
        <v>3278433673.4300003</v>
      </c>
      <c r="AH10" s="57">
        <f t="shared" si="5"/>
        <v>2820658983.9400001</v>
      </c>
      <c r="AI10" s="57">
        <f t="shared" si="5"/>
        <v>2398897114.29</v>
      </c>
      <c r="AJ10" s="57">
        <f t="shared" si="5"/>
        <v>1921581705.8899999</v>
      </c>
      <c r="AK10" s="57">
        <f t="shared" si="5"/>
        <v>1746276920.1099999</v>
      </c>
      <c r="AL10" s="57">
        <f t="shared" si="5"/>
        <v>2318253155.8699999</v>
      </c>
      <c r="AM10" s="57">
        <f t="shared" si="5"/>
        <v>1368081639.28</v>
      </c>
      <c r="AN10" s="57">
        <f t="shared" si="5"/>
        <v>721631433.22000003</v>
      </c>
      <c r="AO10" s="57">
        <f t="shared" si="5"/>
        <v>320631213.06000006</v>
      </c>
      <c r="AP10" s="57">
        <f t="shared" si="5"/>
        <v>277760261.13</v>
      </c>
      <c r="AQ10" s="57">
        <f t="shared" si="5"/>
        <v>130533828.10000001</v>
      </c>
      <c r="AR10" s="57">
        <f>SUM(AR12:AR17)</f>
        <v>51020536.090000004</v>
      </c>
      <c r="AS10" s="57">
        <f t="shared" si="5"/>
        <v>51020536.090000004</v>
      </c>
    </row>
    <row r="11" spans="1:45" ht="15.6" x14ac:dyDescent="0.3">
      <c r="A11" s="97"/>
      <c r="B11" s="97"/>
      <c r="C11" s="16"/>
      <c r="D11" s="57">
        <f>+D10+C11</f>
        <v>6750000</v>
      </c>
      <c r="E11" s="57">
        <f>+E10+D11</f>
        <v>13500000</v>
      </c>
      <c r="F11" s="57">
        <f t="shared" ref="F11:AS11" si="6">+F10+E11</f>
        <v>26579670.329999998</v>
      </c>
      <c r="G11" s="57">
        <f t="shared" si="6"/>
        <v>541659340.65999997</v>
      </c>
      <c r="H11" s="57">
        <f t="shared" si="6"/>
        <v>562489010.99000001</v>
      </c>
      <c r="I11" s="57">
        <f t="shared" si="6"/>
        <v>586950681.32000005</v>
      </c>
      <c r="J11" s="57">
        <f t="shared" si="6"/>
        <v>715373901.6500001</v>
      </c>
      <c r="K11" s="57">
        <f t="shared" si="6"/>
        <v>739011571.98000014</v>
      </c>
      <c r="L11" s="57">
        <f t="shared" si="6"/>
        <v>914441927.45000017</v>
      </c>
      <c r="M11" s="57">
        <f>+M10+L11</f>
        <v>2552873797.2000003</v>
      </c>
      <c r="N11" s="57">
        <f t="shared" si="6"/>
        <v>3019510885.6000004</v>
      </c>
      <c r="O11" s="57">
        <f t="shared" si="6"/>
        <v>3303392308.0000005</v>
      </c>
      <c r="P11" s="57">
        <f>+P10+O11</f>
        <v>3607565293.0500007</v>
      </c>
      <c r="Q11" s="57">
        <f t="shared" si="6"/>
        <v>3876505302.4100008</v>
      </c>
      <c r="R11" s="57">
        <f t="shared" si="6"/>
        <v>5305627528.250001</v>
      </c>
      <c r="S11" s="57">
        <f>+S10+R11</f>
        <v>7149905354.8600006</v>
      </c>
      <c r="T11" s="57">
        <f t="shared" si="6"/>
        <v>8051877757.5100002</v>
      </c>
      <c r="U11" s="57">
        <f t="shared" si="6"/>
        <v>9986423440.6599998</v>
      </c>
      <c r="V11" s="57">
        <f t="shared" si="6"/>
        <v>11687441734.93</v>
      </c>
      <c r="W11" s="57">
        <f t="shared" si="6"/>
        <v>12696283451.560001</v>
      </c>
      <c r="X11" s="57">
        <f t="shared" si="6"/>
        <v>14514595040.730001</v>
      </c>
      <c r="Y11" s="57">
        <f t="shared" si="6"/>
        <v>16340113974.620001</v>
      </c>
      <c r="Z11" s="57">
        <f t="shared" si="6"/>
        <v>17960747012.57</v>
      </c>
      <c r="AA11" s="57">
        <f t="shared" si="6"/>
        <v>19753722146.52</v>
      </c>
      <c r="AB11" s="57">
        <f t="shared" si="6"/>
        <v>21732143795.389999</v>
      </c>
      <c r="AC11" s="57">
        <f t="shared" si="6"/>
        <v>24215273574.369999</v>
      </c>
      <c r="AD11" s="57">
        <f t="shared" si="6"/>
        <v>27166849096.09</v>
      </c>
      <c r="AE11" s="57">
        <f t="shared" si="6"/>
        <v>32849266708.900002</v>
      </c>
      <c r="AF11" s="57">
        <f t="shared" si="6"/>
        <v>36318357166.520004</v>
      </c>
      <c r="AG11" s="57">
        <f t="shared" si="6"/>
        <v>39596790839.950005</v>
      </c>
      <c r="AH11" s="57">
        <f t="shared" si="6"/>
        <v>42417449823.890007</v>
      </c>
      <c r="AI11" s="57">
        <f t="shared" si="6"/>
        <v>44816346938.180008</v>
      </c>
      <c r="AJ11" s="57">
        <f t="shared" si="6"/>
        <v>46737928644.070007</v>
      </c>
      <c r="AK11" s="57">
        <f t="shared" si="6"/>
        <v>48484205564.180008</v>
      </c>
      <c r="AL11" s="57">
        <f t="shared" si="6"/>
        <v>50802458720.050011</v>
      </c>
      <c r="AM11" s="57">
        <f t="shared" si="6"/>
        <v>52170540359.330009</v>
      </c>
      <c r="AN11" s="57">
        <f t="shared" si="6"/>
        <v>52892171792.550011</v>
      </c>
      <c r="AO11" s="57">
        <f t="shared" si="6"/>
        <v>53212803005.610008</v>
      </c>
      <c r="AP11" s="57">
        <f t="shared" si="6"/>
        <v>53490563266.740005</v>
      </c>
      <c r="AQ11" s="57">
        <f t="shared" si="6"/>
        <v>53621097094.840004</v>
      </c>
      <c r="AR11" s="57">
        <f t="shared" si="6"/>
        <v>53672117630.93</v>
      </c>
      <c r="AS11" s="57">
        <f t="shared" si="6"/>
        <v>53723138167.019997</v>
      </c>
    </row>
    <row r="12" spans="1:45" ht="15.6" x14ac:dyDescent="0.3">
      <c r="A12" s="98" t="s">
        <v>7</v>
      </c>
      <c r="B12" s="92">
        <v>31597469651</v>
      </c>
      <c r="C12" s="16"/>
      <c r="D12" s="51">
        <v>0</v>
      </c>
      <c r="E12" s="51">
        <v>0</v>
      </c>
      <c r="F12" s="51">
        <v>0</v>
      </c>
      <c r="G12" s="51" t="s">
        <v>14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333797333.88</v>
      </c>
      <c r="U12" s="51">
        <v>1241360148.6600001</v>
      </c>
      <c r="V12" s="51">
        <v>1142208079.96</v>
      </c>
      <c r="W12" s="51">
        <v>462584517.98000002</v>
      </c>
      <c r="X12" s="51">
        <v>1284863430.79</v>
      </c>
      <c r="Y12" s="51">
        <v>1292051198.6900001</v>
      </c>
      <c r="Z12" s="51">
        <v>1181678625.1900001</v>
      </c>
      <c r="AA12" s="51">
        <v>1353552599.98</v>
      </c>
      <c r="AB12" s="51">
        <v>1538495399.05</v>
      </c>
      <c r="AC12" s="51">
        <v>2041832624.51</v>
      </c>
      <c r="AD12" s="51">
        <v>2466735799.3600001</v>
      </c>
      <c r="AE12" s="51">
        <v>2938677783.46</v>
      </c>
      <c r="AF12" s="51">
        <v>3025115204.6700001</v>
      </c>
      <c r="AG12" s="51">
        <v>2694548232.8800001</v>
      </c>
      <c r="AH12" s="51">
        <v>2378445021.6599998</v>
      </c>
      <c r="AI12" s="51">
        <v>1957828755.3199999</v>
      </c>
      <c r="AJ12" s="51">
        <v>1318753950.5899999</v>
      </c>
      <c r="AK12" s="51">
        <v>1080258737.6600001</v>
      </c>
      <c r="AL12" s="51">
        <v>1131036914.5899999</v>
      </c>
      <c r="AM12" s="51">
        <v>574568597.84000003</v>
      </c>
      <c r="AN12" s="51">
        <v>159076694</v>
      </c>
      <c r="AO12" s="51">
        <v>0</v>
      </c>
      <c r="AP12" s="51">
        <v>0</v>
      </c>
      <c r="AQ12" s="51">
        <v>0</v>
      </c>
      <c r="AR12" s="51">
        <v>0</v>
      </c>
      <c r="AS12" s="51">
        <v>0</v>
      </c>
    </row>
    <row r="13" spans="1:45" ht="15.6" x14ac:dyDescent="0.3">
      <c r="A13" s="98" t="s">
        <v>8</v>
      </c>
      <c r="B13" s="92">
        <v>10769209718</v>
      </c>
      <c r="C13" s="16"/>
      <c r="D13" s="51">
        <v>6750000</v>
      </c>
      <c r="E13" s="51">
        <v>6750000</v>
      </c>
      <c r="F13" s="51">
        <v>13079670.33</v>
      </c>
      <c r="G13" s="51">
        <v>13079670.33</v>
      </c>
      <c r="H13" s="51">
        <v>20829670.329999998</v>
      </c>
      <c r="I13" s="51">
        <v>24461670.329999998</v>
      </c>
      <c r="J13" s="51">
        <v>128423220.33</v>
      </c>
      <c r="K13" s="51">
        <v>23637670.329999998</v>
      </c>
      <c r="L13" s="51">
        <v>175430355.47</v>
      </c>
      <c r="M13" s="51">
        <v>55909369.75</v>
      </c>
      <c r="N13" s="51">
        <v>372424380.06999999</v>
      </c>
      <c r="O13" s="51">
        <v>189668714.06999999</v>
      </c>
      <c r="P13" s="51">
        <v>209960276.72</v>
      </c>
      <c r="Q13" s="51">
        <v>174727301.03</v>
      </c>
      <c r="R13" s="51">
        <v>1334909517.51</v>
      </c>
      <c r="S13" s="51">
        <v>250065118.28</v>
      </c>
      <c r="T13" s="51">
        <v>272199331.35000002</v>
      </c>
      <c r="U13" s="51">
        <v>397209797.06999999</v>
      </c>
      <c r="V13" s="51">
        <v>262834476.88999999</v>
      </c>
      <c r="W13" s="51">
        <v>250281461.22999999</v>
      </c>
      <c r="X13" s="51">
        <v>237472420.96000001</v>
      </c>
      <c r="Y13" s="51">
        <v>237491997.78</v>
      </c>
      <c r="Z13" s="51">
        <v>237191383.66999999</v>
      </c>
      <c r="AA13" s="51">
        <v>237659504.88</v>
      </c>
      <c r="AB13" s="51">
        <v>238163220.72999999</v>
      </c>
      <c r="AC13" s="51">
        <v>239534125.38</v>
      </c>
      <c r="AD13" s="51">
        <v>283076693.26999998</v>
      </c>
      <c r="AE13" s="51">
        <v>241976800.25999999</v>
      </c>
      <c r="AF13" s="51">
        <v>242212223.86000001</v>
      </c>
      <c r="AG13" s="51">
        <v>382122411.45999998</v>
      </c>
      <c r="AH13" s="51">
        <v>240450933.19</v>
      </c>
      <c r="AI13" s="51">
        <v>239305329.88</v>
      </c>
      <c r="AJ13" s="51">
        <v>401064726.20999998</v>
      </c>
      <c r="AK13" s="51">
        <v>464255153.36000001</v>
      </c>
      <c r="AL13" s="51">
        <v>985453212.19000006</v>
      </c>
      <c r="AM13" s="51">
        <v>591750012.35000002</v>
      </c>
      <c r="AN13" s="51">
        <v>511534203.13</v>
      </c>
      <c r="AO13" s="51">
        <v>269610676.97000003</v>
      </c>
      <c r="AP13" s="51">
        <v>226739725.03999999</v>
      </c>
      <c r="AQ13" s="51">
        <v>79513292.010000005</v>
      </c>
      <c r="AR13" s="51">
        <v>0</v>
      </c>
      <c r="AS13" s="51">
        <v>0</v>
      </c>
    </row>
    <row r="14" spans="1:45" ht="15.6" x14ac:dyDescent="0.3">
      <c r="A14" s="98" t="s">
        <v>9</v>
      </c>
      <c r="B14" s="92">
        <v>1615075000</v>
      </c>
      <c r="C14" s="16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484522500</v>
      </c>
      <c r="N14" s="51">
        <v>94212708.329999998</v>
      </c>
      <c r="O14" s="51">
        <v>94212708.329999998</v>
      </c>
      <c r="P14" s="51">
        <v>94212708.329999998</v>
      </c>
      <c r="Q14" s="51">
        <v>94212708.329999998</v>
      </c>
      <c r="R14" s="51">
        <v>94212708.329999998</v>
      </c>
      <c r="S14" s="51">
        <v>94212708.329999998</v>
      </c>
      <c r="T14" s="51">
        <v>94212708.329999998</v>
      </c>
      <c r="U14" s="51">
        <v>94212708.329999998</v>
      </c>
      <c r="V14" s="51">
        <v>94212708.329999998</v>
      </c>
      <c r="W14" s="51">
        <v>94212708.329999998</v>
      </c>
      <c r="X14" s="51">
        <v>94212708.329999998</v>
      </c>
      <c r="Y14" s="51">
        <v>94212708.329999998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51">
        <v>0</v>
      </c>
      <c r="AF14" s="51">
        <v>0</v>
      </c>
      <c r="AG14" s="51">
        <v>0</v>
      </c>
      <c r="AH14" s="51">
        <v>0</v>
      </c>
      <c r="AI14" s="51">
        <v>0</v>
      </c>
      <c r="AJ14" s="51">
        <v>0</v>
      </c>
      <c r="AK14" s="51">
        <v>0</v>
      </c>
      <c r="AL14" s="51">
        <v>0</v>
      </c>
      <c r="AM14" s="51">
        <v>0</v>
      </c>
      <c r="AN14" s="51">
        <v>0</v>
      </c>
      <c r="AO14" s="51">
        <v>0</v>
      </c>
      <c r="AP14" s="51">
        <v>0</v>
      </c>
      <c r="AQ14" s="51">
        <v>0</v>
      </c>
      <c r="AR14" s="51">
        <v>0</v>
      </c>
      <c r="AS14" s="51">
        <v>0</v>
      </c>
    </row>
    <row r="15" spans="1:45" ht="15.6" x14ac:dyDescent="0.3">
      <c r="A15" s="98" t="s">
        <v>10</v>
      </c>
      <c r="B15" s="92">
        <v>3014849860</v>
      </c>
      <c r="C15" s="16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150742493</v>
      </c>
      <c r="U15" s="51">
        <v>150742493</v>
      </c>
      <c r="V15" s="51">
        <v>150742493</v>
      </c>
      <c r="W15" s="51">
        <v>150742493</v>
      </c>
      <c r="X15" s="51">
        <v>150742493</v>
      </c>
      <c r="Y15" s="51">
        <v>150742493</v>
      </c>
      <c r="Z15" s="51">
        <v>150742493</v>
      </c>
      <c r="AA15" s="51">
        <v>150742493</v>
      </c>
      <c r="AB15" s="51">
        <v>150742493</v>
      </c>
      <c r="AC15" s="51">
        <v>150742493</v>
      </c>
      <c r="AD15" s="51">
        <v>150742493</v>
      </c>
      <c r="AE15" s="51">
        <v>150742493</v>
      </c>
      <c r="AF15" s="51">
        <v>150742493</v>
      </c>
      <c r="AG15" s="51">
        <v>150742493</v>
      </c>
      <c r="AH15" s="51">
        <v>150742493</v>
      </c>
      <c r="AI15" s="51">
        <v>150742493</v>
      </c>
      <c r="AJ15" s="51">
        <v>150742493</v>
      </c>
      <c r="AK15" s="51">
        <v>150742493</v>
      </c>
      <c r="AL15" s="51">
        <v>150742493</v>
      </c>
      <c r="AM15" s="51">
        <v>150742493</v>
      </c>
      <c r="AN15" s="51">
        <v>0</v>
      </c>
      <c r="AO15" s="51">
        <v>0</v>
      </c>
      <c r="AP15" s="51">
        <v>0</v>
      </c>
      <c r="AQ15" s="51">
        <v>0</v>
      </c>
      <c r="AR15" s="51">
        <v>0</v>
      </c>
      <c r="AS15" s="51">
        <v>0</v>
      </c>
    </row>
    <row r="16" spans="1:45" ht="15.6" x14ac:dyDescent="0.3">
      <c r="A16" s="98" t="s">
        <v>11</v>
      </c>
      <c r="B16" s="92">
        <v>1326533938</v>
      </c>
      <c r="C16" s="16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51020536.090000004</v>
      </c>
      <c r="U16" s="51">
        <v>51020536.090000004</v>
      </c>
      <c r="V16" s="51">
        <v>51020536.090000004</v>
      </c>
      <c r="W16" s="51">
        <v>51020536.090000004</v>
      </c>
      <c r="X16" s="51">
        <v>51020536.090000004</v>
      </c>
      <c r="Y16" s="51">
        <v>51020536.090000004</v>
      </c>
      <c r="Z16" s="51">
        <v>51020536.090000004</v>
      </c>
      <c r="AA16" s="51">
        <v>51020536.090000004</v>
      </c>
      <c r="AB16" s="51">
        <v>51020536.090000004</v>
      </c>
      <c r="AC16" s="51">
        <v>51020536.090000004</v>
      </c>
      <c r="AD16" s="51">
        <v>51020536.090000004</v>
      </c>
      <c r="AE16" s="51">
        <v>51020536.090000004</v>
      </c>
      <c r="AF16" s="51">
        <v>51020536.090000004</v>
      </c>
      <c r="AG16" s="51">
        <v>51020536.090000004</v>
      </c>
      <c r="AH16" s="51">
        <v>51020536.090000004</v>
      </c>
      <c r="AI16" s="51">
        <v>51020536.090000004</v>
      </c>
      <c r="AJ16" s="51">
        <v>51020536.090000004</v>
      </c>
      <c r="AK16" s="51">
        <v>51020536.090000004</v>
      </c>
      <c r="AL16" s="51">
        <v>51020536.090000004</v>
      </c>
      <c r="AM16" s="51">
        <v>51020536.090000004</v>
      </c>
      <c r="AN16" s="51">
        <v>51020536.090000004</v>
      </c>
      <c r="AO16" s="51">
        <v>51020536.090000004</v>
      </c>
      <c r="AP16" s="51">
        <v>51020536.090000004</v>
      </c>
      <c r="AQ16" s="51">
        <v>51020536.090000004</v>
      </c>
      <c r="AR16" s="51">
        <v>51020536.090000004</v>
      </c>
      <c r="AS16" s="51">
        <v>51020536.090000004</v>
      </c>
    </row>
    <row r="17" spans="1:45" ht="16.2" thickBot="1" x14ac:dyDescent="0.35">
      <c r="A17" s="99" t="s">
        <v>12</v>
      </c>
      <c r="B17" s="93">
        <v>5400000000</v>
      </c>
      <c r="C17" s="16"/>
      <c r="D17" s="51">
        <v>0</v>
      </c>
      <c r="E17" s="51">
        <v>0</v>
      </c>
      <c r="F17" s="51">
        <v>0</v>
      </c>
      <c r="G17" s="51">
        <v>502000000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1098000000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1500000000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2300000000</v>
      </c>
      <c r="AF17" s="51">
        <v>0</v>
      </c>
      <c r="AG17" s="51">
        <v>0</v>
      </c>
      <c r="AH17" s="51">
        <v>0</v>
      </c>
      <c r="AI17" s="51">
        <v>0</v>
      </c>
      <c r="AJ17" s="51">
        <v>0</v>
      </c>
      <c r="AK17" s="51">
        <v>0</v>
      </c>
      <c r="AL17" s="51">
        <v>0</v>
      </c>
      <c r="AM17" s="51">
        <v>0</v>
      </c>
      <c r="AN17" s="51">
        <v>0</v>
      </c>
      <c r="AO17" s="51">
        <v>0</v>
      </c>
      <c r="AP17" s="51">
        <v>0</v>
      </c>
      <c r="AQ17" s="51">
        <v>0</v>
      </c>
      <c r="AR17" s="51">
        <v>0</v>
      </c>
      <c r="AS17" s="51">
        <v>0</v>
      </c>
    </row>
    <row r="18" spans="1:45" ht="16.2" thickBot="1" x14ac:dyDescent="0.35">
      <c r="A18" s="16"/>
      <c r="B18" s="16"/>
      <c r="C18" s="16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6.2" thickBot="1" x14ac:dyDescent="0.35">
      <c r="A19" s="34" t="s">
        <v>13</v>
      </c>
      <c r="B19" s="61">
        <f>SUM(D19:AS19)</f>
        <v>8334531351.2900038</v>
      </c>
      <c r="C19" s="21"/>
      <c r="D19" s="22">
        <f>+D2-D10</f>
        <v>-6750000</v>
      </c>
      <c r="E19" s="22">
        <f t="shared" ref="E19:AS19" si="7">+E2-E10</f>
        <v>-6750000</v>
      </c>
      <c r="F19" s="22">
        <f t="shared" si="7"/>
        <v>-13079670.33</v>
      </c>
      <c r="G19" s="22">
        <f t="shared" si="7"/>
        <v>-515079670.32999998</v>
      </c>
      <c r="H19" s="22">
        <f t="shared" si="7"/>
        <v>-20829670.329999998</v>
      </c>
      <c r="I19" s="22">
        <f t="shared" si="7"/>
        <v>-24461670.329999998</v>
      </c>
      <c r="J19" s="22">
        <f t="shared" si="7"/>
        <v>-128423220.33</v>
      </c>
      <c r="K19" s="22">
        <f t="shared" si="7"/>
        <v>-23637670.329999998</v>
      </c>
      <c r="L19" s="22">
        <f t="shared" si="7"/>
        <v>-175430355.47</v>
      </c>
      <c r="M19" s="22">
        <f t="shared" si="7"/>
        <v>-1638431869.75</v>
      </c>
      <c r="N19" s="22">
        <f t="shared" si="7"/>
        <v>-466637088.39999998</v>
      </c>
      <c r="O19" s="22">
        <f t="shared" si="7"/>
        <v>-283881422.39999998</v>
      </c>
      <c r="P19" s="22">
        <f t="shared" si="7"/>
        <v>-304172985.05000001</v>
      </c>
      <c r="Q19" s="22">
        <f>+Q2-Q10</f>
        <v>-268940009.36000001</v>
      </c>
      <c r="R19" s="22">
        <f>+R2-R10</f>
        <v>-1429122225.8399999</v>
      </c>
      <c r="S19" s="22">
        <f t="shared" si="7"/>
        <v>-1844277826.6100001</v>
      </c>
      <c r="T19" s="22">
        <f t="shared" si="7"/>
        <v>1018979158.9199998</v>
      </c>
      <c r="U19" s="22">
        <f t="shared" si="7"/>
        <v>-1516612242.5599999</v>
      </c>
      <c r="V19" s="22">
        <f t="shared" si="7"/>
        <v>-1237109850.2799997</v>
      </c>
      <c r="W19" s="22">
        <f t="shared" si="7"/>
        <v>-490160003.7700001</v>
      </c>
      <c r="X19" s="22">
        <f t="shared" si="7"/>
        <v>-1296401390.7499998</v>
      </c>
      <c r="Y19" s="22">
        <f t="shared" si="7"/>
        <v>-1303608735.4699998</v>
      </c>
      <c r="Z19" s="22">
        <f t="shared" si="7"/>
        <v>-1098722839.53</v>
      </c>
      <c r="AA19" s="22">
        <f t="shared" si="7"/>
        <v>-1271064935.53</v>
      </c>
      <c r="AB19" s="22">
        <f t="shared" si="7"/>
        <v>-1456511450.4499998</v>
      </c>
      <c r="AC19" s="22">
        <f t="shared" si="7"/>
        <v>-1961219580.5599999</v>
      </c>
      <c r="AD19" s="22">
        <f t="shared" si="7"/>
        <v>-2429665323.3000002</v>
      </c>
      <c r="AE19" s="22">
        <f t="shared" si="7"/>
        <v>-5160507414.3900003</v>
      </c>
      <c r="AF19" s="22">
        <f t="shared" si="7"/>
        <v>-2947180259.2000003</v>
      </c>
      <c r="AG19" s="22">
        <f t="shared" si="7"/>
        <v>-2798756307.8600001</v>
      </c>
      <c r="AH19" s="22">
        <f t="shared" si="7"/>
        <v>-2383214451.2200003</v>
      </c>
      <c r="AI19" s="22">
        <f t="shared" si="7"/>
        <v>-1983413654.6599998</v>
      </c>
      <c r="AJ19" s="22">
        <f t="shared" si="7"/>
        <v>-1528059319.3399999</v>
      </c>
      <c r="AK19" s="22">
        <f t="shared" si="7"/>
        <v>-1391989701.8499999</v>
      </c>
      <c r="AL19" s="22">
        <f t="shared" si="7"/>
        <v>-2000576995.27</v>
      </c>
      <c r="AM19" s="22">
        <f t="shared" si="7"/>
        <v>2321895021.1999998</v>
      </c>
      <c r="AN19" s="22">
        <f t="shared" si="7"/>
        <v>12810622983.650002</v>
      </c>
      <c r="AO19" s="22">
        <f t="shared" si="7"/>
        <v>18620670894.039997</v>
      </c>
      <c r="AP19" s="22">
        <f t="shared" si="7"/>
        <v>9720028956.1000004</v>
      </c>
      <c r="AQ19" s="22">
        <f t="shared" si="7"/>
        <v>4131144308.6900001</v>
      </c>
      <c r="AR19" s="22">
        <f t="shared" si="7"/>
        <v>1166890375.6300001</v>
      </c>
      <c r="AS19" s="22">
        <f t="shared" si="7"/>
        <v>-51020536.090000004</v>
      </c>
    </row>
    <row r="20" spans="1:45" ht="15.6" x14ac:dyDescent="0.3">
      <c r="A20" s="36"/>
      <c r="B20" s="36"/>
      <c r="C20" s="36"/>
      <c r="D20" s="35"/>
      <c r="E20" s="22">
        <f>+E$19+D19</f>
        <v>-13500000</v>
      </c>
      <c r="F20" s="22">
        <f>+F$19+E20</f>
        <v>-26579670.329999998</v>
      </c>
      <c r="G20" s="22">
        <f t="shared" ref="F20:AS20" si="8">+G$19+F20</f>
        <v>-541659340.65999997</v>
      </c>
      <c r="H20" s="22">
        <f t="shared" si="8"/>
        <v>-562489010.99000001</v>
      </c>
      <c r="I20" s="22">
        <f t="shared" si="8"/>
        <v>-586950681.32000005</v>
      </c>
      <c r="J20" s="22">
        <f>+J$19+I20</f>
        <v>-715373901.6500001</v>
      </c>
      <c r="K20" s="22">
        <f t="shared" si="8"/>
        <v>-739011571.98000014</v>
      </c>
      <c r="L20" s="22">
        <f t="shared" si="8"/>
        <v>-914441927.45000017</v>
      </c>
      <c r="M20" s="22">
        <f t="shared" si="8"/>
        <v>-2552873797.2000003</v>
      </c>
      <c r="N20" s="22">
        <f t="shared" si="8"/>
        <v>-3019510885.6000004</v>
      </c>
      <c r="O20" s="22">
        <f t="shared" si="8"/>
        <v>-3303392308.0000005</v>
      </c>
      <c r="P20" s="22">
        <f>+P$19+O20</f>
        <v>-3607565293.0500007</v>
      </c>
      <c r="Q20" s="22">
        <f t="shared" si="8"/>
        <v>-3876505302.4100008</v>
      </c>
      <c r="R20" s="22">
        <f>+R$19+Q20</f>
        <v>-5305627528.250001</v>
      </c>
      <c r="S20" s="22">
        <f t="shared" si="8"/>
        <v>-7149905354.8600006</v>
      </c>
      <c r="T20" s="22">
        <f t="shared" si="8"/>
        <v>-6130926195.9400005</v>
      </c>
      <c r="U20" s="22">
        <f t="shared" si="8"/>
        <v>-7647538438.5</v>
      </c>
      <c r="V20" s="22">
        <f t="shared" si="8"/>
        <v>-8884648288.7799988</v>
      </c>
      <c r="W20" s="22">
        <f t="shared" si="8"/>
        <v>-9374808292.5499992</v>
      </c>
      <c r="X20" s="22">
        <f t="shared" si="8"/>
        <v>-10671209683.299999</v>
      </c>
      <c r="Y20" s="22">
        <f t="shared" si="8"/>
        <v>-11974818418.769999</v>
      </c>
      <c r="Z20" s="22">
        <f t="shared" si="8"/>
        <v>-13073541258.299999</v>
      </c>
      <c r="AA20" s="22">
        <f t="shared" si="8"/>
        <v>-14344606193.83</v>
      </c>
      <c r="AB20" s="22">
        <f t="shared" si="8"/>
        <v>-15801117644.279999</v>
      </c>
      <c r="AC20" s="22">
        <f t="shared" si="8"/>
        <v>-17762337224.84</v>
      </c>
      <c r="AD20" s="22">
        <f t="shared" si="8"/>
        <v>-20192002548.139999</v>
      </c>
      <c r="AE20" s="22">
        <f t="shared" si="8"/>
        <v>-25352509962.529999</v>
      </c>
      <c r="AF20" s="22">
        <f t="shared" si="8"/>
        <v>-28299690221.73</v>
      </c>
      <c r="AG20" s="22">
        <f t="shared" si="8"/>
        <v>-31098446529.59</v>
      </c>
      <c r="AH20" s="22">
        <f t="shared" si="8"/>
        <v>-33481660980.810001</v>
      </c>
      <c r="AI20" s="22">
        <f t="shared" si="8"/>
        <v>-35465074635.470001</v>
      </c>
      <c r="AJ20" s="22">
        <f t="shared" si="8"/>
        <v>-36993133954.809998</v>
      </c>
      <c r="AK20" s="22">
        <f t="shared" si="8"/>
        <v>-38385123656.659996</v>
      </c>
      <c r="AL20" s="22">
        <f t="shared" si="8"/>
        <v>-40385700651.929993</v>
      </c>
      <c r="AM20" s="22">
        <f t="shared" si="8"/>
        <v>-38063805630.729996</v>
      </c>
      <c r="AN20" s="22">
        <f t="shared" si="8"/>
        <v>-25253182647.079994</v>
      </c>
      <c r="AO20" s="22">
        <f t="shared" si="8"/>
        <v>-6632511753.0399971</v>
      </c>
      <c r="AP20" s="22">
        <f t="shared" si="8"/>
        <v>3087517203.0600033</v>
      </c>
      <c r="AQ20" s="22">
        <f t="shared" si="8"/>
        <v>7218661511.7500038</v>
      </c>
      <c r="AR20" s="22">
        <f>+AR$19+AQ20</f>
        <v>8385551887.3800039</v>
      </c>
      <c r="AS20" s="22">
        <f t="shared" si="8"/>
        <v>8334531351.2900038</v>
      </c>
    </row>
    <row r="21" spans="1:45" ht="15.6" x14ac:dyDescent="0.3">
      <c r="A21" s="23"/>
      <c r="B21" s="23"/>
      <c r="C21" s="23"/>
      <c r="D21" s="35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</row>
    <row r="22" spans="1:45" ht="16.2" thickBot="1" x14ac:dyDescent="0.35">
      <c r="A22" s="23"/>
      <c r="B22" s="23"/>
      <c r="C22" s="23"/>
      <c r="D22" s="35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</row>
    <row r="23" spans="1:45" ht="16.2" thickBot="1" x14ac:dyDescent="0.35">
      <c r="A23" s="26" t="s">
        <v>109</v>
      </c>
      <c r="B23" s="47">
        <f>15%</f>
        <v>0.15</v>
      </c>
      <c r="C23" s="48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</row>
    <row r="24" spans="1:45" ht="16.2" thickBot="1" x14ac:dyDescent="0.35">
      <c r="A24" s="27" t="s">
        <v>110</v>
      </c>
      <c r="B24" s="49">
        <f>+((1+B23)^(1/12))-1</f>
        <v>1.171491691985338E-2</v>
      </c>
      <c r="C24" s="50"/>
      <c r="D24" s="16"/>
      <c r="E24" s="16"/>
      <c r="F24" s="2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spans="1:45" ht="16.2" thickBot="1" x14ac:dyDescent="0.35">
      <c r="A25" s="30"/>
      <c r="B25" s="37"/>
      <c r="C25" s="38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24"/>
      <c r="AQ25" s="16"/>
      <c r="AR25" s="16"/>
      <c r="AS25" s="16"/>
    </row>
    <row r="26" spans="1:45" ht="16.2" thickBot="1" x14ac:dyDescent="0.35">
      <c r="A26" s="32" t="s">
        <v>111</v>
      </c>
      <c r="B26" s="39">
        <f>+NPV(B24,D19:AS19)</f>
        <v>1029897534.1800475</v>
      </c>
      <c r="C26" s="40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</row>
    <row r="27" spans="1:45" ht="16.2" thickBot="1" x14ac:dyDescent="0.35">
      <c r="A27" s="31"/>
      <c r="B27" s="41"/>
      <c r="C27" s="42"/>
    </row>
    <row r="28" spans="1:45" ht="15.6" x14ac:dyDescent="0.3">
      <c r="A28" s="28" t="s">
        <v>112</v>
      </c>
      <c r="B28" s="43">
        <f>IRR(D19:AS19)</f>
        <v>1.4206955152072709E-2</v>
      </c>
      <c r="C28" s="44"/>
    </row>
    <row r="29" spans="1:45" ht="16.2" thickBot="1" x14ac:dyDescent="0.35">
      <c r="A29" s="33" t="s">
        <v>113</v>
      </c>
      <c r="B29" s="45">
        <f>+((1+B28)^12)-1</f>
        <v>0.18445622276342033</v>
      </c>
      <c r="C29" s="46"/>
      <c r="F29" s="65"/>
    </row>
  </sheetData>
  <mergeCells count="8">
    <mergeCell ref="B24:C24"/>
    <mergeCell ref="A20:C20"/>
    <mergeCell ref="B23:C23"/>
    <mergeCell ref="B25:C25"/>
    <mergeCell ref="B26:C26"/>
    <mergeCell ref="B27:C27"/>
    <mergeCell ref="B28:C28"/>
    <mergeCell ref="B29:C29"/>
  </mergeCells>
  <phoneticPr fontId="1" type="noConversion"/>
  <pageMargins left="0.7" right="0.7" top="0.75" bottom="0.75" header="0.3" footer="0.3"/>
  <pageSetup orientation="portrait" r:id="rId1"/>
  <ignoredErrors>
    <ignoredError sqref="D4:E4 G4:AS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</vt:lpstr>
      <vt:lpstr>costos</vt:lpstr>
      <vt:lpstr>ventas </vt:lpstr>
      <vt:lpstr>Flujo del proyecto </vt:lpstr>
      <vt:lpstr>TIR-VAN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Jose Hernandez Reyes</dc:creator>
  <cp:keywords/>
  <dc:description/>
  <cp:lastModifiedBy>Juan Jose Hernandez Reyes</cp:lastModifiedBy>
  <cp:revision/>
  <dcterms:created xsi:type="dcterms:W3CDTF">2024-06-13T16:57:58Z</dcterms:created>
  <dcterms:modified xsi:type="dcterms:W3CDTF">2024-08-07T00:04:19Z</dcterms:modified>
  <cp:category/>
  <cp:contentStatus/>
</cp:coreProperties>
</file>