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UAWEI\Desktop\TESIS FINAL\"/>
    </mc:Choice>
  </mc:AlternateContent>
  <xr:revisionPtr revIDLastSave="0" documentId="8_{07D58960-6C28-418F-A495-10C82E1349E5}" xr6:coauthVersionLast="47" xr6:coauthVersionMax="47" xr10:uidLastSave="{00000000-0000-0000-0000-000000000000}"/>
  <bookViews>
    <workbookView xWindow="-108" yWindow="-108" windowWidth="23256" windowHeight="12576" firstSheet="4" activeTab="5" xr2:uid="{88191B84-DD80-4D05-9F72-8229669EDBC7}"/>
  </bookViews>
  <sheets>
    <sheet name="LA" sheetId="1" r:id="rId1"/>
    <sheet name="LO" sheetId="2" r:id="rId2"/>
    <sheet name="LC" sheetId="3" r:id="rId3"/>
    <sheet name="LAxLO" sheetId="4" r:id="rId4"/>
    <sheet name="LCxLO-1" sheetId="5" r:id="rId5"/>
    <sheet name="LCxLO-2" sheetId="6" r:id="rId6"/>
    <sheet name="LCxLO-3" sheetId="7" r:id="rId7"/>
    <sheet name="LCxLO-4" sheetId="8" r:id="rId8"/>
    <sheet name="LCxLO-5" sheetId="9" r:id="rId9"/>
    <sheet name="LCxLO-6" sheetId="10" r:id="rId10"/>
    <sheet name="LCxLO-7" sheetId="11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5" i="11" l="1"/>
  <c r="M44" i="11"/>
  <c r="M43" i="11"/>
  <c r="L45" i="11"/>
  <c r="L44" i="11"/>
  <c r="L43" i="11"/>
  <c r="N26" i="11"/>
  <c r="N27" i="11"/>
  <c r="N28" i="11"/>
  <c r="N29" i="11"/>
  <c r="N30" i="11"/>
  <c r="N31" i="11"/>
  <c r="N32" i="11"/>
  <c r="N33" i="11"/>
  <c r="N34" i="11"/>
  <c r="N35" i="11"/>
  <c r="N36" i="11"/>
  <c r="N37" i="11"/>
  <c r="N38" i="11"/>
  <c r="N39" i="11"/>
  <c r="N40" i="11"/>
  <c r="N41" i="11"/>
  <c r="N42" i="11"/>
  <c r="N25" i="11"/>
  <c r="AE3" i="11"/>
  <c r="AE4" i="11"/>
  <c r="AE5" i="11"/>
  <c r="AE6" i="11"/>
  <c r="AE7" i="11"/>
  <c r="AE8" i="11"/>
  <c r="AE9" i="11"/>
  <c r="AE10" i="11"/>
  <c r="AE11" i="11"/>
  <c r="AE12" i="11"/>
  <c r="AE13" i="11"/>
  <c r="AE14" i="11"/>
  <c r="AE15" i="11"/>
  <c r="AE16" i="11"/>
  <c r="AE17" i="11"/>
  <c r="AE18" i="11"/>
  <c r="AE19" i="11"/>
  <c r="AE20" i="11"/>
  <c r="AE2" i="11"/>
  <c r="Z3" i="11"/>
  <c r="Z4" i="11"/>
  <c r="Z5" i="11"/>
  <c r="Z6" i="11"/>
  <c r="Z7" i="11"/>
  <c r="Z8" i="11"/>
  <c r="Z9" i="11"/>
  <c r="Z10" i="11"/>
  <c r="Z11" i="11"/>
  <c r="Z12" i="11"/>
  <c r="Z13" i="11"/>
  <c r="Z14" i="11"/>
  <c r="Z15" i="11"/>
  <c r="Z16" i="11"/>
  <c r="Z17" i="11"/>
  <c r="Z18" i="11"/>
  <c r="Z19" i="11"/>
  <c r="Z20" i="11"/>
  <c r="Z2" i="11"/>
  <c r="Y3" i="11"/>
  <c r="Y4" i="11"/>
  <c r="Y5" i="11"/>
  <c r="Y6" i="11"/>
  <c r="Y7" i="11"/>
  <c r="Y8" i="11"/>
  <c r="Y9" i="11"/>
  <c r="Y10" i="11"/>
  <c r="Y11" i="11"/>
  <c r="Y12" i="11"/>
  <c r="Y13" i="11"/>
  <c r="Y14" i="11"/>
  <c r="Y15" i="11"/>
  <c r="Y16" i="11"/>
  <c r="Y17" i="11"/>
  <c r="Y18" i="11"/>
  <c r="Y19" i="11"/>
  <c r="Y20" i="11"/>
  <c r="Y2" i="11"/>
  <c r="T3" i="11"/>
  <c r="T4" i="11"/>
  <c r="T5" i="11"/>
  <c r="T6" i="11"/>
  <c r="T7" i="11"/>
  <c r="T8" i="11"/>
  <c r="T9" i="11"/>
  <c r="T10" i="11"/>
  <c r="T11" i="11"/>
  <c r="T12" i="11"/>
  <c r="T13" i="11"/>
  <c r="T14" i="11"/>
  <c r="T15" i="11"/>
  <c r="T16" i="11"/>
  <c r="T17" i="11"/>
  <c r="T18" i="11"/>
  <c r="T19" i="11"/>
  <c r="T20" i="11"/>
  <c r="T2" i="11"/>
  <c r="M29" i="10"/>
  <c r="M28" i="10"/>
  <c r="L29" i="10"/>
  <c r="L28" i="10"/>
  <c r="M27" i="10"/>
  <c r="L27" i="10"/>
  <c r="N19" i="10"/>
  <c r="N20" i="10"/>
  <c r="N21" i="10"/>
  <c r="N22" i="10"/>
  <c r="N23" i="10"/>
  <c r="N24" i="10"/>
  <c r="N25" i="10"/>
  <c r="N26" i="10"/>
  <c r="N18" i="10"/>
  <c r="AE3" i="10"/>
  <c r="AE4" i="10"/>
  <c r="AE5" i="10"/>
  <c r="AE6" i="10"/>
  <c r="AE7" i="10"/>
  <c r="AE8" i="10"/>
  <c r="AE9" i="10"/>
  <c r="AE10" i="10"/>
  <c r="AE11" i="10"/>
  <c r="AE2" i="10"/>
  <c r="Z3" i="10"/>
  <c r="Z4" i="10"/>
  <c r="Z5" i="10"/>
  <c r="Z6" i="10"/>
  <c r="Z7" i="10"/>
  <c r="Z8" i="10"/>
  <c r="Z9" i="10"/>
  <c r="Z10" i="10"/>
  <c r="Z11" i="10"/>
  <c r="Z2" i="10"/>
  <c r="Y3" i="10"/>
  <c r="Y4" i="10"/>
  <c r="Y5" i="10"/>
  <c r="Y6" i="10"/>
  <c r="Y7" i="10"/>
  <c r="Y8" i="10"/>
  <c r="Y9" i="10"/>
  <c r="Y10" i="10"/>
  <c r="Y11" i="10"/>
  <c r="Y2" i="10"/>
  <c r="T3" i="10"/>
  <c r="T4" i="10"/>
  <c r="T5" i="10"/>
  <c r="T6" i="10"/>
  <c r="T7" i="10"/>
  <c r="T8" i="10"/>
  <c r="T9" i="10"/>
  <c r="T10" i="10"/>
  <c r="T11" i="10"/>
  <c r="T2" i="10"/>
  <c r="N42" i="9" l="1"/>
  <c r="N41" i="9"/>
  <c r="N40" i="9"/>
  <c r="O25" i="9"/>
  <c r="O26" i="9"/>
  <c r="O27" i="9"/>
  <c r="O28" i="9"/>
  <c r="O29" i="9"/>
  <c r="O30" i="9"/>
  <c r="O31" i="9"/>
  <c r="O32" i="9"/>
  <c r="O33" i="9"/>
  <c r="O34" i="9"/>
  <c r="O35" i="9"/>
  <c r="O36" i="9"/>
  <c r="O37" i="9"/>
  <c r="O38" i="9"/>
  <c r="O39" i="9"/>
  <c r="O24" i="9"/>
  <c r="N38" i="8"/>
  <c r="N37" i="8"/>
  <c r="N36" i="8"/>
  <c r="N35" i="8"/>
  <c r="N42" i="7"/>
  <c r="N41" i="7"/>
  <c r="N40" i="7"/>
  <c r="M42" i="9"/>
  <c r="M41" i="9"/>
  <c r="M40" i="9"/>
  <c r="M38" i="8"/>
  <c r="M37" i="8"/>
  <c r="M36" i="8"/>
  <c r="M35" i="8"/>
  <c r="O23" i="8"/>
  <c r="O24" i="8"/>
  <c r="O25" i="8"/>
  <c r="O26" i="8"/>
  <c r="O27" i="8"/>
  <c r="O28" i="8"/>
  <c r="O29" i="8"/>
  <c r="O30" i="8"/>
  <c r="O31" i="8"/>
  <c r="O32" i="8"/>
  <c r="O33" i="8"/>
  <c r="O34" i="8"/>
  <c r="O22" i="8"/>
  <c r="M42" i="7"/>
  <c r="M41" i="7"/>
  <c r="M40" i="7"/>
  <c r="O25" i="7"/>
  <c r="O26" i="7"/>
  <c r="O27" i="7"/>
  <c r="O28" i="7"/>
  <c r="O29" i="7"/>
  <c r="O30" i="7"/>
  <c r="O31" i="7"/>
  <c r="O32" i="7"/>
  <c r="O33" i="7"/>
  <c r="O34" i="7"/>
  <c r="O35" i="7"/>
  <c r="O36" i="7"/>
  <c r="O37" i="7"/>
  <c r="O38" i="7"/>
  <c r="O39" i="7"/>
  <c r="O24" i="7"/>
  <c r="Y3" i="9"/>
  <c r="Y4" i="9"/>
  <c r="Y5" i="9"/>
  <c r="Y6" i="9"/>
  <c r="Y7" i="9"/>
  <c r="Y8" i="9"/>
  <c r="Y9" i="9"/>
  <c r="Y10" i="9"/>
  <c r="Y11" i="9"/>
  <c r="Y12" i="9"/>
  <c r="Y13" i="9"/>
  <c r="Y14" i="9"/>
  <c r="Y15" i="9"/>
  <c r="Y16" i="9"/>
  <c r="Y17" i="9"/>
  <c r="Y18" i="9"/>
  <c r="Y2" i="9"/>
  <c r="AE3" i="9"/>
  <c r="AE4" i="9"/>
  <c r="AE5" i="9"/>
  <c r="AE6" i="9"/>
  <c r="AE7" i="9"/>
  <c r="AE8" i="9"/>
  <c r="AE9" i="9"/>
  <c r="AE10" i="9"/>
  <c r="AE11" i="9"/>
  <c r="AE12" i="9"/>
  <c r="AE13" i="9"/>
  <c r="AE14" i="9"/>
  <c r="AE15" i="9"/>
  <c r="AE16" i="9"/>
  <c r="AE17" i="9"/>
  <c r="AE18" i="9"/>
  <c r="AE2" i="9"/>
  <c r="Z3" i="9"/>
  <c r="Z4" i="9"/>
  <c r="Z5" i="9"/>
  <c r="Z6" i="9"/>
  <c r="Z7" i="9"/>
  <c r="Z8" i="9"/>
  <c r="Z9" i="9"/>
  <c r="Z10" i="9"/>
  <c r="Z11" i="9"/>
  <c r="Z12" i="9"/>
  <c r="Z13" i="9"/>
  <c r="Z14" i="9"/>
  <c r="Z15" i="9"/>
  <c r="Z16" i="9"/>
  <c r="Z17" i="9"/>
  <c r="Z18" i="9"/>
  <c r="Z2" i="9"/>
  <c r="T3" i="9"/>
  <c r="T4" i="9"/>
  <c r="T5" i="9"/>
  <c r="T6" i="9"/>
  <c r="T7" i="9"/>
  <c r="T8" i="9"/>
  <c r="T9" i="9"/>
  <c r="T10" i="9"/>
  <c r="T11" i="9"/>
  <c r="T12" i="9"/>
  <c r="T13" i="9"/>
  <c r="T14" i="9"/>
  <c r="T15" i="9"/>
  <c r="T16" i="9"/>
  <c r="T17" i="9"/>
  <c r="T18" i="9"/>
  <c r="T2" i="9"/>
  <c r="AE3" i="8"/>
  <c r="AE4" i="8"/>
  <c r="AE5" i="8"/>
  <c r="AE6" i="8"/>
  <c r="AE7" i="8"/>
  <c r="AE8" i="8"/>
  <c r="AE9" i="8"/>
  <c r="AE10" i="8"/>
  <c r="AE11" i="8"/>
  <c r="AE12" i="8"/>
  <c r="AE13" i="8"/>
  <c r="AE14" i="8"/>
  <c r="AE15" i="8"/>
  <c r="AE2" i="8"/>
  <c r="T3" i="8"/>
  <c r="T4" i="8"/>
  <c r="T5" i="8"/>
  <c r="T6" i="8"/>
  <c r="T7" i="8"/>
  <c r="T8" i="8"/>
  <c r="T9" i="8"/>
  <c r="T10" i="8"/>
  <c r="T11" i="8"/>
  <c r="T12" i="8"/>
  <c r="T13" i="8"/>
  <c r="T14" i="8"/>
  <c r="T15" i="8"/>
  <c r="T2" i="8"/>
  <c r="Z3" i="8"/>
  <c r="Z4" i="8"/>
  <c r="Z5" i="8"/>
  <c r="Z6" i="8"/>
  <c r="Z7" i="8"/>
  <c r="Z8" i="8"/>
  <c r="Z9" i="8"/>
  <c r="Z10" i="8"/>
  <c r="Z11" i="8"/>
  <c r="Z12" i="8"/>
  <c r="Z13" i="8"/>
  <c r="Z14" i="8"/>
  <c r="Z15" i="8"/>
  <c r="Z2" i="8"/>
  <c r="Y3" i="8"/>
  <c r="Y4" i="8"/>
  <c r="Y5" i="8"/>
  <c r="Y6" i="8"/>
  <c r="Y7" i="8"/>
  <c r="Y8" i="8"/>
  <c r="Y9" i="8"/>
  <c r="Y10" i="8"/>
  <c r="Y11" i="8"/>
  <c r="Y12" i="8"/>
  <c r="Y13" i="8"/>
  <c r="Y14" i="8"/>
  <c r="Y15" i="8"/>
  <c r="Y2" i="8"/>
  <c r="AE10" i="7"/>
  <c r="AE9" i="7"/>
  <c r="AE3" i="7"/>
  <c r="AE4" i="7"/>
  <c r="AE5" i="7"/>
  <c r="AE6" i="7"/>
  <c r="AE7" i="7"/>
  <c r="AE8" i="7"/>
  <c r="AE11" i="7"/>
  <c r="AE12" i="7"/>
  <c r="AE13" i="7"/>
  <c r="AE14" i="7"/>
  <c r="AE15" i="7"/>
  <c r="AE16" i="7"/>
  <c r="AE17" i="7"/>
  <c r="AE18" i="7"/>
  <c r="AE2" i="7"/>
  <c r="Z3" i="7"/>
  <c r="Z4" i="7"/>
  <c r="Z5" i="7"/>
  <c r="Z6" i="7"/>
  <c r="Z7" i="7"/>
  <c r="Z8" i="7"/>
  <c r="Z9" i="7"/>
  <c r="Z10" i="7"/>
  <c r="Z11" i="7"/>
  <c r="Z12" i="7"/>
  <c r="Z13" i="7"/>
  <c r="Z14" i="7"/>
  <c r="Z15" i="7"/>
  <c r="Z16" i="7"/>
  <c r="Z17" i="7"/>
  <c r="Z18" i="7"/>
  <c r="Z2" i="7"/>
  <c r="Y3" i="7"/>
  <c r="Y4" i="7"/>
  <c r="Y5" i="7"/>
  <c r="Y6" i="7"/>
  <c r="Y7" i="7"/>
  <c r="Y8" i="7"/>
  <c r="Y9" i="7"/>
  <c r="Y10" i="7"/>
  <c r="Y11" i="7"/>
  <c r="Y12" i="7"/>
  <c r="Y13" i="7"/>
  <c r="Y14" i="7"/>
  <c r="Y15" i="7"/>
  <c r="Y16" i="7"/>
  <c r="Y17" i="7"/>
  <c r="Y18" i="7"/>
  <c r="Y2" i="7"/>
  <c r="T3" i="7"/>
  <c r="T4" i="7"/>
  <c r="T5" i="7"/>
  <c r="T6" i="7"/>
  <c r="T7" i="7"/>
  <c r="T8" i="7"/>
  <c r="T9" i="7"/>
  <c r="T10" i="7"/>
  <c r="T11" i="7"/>
  <c r="T12" i="7"/>
  <c r="T13" i="7"/>
  <c r="T14" i="7"/>
  <c r="T15" i="7"/>
  <c r="T16" i="7"/>
  <c r="T17" i="7"/>
  <c r="T18" i="7"/>
  <c r="T2" i="7"/>
  <c r="N45" i="6" l="1"/>
  <c r="M47" i="6"/>
  <c r="M46" i="6"/>
  <c r="M45" i="6"/>
  <c r="O28" i="6"/>
  <c r="O29" i="6"/>
  <c r="O30" i="6"/>
  <c r="O31" i="6"/>
  <c r="O32" i="6"/>
  <c r="O33" i="6"/>
  <c r="N46" i="6" s="1"/>
  <c r="O34" i="6"/>
  <c r="O35" i="6"/>
  <c r="O36" i="6"/>
  <c r="O37" i="6"/>
  <c r="O38" i="6"/>
  <c r="N47" i="6" s="1"/>
  <c r="O39" i="6"/>
  <c r="O40" i="6"/>
  <c r="O41" i="6"/>
  <c r="O42" i="6"/>
  <c r="O43" i="6"/>
  <c r="O44" i="6"/>
  <c r="O27" i="6"/>
  <c r="N33" i="5"/>
  <c r="M35" i="5"/>
  <c r="M34" i="5"/>
  <c r="M33" i="5"/>
  <c r="O22" i="5"/>
  <c r="N34" i="5" s="1"/>
  <c r="O23" i="5"/>
  <c r="O24" i="5"/>
  <c r="O25" i="5"/>
  <c r="O26" i="5"/>
  <c r="O27" i="5"/>
  <c r="O28" i="5"/>
  <c r="O29" i="5"/>
  <c r="O30" i="5"/>
  <c r="N35" i="5" s="1"/>
  <c r="O31" i="5"/>
  <c r="O32" i="5"/>
  <c r="O21" i="5"/>
  <c r="M35" i="4"/>
  <c r="N38" i="4"/>
  <c r="M38" i="4"/>
  <c r="M37" i="4"/>
  <c r="M36" i="4"/>
  <c r="O23" i="4"/>
  <c r="O24" i="4"/>
  <c r="N36" i="4" s="1"/>
  <c r="O25" i="4"/>
  <c r="N37" i="4" s="1"/>
  <c r="O26" i="4"/>
  <c r="O27" i="4"/>
  <c r="O28" i="4"/>
  <c r="O29" i="4"/>
  <c r="O30" i="4"/>
  <c r="O31" i="4"/>
  <c r="O32" i="4"/>
  <c r="O33" i="4"/>
  <c r="O34" i="4"/>
  <c r="O22" i="4"/>
  <c r="N35" i="4" s="1"/>
  <c r="M54" i="3" l="1"/>
  <c r="L57" i="3"/>
  <c r="L56" i="3"/>
  <c r="L55" i="3"/>
  <c r="L54" i="3"/>
  <c r="N32" i="3"/>
  <c r="N33" i="3"/>
  <c r="N34" i="3"/>
  <c r="N35" i="3"/>
  <c r="M55" i="3" s="1"/>
  <c r="N36" i="3"/>
  <c r="N37" i="3"/>
  <c r="N38" i="3"/>
  <c r="N39" i="3"/>
  <c r="M56" i="3" s="1"/>
  <c r="N40" i="3"/>
  <c r="N41" i="3"/>
  <c r="N42" i="3"/>
  <c r="N43" i="3"/>
  <c r="N44" i="3"/>
  <c r="N45" i="3"/>
  <c r="N46" i="3"/>
  <c r="N47" i="3"/>
  <c r="N48" i="3"/>
  <c r="N49" i="3"/>
  <c r="N50" i="3"/>
  <c r="N51" i="3"/>
  <c r="M57" i="3" s="1"/>
  <c r="N52" i="3"/>
  <c r="N53" i="3"/>
  <c r="N31" i="3"/>
  <c r="L51" i="2"/>
  <c r="L52" i="2"/>
  <c r="L50" i="2"/>
  <c r="L49" i="2"/>
  <c r="N22" i="1"/>
  <c r="M37" i="1" s="1"/>
  <c r="N29" i="2"/>
  <c r="N30" i="2"/>
  <c r="N31" i="2"/>
  <c r="M49" i="2" s="1"/>
  <c r="N32" i="2"/>
  <c r="N33" i="2"/>
  <c r="M50" i="2" s="1"/>
  <c r="N34" i="2"/>
  <c r="N35" i="2"/>
  <c r="N36" i="2"/>
  <c r="N37" i="2"/>
  <c r="N38" i="2"/>
  <c r="M51" i="2" s="1"/>
  <c r="N39" i="2"/>
  <c r="N40" i="2"/>
  <c r="N41" i="2"/>
  <c r="N42" i="2"/>
  <c r="N43" i="2"/>
  <c r="N44" i="2"/>
  <c r="N45" i="2"/>
  <c r="N46" i="2"/>
  <c r="N47" i="2"/>
  <c r="N48" i="2"/>
  <c r="M52" i="2" s="1"/>
  <c r="N28" i="2"/>
  <c r="Y3" i="3"/>
  <c r="Y4" i="3"/>
  <c r="Y5" i="3"/>
  <c r="Y6" i="3"/>
  <c r="Y7" i="3"/>
  <c r="Y8" i="3"/>
  <c r="Y9" i="3"/>
  <c r="Y10" i="3"/>
  <c r="Y11" i="3"/>
  <c r="Y12" i="3"/>
  <c r="Y13" i="3"/>
  <c r="Y14" i="3"/>
  <c r="Y15" i="3"/>
  <c r="Y16" i="3"/>
  <c r="Y17" i="3"/>
  <c r="Y18" i="3"/>
  <c r="Y19" i="3"/>
  <c r="Y20" i="3"/>
  <c r="Y21" i="3"/>
  <c r="Y22" i="3"/>
  <c r="Y23" i="3"/>
  <c r="Y24" i="3"/>
  <c r="Y25" i="3"/>
  <c r="Y2" i="3"/>
  <c r="L37" i="1"/>
  <c r="L38" i="1"/>
  <c r="L39" i="1"/>
  <c r="N23" i="1"/>
  <c r="N24" i="1"/>
  <c r="N25" i="1"/>
  <c r="N26" i="1"/>
  <c r="N27" i="1"/>
  <c r="N28" i="1"/>
  <c r="N29" i="1"/>
  <c r="N30" i="1"/>
  <c r="N31" i="1"/>
  <c r="N32" i="1"/>
  <c r="N33" i="1"/>
  <c r="N34" i="1"/>
  <c r="M40" i="1" s="1"/>
  <c r="N35" i="1"/>
  <c r="N36" i="1"/>
  <c r="L40" i="1"/>
  <c r="M39" i="1" l="1"/>
  <c r="M38" i="1"/>
  <c r="AE3" i="6" l="1"/>
  <c r="AE4" i="6"/>
  <c r="AE5" i="6"/>
  <c r="AE6" i="6"/>
  <c r="AE7" i="6"/>
  <c r="AE8" i="6"/>
  <c r="AE9" i="6"/>
  <c r="AE10" i="6"/>
  <c r="AE11" i="6"/>
  <c r="AE12" i="6"/>
  <c r="AE13" i="6"/>
  <c r="AE14" i="6"/>
  <c r="AE15" i="6"/>
  <c r="AE16" i="6"/>
  <c r="AE17" i="6"/>
  <c r="AE18" i="6"/>
  <c r="AE19" i="6"/>
  <c r="AE20" i="6"/>
  <c r="AE2" i="6"/>
  <c r="Z3" i="6"/>
  <c r="Z4" i="6"/>
  <c r="Z5" i="6"/>
  <c r="Z6" i="6"/>
  <c r="Z7" i="6"/>
  <c r="Z8" i="6"/>
  <c r="Z9" i="6"/>
  <c r="Z10" i="6"/>
  <c r="Z11" i="6"/>
  <c r="Z12" i="6"/>
  <c r="Z13" i="6"/>
  <c r="Z14" i="6"/>
  <c r="Z15" i="6"/>
  <c r="Z16" i="6"/>
  <c r="Z17" i="6"/>
  <c r="Z18" i="6"/>
  <c r="Z19" i="6"/>
  <c r="Z20" i="6"/>
  <c r="Z2" i="6"/>
  <c r="Y3" i="6"/>
  <c r="Y4" i="6"/>
  <c r="Y5" i="6"/>
  <c r="Y6" i="6"/>
  <c r="Y7" i="6"/>
  <c r="Y8" i="6"/>
  <c r="Y9" i="6"/>
  <c r="Y10" i="6"/>
  <c r="Y11" i="6"/>
  <c r="Y12" i="6"/>
  <c r="Y13" i="6"/>
  <c r="Y14" i="6"/>
  <c r="Y15" i="6"/>
  <c r="Y16" i="6"/>
  <c r="Y17" i="6"/>
  <c r="Y18" i="6"/>
  <c r="Y19" i="6"/>
  <c r="Y20" i="6"/>
  <c r="Y2" i="6"/>
  <c r="T3" i="6"/>
  <c r="T4" i="6"/>
  <c r="T5" i="6"/>
  <c r="T6" i="6"/>
  <c r="T7" i="6"/>
  <c r="T8" i="6"/>
  <c r="T9" i="6"/>
  <c r="T10" i="6"/>
  <c r="T11" i="6"/>
  <c r="T12" i="6"/>
  <c r="T13" i="6"/>
  <c r="T14" i="6"/>
  <c r="T15" i="6"/>
  <c r="T16" i="6"/>
  <c r="T17" i="6"/>
  <c r="T18" i="6"/>
  <c r="T19" i="6"/>
  <c r="T20" i="6"/>
  <c r="T2" i="6"/>
  <c r="T3" i="5"/>
  <c r="T4" i="5"/>
  <c r="T5" i="5"/>
  <c r="T6" i="5"/>
  <c r="T7" i="5"/>
  <c r="T8" i="5"/>
  <c r="T9" i="5"/>
  <c r="T10" i="5"/>
  <c r="T11" i="5"/>
  <c r="T12" i="5"/>
  <c r="T13" i="5"/>
  <c r="T14" i="5"/>
  <c r="T2" i="5"/>
  <c r="AE3" i="5"/>
  <c r="AE4" i="5"/>
  <c r="AE5" i="5"/>
  <c r="AE6" i="5"/>
  <c r="AE7" i="5"/>
  <c r="AE8" i="5"/>
  <c r="AE9" i="5"/>
  <c r="AE10" i="5"/>
  <c r="AE11" i="5"/>
  <c r="AE12" i="5"/>
  <c r="AE13" i="5"/>
  <c r="AE14" i="5"/>
  <c r="AE2" i="5"/>
  <c r="Z3" i="5"/>
  <c r="Z4" i="5"/>
  <c r="Z5" i="5"/>
  <c r="Z6" i="5"/>
  <c r="Z7" i="5"/>
  <c r="Z8" i="5"/>
  <c r="Z9" i="5"/>
  <c r="Z10" i="5"/>
  <c r="Z11" i="5"/>
  <c r="Z12" i="5"/>
  <c r="Z13" i="5"/>
  <c r="Z14" i="5"/>
  <c r="Y3" i="5"/>
  <c r="Y4" i="5"/>
  <c r="Y5" i="5"/>
  <c r="Y6" i="5"/>
  <c r="Y7" i="5"/>
  <c r="Y8" i="5"/>
  <c r="Y9" i="5"/>
  <c r="Y10" i="5"/>
  <c r="Y11" i="5"/>
  <c r="Y12" i="5"/>
  <c r="Y13" i="5"/>
  <c r="Y14" i="5"/>
  <c r="Z2" i="5"/>
  <c r="Y2" i="5"/>
  <c r="Y3" i="4"/>
  <c r="Y4" i="4"/>
  <c r="Y5" i="4"/>
  <c r="Y6" i="4"/>
  <c r="Y7" i="4"/>
  <c r="Y8" i="4"/>
  <c r="Y9" i="4"/>
  <c r="Y10" i="4"/>
  <c r="Y11" i="4"/>
  <c r="Y12" i="4"/>
  <c r="Y13" i="4"/>
  <c r="Y14" i="4"/>
  <c r="Y15" i="4"/>
  <c r="Y2" i="4"/>
  <c r="AE3" i="4"/>
  <c r="AE4" i="4"/>
  <c r="AE5" i="4"/>
  <c r="AE6" i="4"/>
  <c r="AE7" i="4"/>
  <c r="AE8" i="4"/>
  <c r="AE9" i="4"/>
  <c r="AE10" i="4"/>
  <c r="AE11" i="4"/>
  <c r="AE12" i="4"/>
  <c r="AE13" i="4"/>
  <c r="AE14" i="4"/>
  <c r="AE15" i="4"/>
  <c r="AE2" i="4"/>
  <c r="Z3" i="4"/>
  <c r="Z4" i="4"/>
  <c r="Z5" i="4"/>
  <c r="Z6" i="4"/>
  <c r="Z7" i="4"/>
  <c r="Z8" i="4"/>
  <c r="Z9" i="4"/>
  <c r="Z10" i="4"/>
  <c r="Z11" i="4"/>
  <c r="Z12" i="4"/>
  <c r="Z13" i="4"/>
  <c r="Z14" i="4"/>
  <c r="Z15" i="4"/>
  <c r="Z2" i="4"/>
  <c r="T3" i="4"/>
  <c r="T4" i="4"/>
  <c r="T5" i="4"/>
  <c r="T6" i="4"/>
  <c r="T7" i="4"/>
  <c r="T8" i="4"/>
  <c r="T9" i="4"/>
  <c r="T10" i="4"/>
  <c r="T11" i="4"/>
  <c r="T12" i="4"/>
  <c r="T13" i="4"/>
  <c r="T14" i="4"/>
  <c r="T15" i="4"/>
  <c r="T2" i="4"/>
  <c r="Z3" i="3" l="1"/>
  <c r="Z4" i="3"/>
  <c r="Z5" i="3"/>
  <c r="Z6" i="3"/>
  <c r="Z7" i="3"/>
  <c r="Z8" i="3"/>
  <c r="Z9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" i="3"/>
  <c r="AE3" i="3"/>
  <c r="AE4" i="3"/>
  <c r="AE5" i="3"/>
  <c r="AE6" i="3"/>
  <c r="AE7" i="3"/>
  <c r="AE8" i="3"/>
  <c r="AE9" i="3"/>
  <c r="AE10" i="3"/>
  <c r="AE11" i="3"/>
  <c r="AE12" i="3"/>
  <c r="AE13" i="3"/>
  <c r="AE14" i="3"/>
  <c r="AE15" i="3"/>
  <c r="AE16" i="3"/>
  <c r="AE17" i="3"/>
  <c r="AE18" i="3"/>
  <c r="AE19" i="3"/>
  <c r="AE20" i="3"/>
  <c r="AE21" i="3"/>
  <c r="AE22" i="3"/>
  <c r="AE23" i="3"/>
  <c r="AE24" i="3"/>
  <c r="AE25" i="3"/>
  <c r="AE2" i="3"/>
  <c r="T3" i="3"/>
  <c r="T4" i="3"/>
  <c r="T5" i="3"/>
  <c r="T6" i="3"/>
  <c r="T7" i="3"/>
  <c r="T8" i="3"/>
  <c r="T9" i="3"/>
  <c r="T10" i="3"/>
  <c r="T11" i="3"/>
  <c r="T12" i="3"/>
  <c r="T13" i="3"/>
  <c r="T14" i="3"/>
  <c r="T15" i="3"/>
  <c r="T16" i="3"/>
  <c r="T17" i="3"/>
  <c r="T18" i="3"/>
  <c r="T19" i="3"/>
  <c r="T20" i="3"/>
  <c r="T21" i="3"/>
  <c r="T22" i="3"/>
  <c r="T23" i="3"/>
  <c r="T24" i="3"/>
  <c r="T25" i="3"/>
  <c r="T2" i="3"/>
  <c r="Y3" i="2" l="1"/>
  <c r="Y4" i="2"/>
  <c r="Y5" i="2"/>
  <c r="Y6" i="2"/>
  <c r="Y7" i="2"/>
  <c r="Y8" i="2"/>
  <c r="Y9" i="2"/>
  <c r="Y10" i="2"/>
  <c r="Y11" i="2"/>
  <c r="Y12" i="2"/>
  <c r="Y13" i="2"/>
  <c r="Y14" i="2"/>
  <c r="Y15" i="2"/>
  <c r="Y16" i="2"/>
  <c r="Y17" i="2"/>
  <c r="Y18" i="2"/>
  <c r="Y19" i="2"/>
  <c r="Y20" i="2"/>
  <c r="Y21" i="2"/>
  <c r="Y22" i="2"/>
  <c r="Y23" i="2"/>
  <c r="Y2" i="2"/>
  <c r="Y3" i="1"/>
  <c r="Y4" i="1"/>
  <c r="Y5" i="1"/>
  <c r="Y6" i="1"/>
  <c r="Y7" i="1"/>
  <c r="Y8" i="1"/>
  <c r="Y9" i="1"/>
  <c r="Y10" i="1"/>
  <c r="Y11" i="1"/>
  <c r="Y12" i="1"/>
  <c r="Y13" i="1"/>
  <c r="Y14" i="1"/>
  <c r="Y15" i="1"/>
  <c r="Y16" i="1"/>
  <c r="Y17" i="1"/>
  <c r="Y2" i="1"/>
  <c r="AE3" i="2"/>
  <c r="AE4" i="2"/>
  <c r="AE5" i="2"/>
  <c r="AE6" i="2"/>
  <c r="AE7" i="2"/>
  <c r="AE8" i="2"/>
  <c r="AE9" i="2"/>
  <c r="AE10" i="2"/>
  <c r="AE11" i="2"/>
  <c r="AE12" i="2"/>
  <c r="AE13" i="2"/>
  <c r="AE14" i="2"/>
  <c r="AE15" i="2"/>
  <c r="AE16" i="2"/>
  <c r="AE17" i="2"/>
  <c r="AE18" i="2"/>
  <c r="AE19" i="2"/>
  <c r="AE20" i="2"/>
  <c r="AE21" i="2"/>
  <c r="AE22" i="2"/>
  <c r="AE23" i="2"/>
  <c r="AE2" i="2"/>
  <c r="Z3" i="2"/>
  <c r="Z4" i="2"/>
  <c r="Z5" i="2"/>
  <c r="Z6" i="2"/>
  <c r="Z7" i="2"/>
  <c r="Z8" i="2"/>
  <c r="Z9" i="2"/>
  <c r="Z10" i="2"/>
  <c r="Z11" i="2"/>
  <c r="Z12" i="2"/>
  <c r="Z13" i="2"/>
  <c r="Z14" i="2"/>
  <c r="Z15" i="2"/>
  <c r="Z16" i="2"/>
  <c r="Z17" i="2"/>
  <c r="Z18" i="2"/>
  <c r="Z19" i="2"/>
  <c r="Z20" i="2"/>
  <c r="Z21" i="2"/>
  <c r="Z22" i="2"/>
  <c r="Z23" i="2"/>
  <c r="Z2" i="2"/>
  <c r="T3" i="2"/>
  <c r="T4" i="2"/>
  <c r="T5" i="2"/>
  <c r="T6" i="2"/>
  <c r="T7" i="2"/>
  <c r="T8" i="2"/>
  <c r="T9" i="2"/>
  <c r="T10" i="2"/>
  <c r="T11" i="2"/>
  <c r="T12" i="2"/>
  <c r="T13" i="2"/>
  <c r="T14" i="2"/>
  <c r="T15" i="2"/>
  <c r="T16" i="2"/>
  <c r="T17" i="2"/>
  <c r="T18" i="2"/>
  <c r="T19" i="2"/>
  <c r="T20" i="2"/>
  <c r="T21" i="2"/>
  <c r="T22" i="2"/>
  <c r="T23" i="2"/>
  <c r="T2" i="2"/>
  <c r="AA3" i="2"/>
  <c r="AA4" i="2"/>
  <c r="AA5" i="2"/>
  <c r="AA6" i="2"/>
  <c r="AA7" i="2"/>
  <c r="AA8" i="2"/>
  <c r="AA9" i="2"/>
  <c r="AA10" i="2"/>
  <c r="AA11" i="2"/>
  <c r="AA12" i="2"/>
  <c r="AA13" i="2"/>
  <c r="AA14" i="2"/>
  <c r="AA15" i="2"/>
  <c r="AA16" i="2"/>
  <c r="AA17" i="2"/>
  <c r="AA18" i="2"/>
  <c r="AA19" i="2"/>
  <c r="AA20" i="2"/>
  <c r="AA21" i="2"/>
  <c r="AA22" i="2"/>
  <c r="AA23" i="2"/>
  <c r="AA2" i="2"/>
  <c r="AE3" i="1" l="1"/>
  <c r="AE4" i="1"/>
  <c r="AE5" i="1"/>
  <c r="AE6" i="1"/>
  <c r="AE7" i="1"/>
  <c r="AE8" i="1"/>
  <c r="AE9" i="1"/>
  <c r="AE10" i="1"/>
  <c r="AE11" i="1"/>
  <c r="AE12" i="1"/>
  <c r="AE13" i="1"/>
  <c r="AE14" i="1"/>
  <c r="AE15" i="1"/>
  <c r="AE16" i="1"/>
  <c r="AE17" i="1"/>
  <c r="AE2" i="1"/>
  <c r="Z3" i="1"/>
  <c r="Z4" i="1"/>
  <c r="Z5" i="1"/>
  <c r="Z6" i="1"/>
  <c r="Z7" i="1"/>
  <c r="Z8" i="1"/>
  <c r="Z9" i="1"/>
  <c r="Z10" i="1"/>
  <c r="Z11" i="1"/>
  <c r="Z12" i="1"/>
  <c r="Z13" i="1"/>
  <c r="Z14" i="1"/>
  <c r="Z15" i="1"/>
  <c r="Z16" i="1"/>
  <c r="Z17" i="1"/>
  <c r="Z2" i="1"/>
  <c r="T3" i="1"/>
  <c r="T4" i="1"/>
  <c r="T5" i="1"/>
  <c r="T6" i="1"/>
  <c r="T7" i="1"/>
  <c r="T8" i="1"/>
  <c r="T9" i="1"/>
  <c r="T10" i="1"/>
  <c r="T11" i="1"/>
  <c r="T12" i="1"/>
  <c r="T13" i="1"/>
  <c r="T14" i="1"/>
  <c r="T15" i="1"/>
  <c r="T16" i="1"/>
  <c r="T17" i="1"/>
  <c r="T2" i="1"/>
  <c r="AA3" i="11" l="1"/>
  <c r="AA4" i="11"/>
  <c r="AA5" i="11"/>
  <c r="AA6" i="11"/>
  <c r="AA7" i="11"/>
  <c r="AA8" i="11"/>
  <c r="AA9" i="11"/>
  <c r="AA10" i="11"/>
  <c r="AA11" i="11"/>
  <c r="AA12" i="11"/>
  <c r="AA13" i="11"/>
  <c r="AA14" i="11"/>
  <c r="AA15" i="11"/>
  <c r="AA16" i="11"/>
  <c r="AA17" i="11"/>
  <c r="AA18" i="11"/>
  <c r="AA19" i="11"/>
  <c r="AA20" i="11"/>
  <c r="AA2" i="11"/>
  <c r="AA3" i="10"/>
  <c r="AA4" i="10"/>
  <c r="AA5" i="10"/>
  <c r="AA6" i="10"/>
  <c r="AA7" i="10"/>
  <c r="AA8" i="10"/>
  <c r="AA9" i="10"/>
  <c r="AA10" i="10"/>
  <c r="AA11" i="10"/>
  <c r="AA2" i="10"/>
  <c r="AA3" i="9" l="1"/>
  <c r="AA4" i="9"/>
  <c r="AA5" i="9"/>
  <c r="AA6" i="9"/>
  <c r="AA7" i="9"/>
  <c r="AA8" i="9"/>
  <c r="AA9" i="9"/>
  <c r="AA10" i="9"/>
  <c r="AA11" i="9"/>
  <c r="AA12" i="9"/>
  <c r="AA13" i="9"/>
  <c r="AA14" i="9"/>
  <c r="AA15" i="9"/>
  <c r="AA16" i="9"/>
  <c r="AA17" i="9"/>
  <c r="AA18" i="9"/>
  <c r="AA2" i="9"/>
  <c r="AA6" i="7"/>
  <c r="AA6" i="8"/>
  <c r="AA3" i="8"/>
  <c r="AA4" i="8"/>
  <c r="AA5" i="8"/>
  <c r="AA7" i="8"/>
  <c r="AA8" i="8"/>
  <c r="AA9" i="8"/>
  <c r="AA10" i="8"/>
  <c r="AA11" i="8"/>
  <c r="AA12" i="8"/>
  <c r="AA13" i="8"/>
  <c r="AA14" i="8"/>
  <c r="AA15" i="8"/>
  <c r="AA2" i="8"/>
  <c r="AA2" i="5"/>
  <c r="AA2" i="6"/>
  <c r="AA2" i="7"/>
  <c r="AA3" i="7" l="1"/>
  <c r="AA4" i="7"/>
  <c r="AA5" i="7"/>
  <c r="AA7" i="7"/>
  <c r="AA8" i="7"/>
  <c r="AA9" i="7"/>
  <c r="AA10" i="7"/>
  <c r="AA11" i="7"/>
  <c r="AA12" i="7"/>
  <c r="AA13" i="7"/>
  <c r="AA14" i="7"/>
  <c r="AA15" i="7"/>
  <c r="AA16" i="7"/>
  <c r="AA17" i="7"/>
  <c r="AA18" i="7"/>
  <c r="AA3" i="6" l="1"/>
  <c r="AA4" i="6"/>
  <c r="AA5" i="6"/>
  <c r="AA6" i="6"/>
  <c r="AA7" i="6"/>
  <c r="AA8" i="6"/>
  <c r="AA9" i="6"/>
  <c r="AA10" i="6"/>
  <c r="AA11" i="6"/>
  <c r="AA12" i="6"/>
  <c r="AA13" i="6"/>
  <c r="AA14" i="6"/>
  <c r="AA15" i="6"/>
  <c r="AA16" i="6"/>
  <c r="AA17" i="6"/>
  <c r="AA18" i="6"/>
  <c r="AA19" i="6"/>
  <c r="AA20" i="6"/>
  <c r="AA3" i="5"/>
  <c r="AA4" i="5"/>
  <c r="AA5" i="5"/>
  <c r="AA6" i="5"/>
  <c r="AA7" i="5"/>
  <c r="AA8" i="5"/>
  <c r="AA9" i="5"/>
  <c r="AA10" i="5"/>
  <c r="AA11" i="5"/>
  <c r="AA12" i="5"/>
  <c r="AA13" i="5"/>
  <c r="AA14" i="5"/>
  <c r="AA13" i="4"/>
  <c r="AA21" i="3"/>
  <c r="AA3" i="4"/>
  <c r="AA4" i="4"/>
  <c r="AA5" i="4"/>
  <c r="AA6" i="4"/>
  <c r="AA7" i="4"/>
  <c r="AA8" i="4"/>
  <c r="AA9" i="4"/>
  <c r="AA10" i="4"/>
  <c r="AA11" i="4"/>
  <c r="AA12" i="4"/>
  <c r="AA14" i="4"/>
  <c r="AA15" i="4"/>
  <c r="AA2" i="4"/>
  <c r="AA13" i="3" l="1"/>
  <c r="AA3" i="3"/>
  <c r="AA4" i="3"/>
  <c r="AA5" i="3"/>
  <c r="AA6" i="3"/>
  <c r="AA7" i="3"/>
  <c r="AA8" i="3"/>
  <c r="AA9" i="3"/>
  <c r="AA10" i="3"/>
  <c r="AA11" i="3"/>
  <c r="AA12" i="3"/>
  <c r="AA14" i="3"/>
  <c r="AA15" i="3"/>
  <c r="AA16" i="3"/>
  <c r="AA17" i="3"/>
  <c r="AA18" i="3"/>
  <c r="AA19" i="3"/>
  <c r="AA20" i="3"/>
  <c r="AA22" i="3"/>
  <c r="AA23" i="3"/>
  <c r="AA24" i="3"/>
  <c r="AA25" i="3"/>
  <c r="AA2" i="3"/>
  <c r="AA2" i="1" l="1"/>
  <c r="AA3" i="1" l="1"/>
  <c r="AA4" i="1"/>
  <c r="AA5" i="1"/>
  <c r="AA6" i="1"/>
  <c r="AA7" i="1"/>
  <c r="AA8" i="1"/>
  <c r="AA9" i="1"/>
  <c r="AA10" i="1"/>
  <c r="AA11" i="1"/>
  <c r="AA12" i="1"/>
  <c r="AA13" i="1"/>
  <c r="AA14" i="1"/>
  <c r="AA15" i="1"/>
  <c r="AA16" i="1"/>
  <c r="AA17" i="1"/>
</calcChain>
</file>

<file path=xl/sharedStrings.xml><?xml version="1.0" encoding="utf-8"?>
<sst xmlns="http://schemas.openxmlformats.org/spreadsheetml/2006/main" count="2472" uniqueCount="290">
  <si>
    <t>N° Exp</t>
  </si>
  <si>
    <t>N° Pico</t>
  </si>
  <si>
    <t>L. alba</t>
  </si>
  <si>
    <t>IRLteo</t>
  </si>
  <si>
    <t xml:space="preserve">No CAST </t>
  </si>
  <si>
    <t>Formula</t>
  </si>
  <si>
    <t>ID</t>
  </si>
  <si>
    <t>Compuesto</t>
  </si>
  <si>
    <t xml:space="preserve">Limoneno </t>
  </si>
  <si>
    <t>1029 [1]</t>
  </si>
  <si>
    <t>138-86-3</t>
  </si>
  <si>
    <t>a, b, c</t>
  </si>
  <si>
    <t>C10H16</t>
  </si>
  <si>
    <t>1242 [2]</t>
  </si>
  <si>
    <t>Neral</t>
  </si>
  <si>
    <t>106-24-1</t>
  </si>
  <si>
    <t>a, b</t>
  </si>
  <si>
    <t>C10H18O</t>
  </si>
  <si>
    <t>Geranial</t>
  </si>
  <si>
    <t>1270 [2]</t>
  </si>
  <si>
    <t>141-27-5</t>
  </si>
  <si>
    <t>C10H16O</t>
  </si>
  <si>
    <t>β-Elemeno</t>
  </si>
  <si>
    <t>1390 [1]</t>
  </si>
  <si>
    <t>515-13-9</t>
  </si>
  <si>
    <t>C15H24</t>
  </si>
  <si>
    <t>Tetradecano</t>
  </si>
  <si>
    <t>1400 [1]</t>
  </si>
  <si>
    <t>1427 [3]</t>
  </si>
  <si>
    <t>87-44-5</t>
  </si>
  <si>
    <r>
      <rPr>
        <i/>
        <sz val="11"/>
        <color theme="1"/>
        <rFont val="Times New Roman"/>
        <family val="1"/>
      </rPr>
      <t>trans</t>
    </r>
    <r>
      <rPr>
        <sz val="11"/>
        <color theme="1"/>
        <rFont val="Times New Roman"/>
        <family val="1"/>
      </rPr>
      <t>-β-Cariofileno</t>
    </r>
  </si>
  <si>
    <t xml:space="preserve">α-Guaieno </t>
  </si>
  <si>
    <t>1437 [1]</t>
  </si>
  <si>
    <t>3691-12-1</t>
  </si>
  <si>
    <t xml:space="preserve">α-Humuleno </t>
  </si>
  <si>
    <t>1468 [3]</t>
  </si>
  <si>
    <t>6753-98-6</t>
  </si>
  <si>
    <t xml:space="preserve">Germacreno D </t>
  </si>
  <si>
    <t>1481 [1]</t>
  </si>
  <si>
    <t>23986-74-5</t>
  </si>
  <si>
    <t>α-Bulneseno</t>
  </si>
  <si>
    <t>1509 [1]</t>
  </si>
  <si>
    <t>3691-11-0</t>
  </si>
  <si>
    <t xml:space="preserve">25532-79-0 </t>
  </si>
  <si>
    <t>1544 [3]</t>
  </si>
  <si>
    <t>Óxido de cariofileno</t>
  </si>
  <si>
    <t>1583 [1]</t>
  </si>
  <si>
    <t>1139-30-6</t>
  </si>
  <si>
    <t>C15H24O</t>
  </si>
  <si>
    <t xml:space="preserve">504-96-1 </t>
  </si>
  <si>
    <t>1836 [3]</t>
  </si>
  <si>
    <r>
      <rPr>
        <i/>
        <sz val="11"/>
        <color theme="1"/>
        <rFont val="Times New Roman"/>
        <family val="1"/>
      </rPr>
      <t>trans</t>
    </r>
    <r>
      <rPr>
        <sz val="11"/>
        <color theme="1"/>
        <rFont val="Times New Roman"/>
        <family val="1"/>
      </rPr>
      <t>-α-Bisaboleno</t>
    </r>
  </si>
  <si>
    <t>C20H38</t>
  </si>
  <si>
    <t>Neofitadieno</t>
  </si>
  <si>
    <t>2116 [2]</t>
  </si>
  <si>
    <t>Fitol</t>
  </si>
  <si>
    <t>150-86-7</t>
  </si>
  <si>
    <t>C20H40O</t>
  </si>
  <si>
    <t>Escualeno</t>
  </si>
  <si>
    <t xml:space="preserve">111-02-4 </t>
  </si>
  <si>
    <t>C30H50</t>
  </si>
  <si>
    <t xml:space="preserve">83-48-7 </t>
  </si>
  <si>
    <t>Estigmasterol</t>
  </si>
  <si>
    <t>3248 [3]</t>
  </si>
  <si>
    <t>C29H48O</t>
  </si>
  <si>
    <t>L. origanoides</t>
  </si>
  <si>
    <t>α-Tujeno</t>
  </si>
  <si>
    <t>2867-05-2</t>
  </si>
  <si>
    <t>930 [1]</t>
  </si>
  <si>
    <t>β-Mirceno</t>
  </si>
  <si>
    <t>123-35-3</t>
  </si>
  <si>
    <t>990 [1]</t>
  </si>
  <si>
    <t>99-86-5</t>
  </si>
  <si>
    <t>α-Terpineno</t>
  </si>
  <si>
    <t>1017 [1]</t>
  </si>
  <si>
    <t>99-87-6</t>
  </si>
  <si>
    <t>C10H14</t>
  </si>
  <si>
    <t>1024 [1]</t>
  </si>
  <si>
    <t>p-Cimeno</t>
  </si>
  <si>
    <t xml:space="preserve">γ-Terpineno </t>
  </si>
  <si>
    <t>99-85-4</t>
  </si>
  <si>
    <t>1059 [1]</t>
  </si>
  <si>
    <t xml:space="preserve">cis-Hidrato de sabineno </t>
  </si>
  <si>
    <t>1070 [1]</t>
  </si>
  <si>
    <t>17699-16-0</t>
  </si>
  <si>
    <t xml:space="preserve">Terpinen-4-ol </t>
  </si>
  <si>
    <t>562-74-3</t>
  </si>
  <si>
    <t>1177 [1]</t>
  </si>
  <si>
    <t>Metil-timil-éter</t>
  </si>
  <si>
    <t>1235 [1]</t>
  </si>
  <si>
    <t>1076-56-8</t>
  </si>
  <si>
    <t>C11H16O</t>
  </si>
  <si>
    <t>Timol</t>
  </si>
  <si>
    <t>89-83-8</t>
  </si>
  <si>
    <t>C10H14O</t>
  </si>
  <si>
    <t>1290 [1]</t>
  </si>
  <si>
    <t>1400 [3]</t>
  </si>
  <si>
    <t>13474-59-4</t>
  </si>
  <si>
    <t>1434 [1]</t>
  </si>
  <si>
    <r>
      <rPr>
        <i/>
        <sz val="11"/>
        <color theme="1"/>
        <rFont val="Times New Roman"/>
        <family val="1"/>
      </rPr>
      <t>trans</t>
    </r>
    <r>
      <rPr>
        <sz val="11"/>
        <color theme="1"/>
        <rFont val="Times New Roman"/>
        <family val="1"/>
      </rPr>
      <t xml:space="preserve">-α-Bergamoteno </t>
    </r>
  </si>
  <si>
    <t xml:space="preserve">2217-60-9 </t>
  </si>
  <si>
    <t>1559 [3]</t>
  </si>
  <si>
    <t>C10H14O2</t>
  </si>
  <si>
    <t>Timoquinona</t>
  </si>
  <si>
    <t>3-terc-butil-4-metoxifenol</t>
  </si>
  <si>
    <t>88-32-4</t>
  </si>
  <si>
    <t xml:space="preserve">a, b </t>
  </si>
  <si>
    <t>C11H16O2</t>
  </si>
  <si>
    <t>1490 [3]</t>
  </si>
  <si>
    <t>C29H50O2</t>
  </si>
  <si>
    <t>α-Tocoferol</t>
  </si>
  <si>
    <t xml:space="preserve">59-02-9 </t>
  </si>
  <si>
    <t>γ-Sitosterol</t>
  </si>
  <si>
    <t>83-47-6</t>
  </si>
  <si>
    <t>C29H50O</t>
  </si>
  <si>
    <t>3321 [3]</t>
  </si>
  <si>
    <t>α-amirina</t>
  </si>
  <si>
    <t>638-95-9</t>
  </si>
  <si>
    <t>C30H50O</t>
  </si>
  <si>
    <t>3376 [3]</t>
  </si>
  <si>
    <t>10236-47-2</t>
  </si>
  <si>
    <t xml:space="preserve">Acetato de timol </t>
  </si>
  <si>
    <t>528-79-0</t>
  </si>
  <si>
    <t>C12H16O2</t>
  </si>
  <si>
    <t>1355 [3]</t>
  </si>
  <si>
    <t>L. Canescens</t>
  </si>
  <si>
    <t>α-Pineno</t>
  </si>
  <si>
    <t>Canfeno</t>
  </si>
  <si>
    <t>79-92-5</t>
  </si>
  <si>
    <t>80-56-8</t>
  </si>
  <si>
    <t>932 [1]</t>
  </si>
  <si>
    <t>954 [1]</t>
  </si>
  <si>
    <t xml:space="preserve">Sabineno </t>
  </si>
  <si>
    <t>975 [1]</t>
  </si>
  <si>
    <t>470-82-6</t>
  </si>
  <si>
    <t>1031 [1]</t>
  </si>
  <si>
    <t xml:space="preserve">1,8-Cineol </t>
  </si>
  <si>
    <t>3779-61-1</t>
  </si>
  <si>
    <t>1050 [1]</t>
  </si>
  <si>
    <t>1037 [1]</t>
  </si>
  <si>
    <t>3338-55-4</t>
  </si>
  <si>
    <r>
      <rPr>
        <i/>
        <sz val="11"/>
        <color theme="1"/>
        <rFont val="Times New Roman"/>
        <family val="1"/>
      </rPr>
      <t>cis</t>
    </r>
    <r>
      <rPr>
        <sz val="11"/>
        <color theme="1"/>
        <rFont val="Times New Roman"/>
        <family val="1"/>
      </rPr>
      <t>-β-Ocimeno</t>
    </r>
  </si>
  <si>
    <r>
      <rPr>
        <i/>
        <sz val="11"/>
        <color theme="1"/>
        <rFont val="Times New Roman"/>
        <family val="1"/>
      </rPr>
      <t>trans</t>
    </r>
    <r>
      <rPr>
        <sz val="11"/>
        <color theme="1"/>
        <rFont val="Times New Roman"/>
        <family val="1"/>
      </rPr>
      <t>-β-Ocimeno</t>
    </r>
  </si>
  <si>
    <t xml:space="preserve">20307-84-0 </t>
  </si>
  <si>
    <t>1338 [3]</t>
  </si>
  <si>
    <t>δ-Elemeno</t>
  </si>
  <si>
    <t xml:space="preserve">α-Copaeno </t>
  </si>
  <si>
    <t>3856-25-5</t>
  </si>
  <si>
    <t>1376 [1]</t>
  </si>
  <si>
    <t xml:space="preserve">Biciclogermacreno </t>
  </si>
  <si>
    <t>24703-35-3</t>
  </si>
  <si>
    <t>1500 [1]</t>
  </si>
  <si>
    <t>53585-13-0</t>
  </si>
  <si>
    <t>1531 [1]</t>
  </si>
  <si>
    <t>Germacreno B</t>
  </si>
  <si>
    <t xml:space="preserve">15423-57-1 </t>
  </si>
  <si>
    <t>1559 [1]</t>
  </si>
  <si>
    <t>α-Amirina</t>
  </si>
  <si>
    <t>559-70-6</t>
  </si>
  <si>
    <t>β-Amirina</t>
  </si>
  <si>
    <t>3337 [3]</t>
  </si>
  <si>
    <t>L.A. x L.O.</t>
  </si>
  <si>
    <t xml:space="preserve">α-Felandreno </t>
  </si>
  <si>
    <t>99-83-2</t>
  </si>
  <si>
    <t>1002 [1]</t>
  </si>
  <si>
    <t>Oxido de piperinona</t>
  </si>
  <si>
    <t>1366 [1]</t>
  </si>
  <si>
    <t>3136 [3]</t>
  </si>
  <si>
    <t xml:space="preserve">Tetradecano </t>
  </si>
  <si>
    <t>1509 [3]</t>
  </si>
  <si>
    <t>trans-α-Bisaboleno</t>
  </si>
  <si>
    <t>1544 [1]</t>
  </si>
  <si>
    <t>γ-Elemene</t>
  </si>
  <si>
    <t>29873-99-2</t>
  </si>
  <si>
    <t>1433 [3]</t>
  </si>
  <si>
    <t>L.C. x L.O- 1</t>
  </si>
  <si>
    <t>L.C. x L.O- 2</t>
  </si>
  <si>
    <t>13466-78-9</t>
  </si>
  <si>
    <t>1011 [1]</t>
  </si>
  <si>
    <r>
      <t>Δ</t>
    </r>
    <r>
      <rPr>
        <vertAlign val="super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>-Careno</t>
    </r>
  </si>
  <si>
    <t>Terpinoleno</t>
  </si>
  <si>
    <t>586-62-9</t>
  </si>
  <si>
    <t>1088 [1]</t>
  </si>
  <si>
    <t>δ-EIemene</t>
  </si>
  <si>
    <t xml:space="preserve">5986-55-0 </t>
  </si>
  <si>
    <t>C15H26O</t>
  </si>
  <si>
    <t>Pachulol</t>
  </si>
  <si>
    <t>1683 [3]</t>
  </si>
  <si>
    <t>2501 [3]</t>
  </si>
  <si>
    <t xml:space="preserve"> 55194-81-5 </t>
  </si>
  <si>
    <t>C24H48O2</t>
  </si>
  <si>
    <t>Palmitato de capril</t>
  </si>
  <si>
    <t>L.C. x L.O- 3</t>
  </si>
  <si>
    <t xml:space="preserve">β-Felandreno </t>
  </si>
  <si>
    <t>555-10-2</t>
  </si>
  <si>
    <t>1025 [1]</t>
  </si>
  <si>
    <t>β-terpineno</t>
  </si>
  <si>
    <t xml:space="preserve">99-84-3 </t>
  </si>
  <si>
    <t>988 [3]</t>
  </si>
  <si>
    <t>L.C. x L.O- 4</t>
  </si>
  <si>
    <t>L.C. x L.O- 5</t>
  </si>
  <si>
    <t>L.C. x L.O- 6</t>
  </si>
  <si>
    <t>Tretradecano</t>
  </si>
  <si>
    <t>2832 [3]</t>
  </si>
  <si>
    <t>L.C. x L.O- 7</t>
  </si>
  <si>
    <t>1044 [3]</t>
  </si>
  <si>
    <t>β-Ocimeno</t>
  </si>
  <si>
    <t xml:space="preserve">13877-91-3 </t>
  </si>
  <si>
    <t>1500 [3]</t>
  </si>
  <si>
    <t>tR (MS)</t>
  </si>
  <si>
    <t>tR (FID-1)</t>
  </si>
  <si>
    <t>tR (FID-2)</t>
  </si>
  <si>
    <t>IRLexp (MS)</t>
  </si>
  <si>
    <t>IRLexp (FID_1)</t>
  </si>
  <si>
    <t>IRLexp (FID_3)</t>
  </si>
  <si>
    <t>IRLexp (FID_2)</t>
  </si>
  <si>
    <t>Área (MS)</t>
  </si>
  <si>
    <t>Área % (MS)</t>
  </si>
  <si>
    <t>A/Aist (MS)</t>
  </si>
  <si>
    <t>Área (FID-1)</t>
  </si>
  <si>
    <t>Área (FID-2)</t>
  </si>
  <si>
    <r>
      <t xml:space="preserve"> </t>
    </r>
    <r>
      <rPr>
        <b/>
        <sz val="11"/>
        <color theme="0"/>
        <rFont val="Times New Roman"/>
        <family val="1"/>
      </rPr>
      <t>FID</t>
    </r>
  </si>
  <si>
    <t>Área % FID-2</t>
  </si>
  <si>
    <t>Área % FID-3</t>
  </si>
  <si>
    <t>Área % FID σ</t>
  </si>
  <si>
    <t>A/Aist FID-2</t>
  </si>
  <si>
    <t>A/Aist FID-3</t>
  </si>
  <si>
    <t>A/Aist FID σ</t>
  </si>
  <si>
    <t>Área % FID-1</t>
  </si>
  <si>
    <t>A/Aist FID-1</t>
  </si>
  <si>
    <t>Familia</t>
  </si>
  <si>
    <t>Lit</t>
  </si>
  <si>
    <t>Índices de retención lineales, DB-5MS</t>
  </si>
  <si>
    <t>Exp</t>
  </si>
  <si>
    <t>Cantidad relativa,% x̄ ± s, (n = 3)</t>
  </si>
  <si>
    <t>±</t>
  </si>
  <si>
    <t>MO</t>
  </si>
  <si>
    <t>HS</t>
  </si>
  <si>
    <t>SO</t>
  </si>
  <si>
    <t>HM</t>
  </si>
  <si>
    <t>tR (FID-3)</t>
  </si>
  <si>
    <t>Área (FID-3)</t>
  </si>
  <si>
    <r>
      <t>M</t>
    </r>
    <r>
      <rPr>
        <vertAlign val="superscript"/>
        <sz val="11"/>
        <color rgb="FF000000"/>
        <rFont val="Calibri"/>
        <family val="2"/>
        <scheme val="minor"/>
      </rPr>
      <t>+.</t>
    </r>
    <r>
      <rPr>
        <sz val="11"/>
        <color rgb="FF000000"/>
        <rFont val="Calibri"/>
        <family val="2"/>
        <scheme val="minor"/>
      </rPr>
      <t xml:space="preserve"> </t>
    </r>
    <r>
      <rPr>
        <i/>
        <sz val="11"/>
        <color rgb="FF000000"/>
        <rFont val="Calibri"/>
        <family val="2"/>
        <scheme val="minor"/>
      </rPr>
      <t>m/z</t>
    </r>
    <r>
      <rPr>
        <sz val="11"/>
        <color rgb="FF000000"/>
        <rFont val="Calibri"/>
        <family val="2"/>
        <scheme val="minor"/>
      </rPr>
      <t xml:space="preserve"> (I%): 431 (4%), 281 (42 %), 272 (82 %), 207 (100 %), 153 (78 %), 120 (46 %).</t>
    </r>
  </si>
  <si>
    <r>
      <t xml:space="preserve"> % </t>
    </r>
    <r>
      <rPr>
        <b/>
        <sz val="11"/>
        <color theme="0"/>
        <rFont val="Times New Roman"/>
        <family val="1"/>
      </rPr>
      <t>FID</t>
    </r>
  </si>
  <si>
    <r>
      <t xml:space="preserve">  % </t>
    </r>
    <r>
      <rPr>
        <b/>
        <sz val="11"/>
        <color theme="0"/>
        <rFont val="Times New Roman"/>
        <family val="1"/>
      </rPr>
      <t>FID</t>
    </r>
  </si>
  <si>
    <t>β-Bisaboleno</t>
  </si>
  <si>
    <t>Hidrocarburos monoterpenicos</t>
  </si>
  <si>
    <t>Monoterpenos oxigenados</t>
  </si>
  <si>
    <t>Hidrocarburos sesquiterpenicos</t>
  </si>
  <si>
    <t xml:space="preserve">Sesquiterpeno oxigenado </t>
  </si>
  <si>
    <t>  % FID</t>
  </si>
  <si>
    <r>
      <t>M</t>
    </r>
    <r>
      <rPr>
        <vertAlign val="superscript"/>
        <sz val="11"/>
        <color rgb="FF000000"/>
        <rFont val="Times New Roman"/>
        <family val="1"/>
      </rPr>
      <t>+.</t>
    </r>
    <r>
      <rPr>
        <sz val="11"/>
        <color rgb="FF000000"/>
        <rFont val="Times New Roman"/>
        <family val="1"/>
      </rPr>
      <t xml:space="preserve"> </t>
    </r>
    <r>
      <rPr>
        <i/>
        <sz val="11"/>
        <color rgb="FF000000"/>
        <rFont val="Times New Roman"/>
        <family val="1"/>
      </rPr>
      <t>m/z</t>
    </r>
    <r>
      <rPr>
        <sz val="11"/>
        <color rgb="FF000000"/>
        <rFont val="Times New Roman"/>
        <family val="1"/>
      </rPr>
      <t xml:space="preserve"> (I%): 431 (4%), 281 (42 %), 272 (82 %), 207 (100 %), 153 (78 %), 120 (46 %).</t>
    </r>
  </si>
  <si>
    <t>a</t>
  </si>
  <si>
    <t>Identificación tentativa basada en los espectros de masas (MS, EI, 70 eV, coincidencia &gt; 90%).</t>
  </si>
  <si>
    <t>b</t>
  </si>
  <si>
    <t xml:space="preserve"> Identificación tentativa basada en los índices de retención lineales en columna DB-WAX y DB-5MS.</t>
  </si>
  <si>
    <t>c</t>
  </si>
  <si>
    <t>Identificación tentativa basada en la comparación de los espectros de masas de alta resolución (HRMS) con la base de datos NIST 2017 o la determinación de la composición elemental del ion molecular, iones-producto y sus masas exactas.</t>
  </si>
  <si>
    <t>[1]</t>
  </si>
  <si>
    <t>Adams, 2007.</t>
  </si>
  <si>
    <t>[2]</t>
  </si>
  <si>
    <t>Babushok et al., 2011</t>
  </si>
  <si>
    <t>NIST, 2011, 2014, 2017.</t>
  </si>
  <si>
    <r>
      <t xml:space="preserve">Limoneno </t>
    </r>
    <r>
      <rPr>
        <vertAlign val="superscript"/>
        <sz val="11"/>
        <color theme="1"/>
        <rFont val="Times New Roman"/>
        <family val="1"/>
      </rPr>
      <t>a, b, c</t>
    </r>
  </si>
  <si>
    <r>
      <t xml:space="preserve">Neral </t>
    </r>
    <r>
      <rPr>
        <vertAlign val="superscript"/>
        <sz val="11"/>
        <color theme="1"/>
        <rFont val="Times New Roman"/>
        <family val="1"/>
      </rPr>
      <t>a, b</t>
    </r>
  </si>
  <si>
    <r>
      <t xml:space="preserve">Geranial </t>
    </r>
    <r>
      <rPr>
        <vertAlign val="superscript"/>
        <sz val="11"/>
        <color theme="1"/>
        <rFont val="Times New Roman"/>
        <family val="1"/>
      </rPr>
      <t>a, b, c</t>
    </r>
  </si>
  <si>
    <r>
      <t xml:space="preserve">β-Elemeno </t>
    </r>
    <r>
      <rPr>
        <vertAlign val="superscript"/>
        <sz val="11"/>
        <color theme="1"/>
        <rFont val="Times New Roman"/>
        <family val="1"/>
      </rPr>
      <t>a, b</t>
    </r>
  </si>
  <si>
    <r>
      <t xml:space="preserve">trans-β-Cariofileno </t>
    </r>
    <r>
      <rPr>
        <vertAlign val="superscript"/>
        <sz val="11"/>
        <color theme="1"/>
        <rFont val="Times New Roman"/>
        <family val="1"/>
      </rPr>
      <t>a, b, c</t>
    </r>
  </si>
  <si>
    <r>
      <t xml:space="preserve">α-Guaieno  </t>
    </r>
    <r>
      <rPr>
        <vertAlign val="superscript"/>
        <sz val="11"/>
        <color theme="1"/>
        <rFont val="Times New Roman"/>
        <family val="1"/>
      </rPr>
      <t>a, b</t>
    </r>
  </si>
  <si>
    <r>
      <t xml:space="preserve">α-Humuleno  </t>
    </r>
    <r>
      <rPr>
        <vertAlign val="superscript"/>
        <sz val="11"/>
        <color theme="1"/>
        <rFont val="Times New Roman"/>
        <family val="1"/>
      </rPr>
      <t>a, b, c</t>
    </r>
  </si>
  <si>
    <r>
      <t xml:space="preserve">Germacreno D  </t>
    </r>
    <r>
      <rPr>
        <vertAlign val="superscript"/>
        <sz val="11"/>
        <color theme="1"/>
        <rFont val="Times New Roman"/>
        <family val="1"/>
      </rPr>
      <t>a, b, c</t>
    </r>
  </si>
  <si>
    <r>
      <t xml:space="preserve">α-Bulneseno </t>
    </r>
    <r>
      <rPr>
        <vertAlign val="superscript"/>
        <sz val="11"/>
        <color theme="1"/>
        <rFont val="Times New Roman"/>
        <family val="1"/>
      </rPr>
      <t>a, b</t>
    </r>
  </si>
  <si>
    <r>
      <t xml:space="preserve">trans-α-Bisaboleno </t>
    </r>
    <r>
      <rPr>
        <vertAlign val="superscript"/>
        <sz val="11"/>
        <color theme="1"/>
        <rFont val="Times New Roman"/>
        <family val="1"/>
      </rPr>
      <t>a, b</t>
    </r>
  </si>
  <si>
    <r>
      <t xml:space="preserve">Óxido de cariofileno </t>
    </r>
    <r>
      <rPr>
        <vertAlign val="superscript"/>
        <sz val="11"/>
        <color theme="1"/>
        <rFont val="Times New Roman"/>
        <family val="1"/>
      </rPr>
      <t>a, b, c</t>
    </r>
  </si>
  <si>
    <r>
      <t xml:space="preserve">Neofitadieno </t>
    </r>
    <r>
      <rPr>
        <vertAlign val="superscript"/>
        <sz val="11"/>
        <color theme="1"/>
        <rFont val="Times New Roman"/>
        <family val="1"/>
      </rPr>
      <t>a, b</t>
    </r>
  </si>
  <si>
    <r>
      <t xml:space="preserve">Fitol </t>
    </r>
    <r>
      <rPr>
        <vertAlign val="superscript"/>
        <sz val="11"/>
        <color theme="1"/>
        <rFont val="Times New Roman"/>
        <family val="1"/>
      </rPr>
      <t>a, b</t>
    </r>
  </si>
  <si>
    <r>
      <t xml:space="preserve">Escualeno </t>
    </r>
    <r>
      <rPr>
        <vertAlign val="superscript"/>
        <sz val="11"/>
        <color theme="1"/>
        <rFont val="Times New Roman"/>
        <family val="1"/>
      </rPr>
      <t>a, b</t>
    </r>
  </si>
  <si>
    <r>
      <t xml:space="preserve">Estigmasterol </t>
    </r>
    <r>
      <rPr>
        <vertAlign val="superscript"/>
        <sz val="11"/>
        <color theme="1"/>
        <rFont val="Times New Roman"/>
        <family val="1"/>
      </rPr>
      <t>a, b</t>
    </r>
  </si>
  <si>
    <t>[3]</t>
  </si>
  <si>
    <t>LA</t>
  </si>
  <si>
    <t>LO</t>
  </si>
  <si>
    <t>LA x LO</t>
  </si>
  <si>
    <t>LC</t>
  </si>
  <si>
    <t>LC x LO-1</t>
  </si>
  <si>
    <t>LC x LO-2</t>
  </si>
  <si>
    <t>LC x LO-3</t>
  </si>
  <si>
    <t>LC x LO-4</t>
  </si>
  <si>
    <t>LC x LO-5</t>
  </si>
  <si>
    <t>LC x LO-6</t>
  </si>
  <si>
    <t>LC x LO-7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</si>
</sst>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"/>
    <numFmt numFmtId="166" formatCode="0.0000"/>
    <numFmt numFmtId="167" formatCode="0.00000000"/>
    <numFmt numFmtId="168" formatCode="0.000000000"/>
  </numFmts>
  <fonts count="17" x14ac:knownFonts="1">
    <font>
      <sz val="11"/>
      <color theme="1"/>
      <name val="Calibri"/>
      <family val="2"/>
      <scheme val="minor"/>
    </font>
    <font>
      <b/>
      <sz val="11"/>
      <color theme="0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name val="Times New Roman"/>
      <family val="1"/>
    </font>
    <font>
      <vertAlign val="superscript"/>
      <sz val="11"/>
      <color theme="1"/>
      <name val="Times New Roman"/>
      <family val="1"/>
    </font>
    <font>
      <sz val="8"/>
      <name val="Calibri"/>
      <family val="2"/>
      <scheme val="minor"/>
    </font>
    <font>
      <b/>
      <sz val="11"/>
      <color theme="0"/>
      <name val="MS Reference Sans Serif"/>
      <family val="2"/>
    </font>
    <font>
      <b/>
      <sz val="11"/>
      <color theme="0"/>
      <name val="Calibri"/>
      <family val="2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1"/>
      <color rgb="FF000000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vertAlign val="superscript"/>
      <sz val="11"/>
      <color rgb="FF000000"/>
      <name val="Times New Roman"/>
      <family val="1"/>
    </font>
    <font>
      <i/>
      <sz val="11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1"/>
        <bgColor theme="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theme="4" tint="0.39997558519241921"/>
      </right>
      <top style="thin">
        <color indexed="64"/>
      </top>
      <bottom/>
      <diagonal/>
    </border>
  </borders>
  <cellStyleXfs count="1">
    <xf numFmtId="0" fontId="0" fillId="0" borderId="0"/>
  </cellStyleXfs>
  <cellXfs count="193">
    <xf numFmtId="0" fontId="0" fillId="0" borderId="0" xfId="0"/>
    <xf numFmtId="0" fontId="1" fillId="3" borderId="0" xfId="0" applyFont="1" applyFill="1" applyAlignment="1">
      <alignment horizontal="center"/>
    </xf>
    <xf numFmtId="0" fontId="2" fillId="0" borderId="2" xfId="0" applyFont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49" fontId="2" fillId="4" borderId="2" xfId="0" applyNumberFormat="1" applyFont="1" applyFill="1" applyBorder="1" applyAlignment="1">
      <alignment horizontal="center"/>
    </xf>
    <xf numFmtId="2" fontId="2" fillId="4" borderId="2" xfId="0" applyNumberFormat="1" applyFont="1" applyFill="1" applyBorder="1" applyAlignment="1">
      <alignment horizontal="center"/>
    </xf>
    <xf numFmtId="49" fontId="2" fillId="4" borderId="2" xfId="0" applyNumberFormat="1" applyFont="1" applyFill="1" applyBorder="1" applyAlignment="1">
      <alignment horizontal="center" vertical="center"/>
    </xf>
    <xf numFmtId="2" fontId="2" fillId="4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4" borderId="2" xfId="0" applyFont="1" applyFill="1" applyBorder="1" applyAlignment="1">
      <alignment horizontal="center"/>
    </xf>
    <xf numFmtId="49" fontId="5" fillId="4" borderId="2" xfId="0" applyNumberFormat="1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49" fontId="2" fillId="4" borderId="6" xfId="0" applyNumberFormat="1" applyFont="1" applyFill="1" applyBorder="1" applyAlignment="1">
      <alignment horizontal="center"/>
    </xf>
    <xf numFmtId="0" fontId="4" fillId="0" borderId="2" xfId="0" applyFont="1" applyBorder="1"/>
    <xf numFmtId="164" fontId="2" fillId="4" borderId="2" xfId="0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2" xfId="0" applyBorder="1"/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9" fillId="3" borderId="0" xfId="0" applyFont="1" applyFill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/>
    <xf numFmtId="0" fontId="0" fillId="0" borderId="12" xfId="0" applyBorder="1"/>
    <xf numFmtId="1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0" fontId="2" fillId="0" borderId="13" xfId="0" applyFont="1" applyBorder="1" applyAlignment="1">
      <alignment horizontal="center"/>
    </xf>
    <xf numFmtId="49" fontId="2" fillId="4" borderId="14" xfId="0" applyNumberFormat="1" applyFont="1" applyFill="1" applyBorder="1" applyAlignment="1">
      <alignment horizontal="center"/>
    </xf>
    <xf numFmtId="0" fontId="2" fillId="0" borderId="14" xfId="0" applyFont="1" applyBorder="1" applyAlignment="1">
      <alignment horizontal="center"/>
    </xf>
    <xf numFmtId="49" fontId="2" fillId="4" borderId="15" xfId="0" applyNumberFormat="1" applyFont="1" applyFill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4" fillId="0" borderId="13" xfId="0" applyFont="1" applyBorder="1"/>
    <xf numFmtId="49" fontId="10" fillId="4" borderId="2" xfId="0" applyNumberFormat="1" applyFont="1" applyFill="1" applyBorder="1" applyAlignment="1">
      <alignment horizontal="center"/>
    </xf>
    <xf numFmtId="0" fontId="10" fillId="4" borderId="2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2" fontId="2" fillId="5" borderId="2" xfId="0" applyNumberFormat="1" applyFont="1" applyFill="1" applyBorder="1" applyAlignment="1">
      <alignment horizontal="center"/>
    </xf>
    <xf numFmtId="1" fontId="2" fillId="5" borderId="2" xfId="0" applyNumberFormat="1" applyFont="1" applyFill="1" applyBorder="1" applyAlignment="1">
      <alignment horizontal="center"/>
    </xf>
    <xf numFmtId="0" fontId="0" fillId="5" borderId="2" xfId="0" applyFill="1" applyBorder="1"/>
    <xf numFmtId="1" fontId="2" fillId="5" borderId="2" xfId="0" applyNumberFormat="1" applyFont="1" applyFill="1" applyBorder="1"/>
    <xf numFmtId="0" fontId="2" fillId="5" borderId="2" xfId="0" applyFont="1" applyFill="1" applyBorder="1"/>
    <xf numFmtId="0" fontId="2" fillId="4" borderId="2" xfId="0" applyFont="1" applyFill="1" applyBorder="1"/>
    <xf numFmtId="0" fontId="4" fillId="4" borderId="2" xfId="0" applyFont="1" applyFill="1" applyBorder="1"/>
    <xf numFmtId="0" fontId="4" fillId="4" borderId="2" xfId="0" applyFont="1" applyFill="1" applyBorder="1" applyAlignment="1">
      <alignment horizontal="center"/>
    </xf>
    <xf numFmtId="0" fontId="0" fillId="4" borderId="2" xfId="0" applyFill="1" applyBorder="1"/>
    <xf numFmtId="11" fontId="2" fillId="5" borderId="2" xfId="0" applyNumberFormat="1" applyFont="1" applyFill="1" applyBorder="1" applyAlignment="1">
      <alignment horizontal="center"/>
    </xf>
    <xf numFmtId="165" fontId="2" fillId="5" borderId="2" xfId="0" applyNumberFormat="1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/>
    </xf>
    <xf numFmtId="2" fontId="2" fillId="5" borderId="6" xfId="0" applyNumberFormat="1" applyFont="1" applyFill="1" applyBorder="1" applyAlignment="1">
      <alignment horizontal="center"/>
    </xf>
    <xf numFmtId="164" fontId="5" fillId="4" borderId="2" xfId="0" applyNumberFormat="1" applyFont="1" applyFill="1" applyBorder="1" applyAlignment="1">
      <alignment horizontal="center"/>
    </xf>
    <xf numFmtId="164" fontId="0" fillId="0" borderId="0" xfId="0" applyNumberFormat="1"/>
    <xf numFmtId="2" fontId="0" fillId="0" borderId="0" xfId="0" applyNumberFormat="1"/>
    <xf numFmtId="0" fontId="8" fillId="2" borderId="0" xfId="0" applyFont="1" applyFill="1" applyAlignment="1">
      <alignment horizontal="center"/>
    </xf>
    <xf numFmtId="1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0" fillId="0" borderId="12" xfId="0" applyBorder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11" xfId="0" applyBorder="1" applyAlignment="1">
      <alignment horizontal="center"/>
    </xf>
    <xf numFmtId="165" fontId="11" fillId="0" borderId="17" xfId="0" applyNumberFormat="1" applyFont="1" applyBorder="1" applyAlignment="1">
      <alignment horizontal="center"/>
    </xf>
    <xf numFmtId="165" fontId="11" fillId="0" borderId="18" xfId="0" applyNumberFormat="1" applyFont="1" applyBorder="1" applyAlignment="1">
      <alignment horizontal="center"/>
    </xf>
    <xf numFmtId="166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10" xfId="0" applyNumberFormat="1" applyBorder="1" applyAlignment="1">
      <alignment horizontal="center"/>
    </xf>
    <xf numFmtId="1" fontId="0" fillId="0" borderId="10" xfId="0" applyNumberForma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1" fontId="2" fillId="0" borderId="2" xfId="0" applyNumberFormat="1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12" fillId="0" borderId="0" xfId="0" applyFont="1"/>
    <xf numFmtId="165" fontId="0" fillId="0" borderId="0" xfId="0" applyNumberFormat="1"/>
    <xf numFmtId="165" fontId="0" fillId="0" borderId="10" xfId="0" applyNumberFormat="1" applyBorder="1"/>
    <xf numFmtId="2" fontId="0" fillId="0" borderId="10" xfId="0" applyNumberFormat="1" applyBorder="1"/>
    <xf numFmtId="0" fontId="11" fillId="0" borderId="0" xfId="0" applyFont="1"/>
    <xf numFmtId="165" fontId="11" fillId="0" borderId="0" xfId="0" applyNumberFormat="1" applyFont="1"/>
    <xf numFmtId="165" fontId="11" fillId="0" borderId="10" xfId="0" applyNumberFormat="1" applyFont="1" applyBorder="1"/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165" fontId="11" fillId="0" borderId="0" xfId="0" applyNumberFormat="1" applyFont="1" applyAlignment="1">
      <alignment horizontal="center"/>
    </xf>
    <xf numFmtId="2" fontId="2" fillId="0" borderId="2" xfId="0" applyNumberFormat="1" applyFont="1" applyBorder="1" applyAlignment="1">
      <alignment horizontal="right"/>
    </xf>
    <xf numFmtId="165" fontId="2" fillId="0" borderId="2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0" fontId="4" fillId="0" borderId="6" xfId="0" applyFont="1" applyBorder="1" applyAlignment="1">
      <alignment horizontal="center"/>
    </xf>
    <xf numFmtId="1" fontId="2" fillId="5" borderId="6" xfId="0" applyNumberFormat="1" applyFont="1" applyFill="1" applyBorder="1" applyAlignment="1">
      <alignment horizontal="center"/>
    </xf>
    <xf numFmtId="1" fontId="0" fillId="0" borderId="0" xfId="0" applyNumberFormat="1"/>
    <xf numFmtId="0" fontId="2" fillId="0" borderId="2" xfId="0" applyFont="1" applyBorder="1" applyAlignment="1">
      <alignment horizontal="center" vertical="center"/>
    </xf>
    <xf numFmtId="1" fontId="2" fillId="0" borderId="2" xfId="0" applyNumberFormat="1" applyFont="1" applyBorder="1"/>
    <xf numFmtId="0" fontId="2" fillId="0" borderId="2" xfId="0" applyFont="1" applyBorder="1"/>
    <xf numFmtId="1" fontId="2" fillId="0" borderId="15" xfId="0" applyNumberFormat="1" applyFont="1" applyBorder="1" applyAlignment="1">
      <alignment horizontal="center"/>
    </xf>
    <xf numFmtId="2" fontId="2" fillId="0" borderId="2" xfId="0" applyNumberFormat="1" applyFont="1" applyBorder="1" applyAlignment="1">
      <alignment horizontal="left"/>
    </xf>
    <xf numFmtId="0" fontId="2" fillId="0" borderId="13" xfId="0" applyFont="1" applyBorder="1"/>
    <xf numFmtId="165" fontId="2" fillId="0" borderId="2" xfId="0" applyNumberFormat="1" applyFont="1" applyBorder="1" applyAlignment="1">
      <alignment horizontal="left"/>
    </xf>
    <xf numFmtId="0" fontId="2" fillId="0" borderId="2" xfId="0" applyFont="1" applyBorder="1" applyAlignment="1">
      <alignment horizontal="left"/>
    </xf>
    <xf numFmtId="2" fontId="2" fillId="0" borderId="2" xfId="0" applyNumberFormat="1" applyFont="1" applyBorder="1"/>
    <xf numFmtId="165" fontId="2" fillId="0" borderId="2" xfId="0" applyNumberFormat="1" applyFont="1" applyBorder="1"/>
    <xf numFmtId="168" fontId="2" fillId="0" borderId="17" xfId="0" applyNumberFormat="1" applyFont="1" applyBorder="1"/>
    <xf numFmtId="168" fontId="2" fillId="0" borderId="20" xfId="0" applyNumberFormat="1" applyFont="1" applyBorder="1"/>
    <xf numFmtId="0" fontId="2" fillId="0" borderId="18" xfId="0" applyFont="1" applyBorder="1"/>
    <xf numFmtId="0" fontId="2" fillId="0" borderId="12" xfId="0" applyFont="1" applyBorder="1"/>
    <xf numFmtId="0" fontId="2" fillId="0" borderId="9" xfId="0" applyFont="1" applyBorder="1"/>
    <xf numFmtId="0" fontId="0" fillId="0" borderId="11" xfId="0" applyBorder="1"/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0" xfId="0" applyFont="1"/>
    <xf numFmtId="0" fontId="2" fillId="0" borderId="19" xfId="0" applyFont="1" applyBorder="1" applyAlignment="1">
      <alignment horizontal="center"/>
    </xf>
    <xf numFmtId="0" fontId="4" fillId="0" borderId="0" xfId="0" applyFont="1"/>
    <xf numFmtId="0" fontId="2" fillId="0" borderId="6" xfId="0" applyFont="1" applyBorder="1"/>
    <xf numFmtId="0" fontId="2" fillId="0" borderId="11" xfId="0" applyFont="1" applyBorder="1"/>
    <xf numFmtId="165" fontId="2" fillId="0" borderId="15" xfId="0" applyNumberFormat="1" applyFont="1" applyBorder="1" applyAlignment="1">
      <alignment horizontal="right"/>
    </xf>
    <xf numFmtId="2" fontId="2" fillId="0" borderId="15" xfId="0" applyNumberFormat="1" applyFont="1" applyBorder="1" applyAlignment="1">
      <alignment horizontal="right"/>
    </xf>
    <xf numFmtId="2" fontId="2" fillId="0" borderId="17" xfId="0" applyNumberFormat="1" applyFont="1" applyBorder="1" applyAlignment="1">
      <alignment horizontal="right"/>
    </xf>
    <xf numFmtId="166" fontId="2" fillId="0" borderId="15" xfId="0" applyNumberFormat="1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0" fillId="0" borderId="17" xfId="0" applyBorder="1"/>
    <xf numFmtId="0" fontId="0" fillId="0" borderId="20" xfId="0" applyBorder="1"/>
    <xf numFmtId="0" fontId="0" fillId="0" borderId="18" xfId="0" applyBorder="1"/>
    <xf numFmtId="0" fontId="0" fillId="0" borderId="9" xfId="0" applyBorder="1"/>
    <xf numFmtId="0" fontId="2" fillId="0" borderId="17" xfId="0" applyFont="1" applyBorder="1"/>
    <xf numFmtId="0" fontId="2" fillId="0" borderId="20" xfId="0" applyFont="1" applyBorder="1"/>
    <xf numFmtId="164" fontId="2" fillId="0" borderId="2" xfId="0" applyNumberFormat="1" applyFont="1" applyBorder="1"/>
    <xf numFmtId="167" fontId="2" fillId="0" borderId="9" xfId="0" applyNumberFormat="1" applyFont="1" applyBorder="1"/>
    <xf numFmtId="165" fontId="2" fillId="0" borderId="0" xfId="0" applyNumberFormat="1" applyFont="1"/>
    <xf numFmtId="0" fontId="2" fillId="0" borderId="2" xfId="0" applyFont="1" applyBorder="1" applyAlignment="1">
      <alignment horizontal="right" vertical="center"/>
    </xf>
    <xf numFmtId="2" fontId="2" fillId="0" borderId="2" xfId="0" applyNumberFormat="1" applyFont="1" applyBorder="1" applyAlignment="1">
      <alignment horizontal="right" vertical="center"/>
    </xf>
    <xf numFmtId="164" fontId="2" fillId="0" borderId="2" xfId="0" applyNumberFormat="1" applyFont="1" applyBorder="1" applyAlignment="1">
      <alignment horizontal="right" vertical="center"/>
    </xf>
    <xf numFmtId="165" fontId="2" fillId="0" borderId="2" xfId="0" applyNumberFormat="1" applyFont="1" applyBorder="1" applyAlignment="1">
      <alignment horizontal="right" vertical="center"/>
    </xf>
    <xf numFmtId="2" fontId="0" fillId="0" borderId="17" xfId="0" applyNumberFormat="1" applyBorder="1"/>
    <xf numFmtId="2" fontId="0" fillId="0" borderId="18" xfId="0" applyNumberFormat="1" applyBorder="1"/>
    <xf numFmtId="164" fontId="0" fillId="0" borderId="9" xfId="0" applyNumberFormat="1" applyBorder="1"/>
    <xf numFmtId="2" fontId="2" fillId="0" borderId="17" xfId="0" applyNumberFormat="1" applyFont="1" applyBorder="1"/>
    <xf numFmtId="2" fontId="2" fillId="0" borderId="18" xfId="0" applyNumberFormat="1" applyFont="1" applyBorder="1"/>
    <xf numFmtId="2" fontId="2" fillId="0" borderId="9" xfId="0" applyNumberFormat="1" applyFont="1" applyBorder="1"/>
    <xf numFmtId="164" fontId="0" fillId="0" borderId="2" xfId="0" applyNumberFormat="1" applyBorder="1"/>
    <xf numFmtId="0" fontId="1" fillId="2" borderId="17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11" fillId="0" borderId="10" xfId="0" applyFont="1" applyBorder="1"/>
    <xf numFmtId="0" fontId="2" fillId="0" borderId="0" xfId="0" applyFont="1" applyAlignment="1">
      <alignment horizontal="left"/>
    </xf>
    <xf numFmtId="0" fontId="5" fillId="4" borderId="6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0" borderId="0" xfId="0" applyAlignment="1">
      <alignment horizontal="left"/>
    </xf>
    <xf numFmtId="0" fontId="2" fillId="0" borderId="1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/>
    </xf>
    <xf numFmtId="0" fontId="0" fillId="0" borderId="16" xfId="0" applyBorder="1" applyAlignment="1">
      <alignment horizontal="left"/>
    </xf>
    <xf numFmtId="0" fontId="5" fillId="4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5" fillId="4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5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5" fillId="4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4BEE4"/>
      <color rgb="FFFF4747"/>
      <color rgb="FFA365D1"/>
      <color rgb="FFADF79B"/>
      <color rgb="FFF1A1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34651277113055"/>
          <c:y val="4.3173529465393032E-2"/>
          <c:w val="0.8474082358103846"/>
          <c:h val="0.71069346824984025"/>
        </c:manualLayout>
      </c:layout>
      <c:barChart>
        <c:barDir val="col"/>
        <c:grouping val="clustered"/>
        <c:varyColors val="0"/>
        <c:ser>
          <c:idx val="0"/>
          <c:order val="0"/>
          <c:tx>
            <c:v>HM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errBars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LAxLO!$R$20:$T$20</c:f>
              <c:strCache>
                <c:ptCount val="3"/>
                <c:pt idx="0">
                  <c:v>LA</c:v>
                </c:pt>
                <c:pt idx="1">
                  <c:v>LO</c:v>
                </c:pt>
                <c:pt idx="2">
                  <c:v>LA x LO</c:v>
                </c:pt>
              </c:strCache>
            </c:strRef>
          </c:cat>
          <c:val>
            <c:numRef>
              <c:f>LAxLO!$R$21:$T$21</c:f>
              <c:numCache>
                <c:formatCode>0.00</c:formatCode>
                <c:ptCount val="3"/>
                <c:pt idx="0" formatCode="0.000">
                  <c:v>1.06</c:v>
                </c:pt>
                <c:pt idx="1">
                  <c:v>8</c:v>
                </c:pt>
                <c:pt idx="2" formatCode="General">
                  <c:v>5.14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07-4A56-BFEA-D3731A8A00BE}"/>
            </c:ext>
          </c:extLst>
        </c:ser>
        <c:ser>
          <c:idx val="1"/>
          <c:order val="1"/>
          <c:tx>
            <c:v>MO</c:v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errBars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LAxLO!$R$20:$T$20</c:f>
              <c:strCache>
                <c:ptCount val="3"/>
                <c:pt idx="0">
                  <c:v>LA</c:v>
                </c:pt>
                <c:pt idx="1">
                  <c:v>LO</c:v>
                </c:pt>
                <c:pt idx="2">
                  <c:v>LA x LO</c:v>
                </c:pt>
              </c:strCache>
            </c:strRef>
          </c:cat>
          <c:val>
            <c:numRef>
              <c:f>LAxLO!$R$22:$T$22</c:f>
              <c:numCache>
                <c:formatCode>General</c:formatCode>
                <c:ptCount val="3"/>
                <c:pt idx="0" formatCode="0.00">
                  <c:v>67.5</c:v>
                </c:pt>
                <c:pt idx="1">
                  <c:v>69.83</c:v>
                </c:pt>
                <c:pt idx="2" formatCode="0.00">
                  <c:v>36.4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307-4A56-BFEA-D3731A8A00BE}"/>
            </c:ext>
          </c:extLst>
        </c:ser>
        <c:ser>
          <c:idx val="2"/>
          <c:order val="2"/>
          <c:tx>
            <c:v>HS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errBars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LAxLO!$R$20:$T$20</c:f>
              <c:strCache>
                <c:ptCount val="3"/>
                <c:pt idx="0">
                  <c:v>LA</c:v>
                </c:pt>
                <c:pt idx="1">
                  <c:v>LO</c:v>
                </c:pt>
                <c:pt idx="2">
                  <c:v>LA x LO</c:v>
                </c:pt>
              </c:strCache>
            </c:strRef>
          </c:cat>
          <c:val>
            <c:numRef>
              <c:f>LAxLO!$R$23:$T$23</c:f>
              <c:numCache>
                <c:formatCode>General</c:formatCode>
                <c:ptCount val="3"/>
                <c:pt idx="0" formatCode="0.00">
                  <c:v>29.1</c:v>
                </c:pt>
                <c:pt idx="1">
                  <c:v>5.53</c:v>
                </c:pt>
                <c:pt idx="2" formatCode="0.00">
                  <c:v>28.1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07-4A56-BFEA-D3731A8A00BE}"/>
            </c:ext>
          </c:extLst>
        </c:ser>
        <c:ser>
          <c:idx val="3"/>
          <c:order val="3"/>
          <c:tx>
            <c:v>SO</c:v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LAxLO!$R$20:$T$20</c:f>
              <c:strCache>
                <c:ptCount val="3"/>
                <c:pt idx="0">
                  <c:v>LA</c:v>
                </c:pt>
                <c:pt idx="1">
                  <c:v>LO</c:v>
                </c:pt>
                <c:pt idx="2">
                  <c:v>LA x LO</c:v>
                </c:pt>
              </c:strCache>
            </c:strRef>
          </c:cat>
          <c:val>
            <c:numRef>
              <c:f>LAxLO!$R$24:$T$24</c:f>
              <c:numCache>
                <c:formatCode>General</c:formatCode>
                <c:ptCount val="3"/>
                <c:pt idx="0">
                  <c:v>1.073</c:v>
                </c:pt>
                <c:pt idx="1">
                  <c:v>5.53</c:v>
                </c:pt>
                <c:pt idx="2" formatCode="0.00">
                  <c:v>2.2000000000000002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307-4A56-BFEA-D3731A8A00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43332672"/>
        <c:axId val="343331712"/>
      </c:barChart>
      <c:catAx>
        <c:axId val="34333267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100"/>
                  <a:t>Plantas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43331712"/>
        <c:crosses val="autoZero"/>
        <c:auto val="1"/>
        <c:lblAlgn val="ctr"/>
        <c:lblOffset val="100"/>
        <c:noMultiLvlLbl val="0"/>
      </c:catAx>
      <c:valAx>
        <c:axId val="343331712"/>
        <c:scaling>
          <c:orientation val="minMax"/>
          <c:max val="8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100" baseline="0"/>
                  <a:t>Cantidad relativa %</a:t>
                </a:r>
                <a:endParaRPr lang="es-CO" sz="11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433326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9593094533766265"/>
          <c:y val="0.90547778448404537"/>
          <c:w val="0.28150055272150598"/>
          <c:h val="7.09730176257401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'LCxLO-1'!$Q$20</c:f>
              <c:strCache>
                <c:ptCount val="1"/>
                <c:pt idx="0">
                  <c:v>HM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'LCxLO-1'!$R$19:$Z$19</c:f>
              <c:strCache>
                <c:ptCount val="9"/>
                <c:pt idx="0">
                  <c:v>LC</c:v>
                </c:pt>
                <c:pt idx="1">
                  <c:v>LO</c:v>
                </c:pt>
                <c:pt idx="2">
                  <c:v>LC x LO-1</c:v>
                </c:pt>
                <c:pt idx="3">
                  <c:v>LC x LO-2</c:v>
                </c:pt>
                <c:pt idx="4">
                  <c:v>LC x LO-3</c:v>
                </c:pt>
                <c:pt idx="5">
                  <c:v>LC x LO-4</c:v>
                </c:pt>
                <c:pt idx="6">
                  <c:v>LC x LO-5</c:v>
                </c:pt>
                <c:pt idx="7">
                  <c:v>LC x LO-6</c:v>
                </c:pt>
                <c:pt idx="8">
                  <c:v>LC x LO-7</c:v>
                </c:pt>
              </c:strCache>
            </c:strRef>
          </c:cat>
          <c:val>
            <c:numRef>
              <c:f>'LCxLO-1'!$R$20:$Z$20</c:f>
              <c:numCache>
                <c:formatCode>0.00</c:formatCode>
                <c:ptCount val="9"/>
                <c:pt idx="0" formatCode="General">
                  <c:v>12.41</c:v>
                </c:pt>
                <c:pt idx="1">
                  <c:v>8</c:v>
                </c:pt>
                <c:pt idx="2">
                  <c:v>3.13</c:v>
                </c:pt>
                <c:pt idx="3" formatCode="General">
                  <c:v>9.1199999999999992</c:v>
                </c:pt>
                <c:pt idx="4">
                  <c:v>11.5</c:v>
                </c:pt>
                <c:pt idx="5">
                  <c:v>6.01</c:v>
                </c:pt>
                <c:pt idx="6" formatCode="General">
                  <c:v>7.4</c:v>
                </c:pt>
                <c:pt idx="7" formatCode="0.0">
                  <c:v>3</c:v>
                </c:pt>
                <c:pt idx="8" formatCode="0.0">
                  <c:v>15.1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F6-4A07-A07A-A17BF0047173}"/>
            </c:ext>
          </c:extLst>
        </c:ser>
        <c:ser>
          <c:idx val="1"/>
          <c:order val="1"/>
          <c:tx>
            <c:strRef>
              <c:f>'LCxLO-1'!$Q$21</c:f>
              <c:strCache>
                <c:ptCount val="1"/>
                <c:pt idx="0">
                  <c:v>MO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'LCxLO-1'!$R$19:$Z$19</c:f>
              <c:strCache>
                <c:ptCount val="9"/>
                <c:pt idx="0">
                  <c:v>LC</c:v>
                </c:pt>
                <c:pt idx="1">
                  <c:v>LO</c:v>
                </c:pt>
                <c:pt idx="2">
                  <c:v>LC x LO-1</c:v>
                </c:pt>
                <c:pt idx="3">
                  <c:v>LC x LO-2</c:v>
                </c:pt>
                <c:pt idx="4">
                  <c:v>LC x LO-3</c:v>
                </c:pt>
                <c:pt idx="5">
                  <c:v>LC x LO-4</c:v>
                </c:pt>
                <c:pt idx="6">
                  <c:v>LC x LO-5</c:v>
                </c:pt>
                <c:pt idx="7">
                  <c:v>LC x LO-6</c:v>
                </c:pt>
                <c:pt idx="8">
                  <c:v>LC x LO-7</c:v>
                </c:pt>
              </c:strCache>
            </c:strRef>
          </c:cat>
          <c:val>
            <c:numRef>
              <c:f>'LCxLO-1'!$R$21:$Z$21</c:f>
              <c:numCache>
                <c:formatCode>General</c:formatCode>
                <c:ptCount val="9"/>
                <c:pt idx="0" formatCode="0.0">
                  <c:v>5</c:v>
                </c:pt>
                <c:pt idx="1">
                  <c:v>69.83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 formatCode="0.00">
                  <c:v>3.2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F6-4A07-A07A-A17BF0047173}"/>
            </c:ext>
          </c:extLst>
        </c:ser>
        <c:ser>
          <c:idx val="2"/>
          <c:order val="2"/>
          <c:tx>
            <c:strRef>
              <c:f>'LCxLO-1'!$Q$22</c:f>
              <c:strCache>
                <c:ptCount val="1"/>
                <c:pt idx="0">
                  <c:v>HS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'LCxLO-1'!$R$19:$Z$19</c:f>
              <c:strCache>
                <c:ptCount val="9"/>
                <c:pt idx="0">
                  <c:v>LC</c:v>
                </c:pt>
                <c:pt idx="1">
                  <c:v>LO</c:v>
                </c:pt>
                <c:pt idx="2">
                  <c:v>LC x LO-1</c:v>
                </c:pt>
                <c:pt idx="3">
                  <c:v>LC x LO-2</c:v>
                </c:pt>
                <c:pt idx="4">
                  <c:v>LC x LO-3</c:v>
                </c:pt>
                <c:pt idx="5">
                  <c:v>LC x LO-4</c:v>
                </c:pt>
                <c:pt idx="6">
                  <c:v>LC x LO-5</c:v>
                </c:pt>
                <c:pt idx="7">
                  <c:v>LC x LO-6</c:v>
                </c:pt>
                <c:pt idx="8">
                  <c:v>LC x LO-7</c:v>
                </c:pt>
              </c:strCache>
            </c:strRef>
          </c:cat>
          <c:val>
            <c:numRef>
              <c:f>'LCxLO-1'!$R$22:$Z$22</c:f>
              <c:numCache>
                <c:formatCode>General</c:formatCode>
                <c:ptCount val="9"/>
                <c:pt idx="0">
                  <c:v>51.52</c:v>
                </c:pt>
                <c:pt idx="1">
                  <c:v>5.53</c:v>
                </c:pt>
                <c:pt idx="2" formatCode="0.0">
                  <c:v>24</c:v>
                </c:pt>
                <c:pt idx="3">
                  <c:v>35.01</c:v>
                </c:pt>
                <c:pt idx="4" formatCode="0.00">
                  <c:v>44.6</c:v>
                </c:pt>
                <c:pt idx="5" formatCode="0.00">
                  <c:v>15.5</c:v>
                </c:pt>
                <c:pt idx="6" formatCode="0.0">
                  <c:v>30</c:v>
                </c:pt>
                <c:pt idx="7" formatCode="0.0">
                  <c:v>12.2</c:v>
                </c:pt>
                <c:pt idx="8" formatCode="0.0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4F6-4A07-A07A-A17BF0047173}"/>
            </c:ext>
          </c:extLst>
        </c:ser>
        <c:ser>
          <c:idx val="3"/>
          <c:order val="3"/>
          <c:tx>
            <c:strRef>
              <c:f>'LCxLO-1'!$Q$23</c:f>
              <c:strCache>
                <c:ptCount val="1"/>
                <c:pt idx="0">
                  <c:v>SO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'LCxLO-1'!$R$19:$Z$19</c:f>
              <c:strCache>
                <c:ptCount val="9"/>
                <c:pt idx="0">
                  <c:v>LC</c:v>
                </c:pt>
                <c:pt idx="1">
                  <c:v>LO</c:v>
                </c:pt>
                <c:pt idx="2">
                  <c:v>LC x LO-1</c:v>
                </c:pt>
                <c:pt idx="3">
                  <c:v>LC x LO-2</c:v>
                </c:pt>
                <c:pt idx="4">
                  <c:v>LC x LO-3</c:v>
                </c:pt>
                <c:pt idx="5">
                  <c:v>LC x LO-4</c:v>
                </c:pt>
                <c:pt idx="6">
                  <c:v>LC x LO-5</c:v>
                </c:pt>
                <c:pt idx="7">
                  <c:v>LC x LO-6</c:v>
                </c:pt>
                <c:pt idx="8">
                  <c:v>LC x LO-7</c:v>
                </c:pt>
              </c:strCache>
            </c:strRef>
          </c:cat>
          <c:val>
            <c:numRef>
              <c:f>'LCxLO-1'!$R$23:$Z$23</c:f>
              <c:numCache>
                <c:formatCode>General</c:formatCode>
                <c:ptCount val="9"/>
                <c:pt idx="0">
                  <c:v>4.9400000000000004</c:v>
                </c:pt>
                <c:pt idx="1">
                  <c:v>5.53</c:v>
                </c:pt>
                <c:pt idx="2" formatCode="0.0">
                  <c:v>12</c:v>
                </c:pt>
                <c:pt idx="3" formatCode="0.0">
                  <c:v>22</c:v>
                </c:pt>
                <c:pt idx="4" formatCode="0.0">
                  <c:v>6</c:v>
                </c:pt>
                <c:pt idx="5" formatCode="0.00">
                  <c:v>4.8</c:v>
                </c:pt>
                <c:pt idx="6">
                  <c:v>10.3</c:v>
                </c:pt>
                <c:pt idx="7" formatCode="0.0">
                  <c:v>3</c:v>
                </c:pt>
                <c:pt idx="8" formatCode="0.0">
                  <c:v>6.4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4F6-4A07-A07A-A17BF00471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3119984"/>
        <c:axId val="523121904"/>
      </c:barChart>
      <c:catAx>
        <c:axId val="5231199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100"/>
                  <a:t>Plantas</a:t>
                </a:r>
              </a:p>
            </c:rich>
          </c:tx>
          <c:layout>
            <c:manualLayout>
              <c:xMode val="edge"/>
              <c:yMode val="edge"/>
              <c:x val="0.4621591674080629"/>
              <c:y val="0.8095031730726620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23121904"/>
        <c:crosses val="autoZero"/>
        <c:auto val="1"/>
        <c:lblAlgn val="ctr"/>
        <c:lblOffset val="100"/>
        <c:noMultiLvlLbl val="0"/>
      </c:catAx>
      <c:valAx>
        <c:axId val="523121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100"/>
                  <a:t>Cantidad relativa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23119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488244</xdr:colOff>
      <xdr:row>20</xdr:row>
      <xdr:rowOff>153106</xdr:rowOff>
    </xdr:from>
    <xdr:ext cx="65" cy="172227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B9E94E51-8891-C22F-B44E-4CFFFADFE6CC}"/>
            </a:ext>
          </a:extLst>
        </xdr:cNvPr>
        <xdr:cNvSpPr txBox="1"/>
      </xdr:nvSpPr>
      <xdr:spPr>
        <a:xfrm>
          <a:off x="6076244" y="3829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twoCellAnchor>
    <xdr:from>
      <xdr:col>16</xdr:col>
      <xdr:colOff>113392</xdr:colOff>
      <xdr:row>25</xdr:row>
      <xdr:rowOff>54430</xdr:rowOff>
    </xdr:from>
    <xdr:to>
      <xdr:col>22</xdr:col>
      <xdr:colOff>217714</xdr:colOff>
      <xdr:row>43</xdr:row>
      <xdr:rowOff>24494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747F3FC-50EB-DD1D-5C69-2785B20865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58962</xdr:colOff>
      <xdr:row>23</xdr:row>
      <xdr:rowOff>129721</xdr:rowOff>
    </xdr:from>
    <xdr:to>
      <xdr:col>22</xdr:col>
      <xdr:colOff>172356</xdr:colOff>
      <xdr:row>41</xdr:row>
      <xdr:rowOff>136071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50B5071-FC2C-0311-D7B5-AE1FD48E7C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ADC8D-9A29-4F80-9835-A689E859759D}">
  <dimension ref="A1:AE46"/>
  <sheetViews>
    <sheetView topLeftCell="D20" zoomScale="70" zoomScaleNormal="70" workbookViewId="0">
      <selection activeCell="D28" sqref="D28"/>
    </sheetView>
  </sheetViews>
  <sheetFormatPr baseColWidth="10" defaultRowHeight="14.4" x14ac:dyDescent="0.3"/>
  <cols>
    <col min="4" max="4" width="13.77734375" customWidth="1"/>
    <col min="5" max="5" width="14.44140625" customWidth="1"/>
    <col min="6" max="6" width="12.44140625" customWidth="1"/>
    <col min="7" max="7" width="20.5546875" customWidth="1"/>
    <col min="8" max="8" width="13.5546875" bestFit="1" customWidth="1"/>
    <col min="9" max="9" width="6.21875" bestFit="1" customWidth="1"/>
    <col min="10" max="10" width="15" customWidth="1"/>
    <col min="11" max="11" width="16.5546875" customWidth="1"/>
    <col min="12" max="12" width="13.5546875" customWidth="1"/>
    <col min="13" max="13" width="15.21875" customWidth="1"/>
    <col min="14" max="14" width="16.5546875" customWidth="1"/>
    <col min="15" max="15" width="15" customWidth="1"/>
    <col min="18" max="18" width="14.77734375" customWidth="1"/>
    <col min="19" max="19" width="14.44140625" customWidth="1"/>
    <col min="22" max="22" width="11.21875" customWidth="1"/>
    <col min="23" max="23" width="13.44140625" customWidth="1"/>
    <col min="24" max="24" width="13.77734375" customWidth="1"/>
    <col min="25" max="25" width="15" customWidth="1"/>
    <col min="27" max="27" width="13" customWidth="1"/>
  </cols>
  <sheetData>
    <row r="1" spans="1:31" ht="27.6" x14ac:dyDescent="0.3">
      <c r="A1" s="87" t="s">
        <v>0</v>
      </c>
      <c r="B1" s="86" t="s">
        <v>1</v>
      </c>
      <c r="C1" s="86" t="s">
        <v>209</v>
      </c>
      <c r="D1" s="86" t="s">
        <v>210</v>
      </c>
      <c r="E1" s="86" t="s">
        <v>211</v>
      </c>
      <c r="F1" s="86" t="s">
        <v>240</v>
      </c>
      <c r="G1" s="88" t="s">
        <v>7</v>
      </c>
      <c r="H1" s="89" t="s">
        <v>4</v>
      </c>
      <c r="I1" s="89" t="s">
        <v>6</v>
      </c>
      <c r="J1" s="89" t="s">
        <v>5</v>
      </c>
      <c r="K1" s="86" t="s">
        <v>3</v>
      </c>
      <c r="L1" s="86" t="s">
        <v>212</v>
      </c>
      <c r="M1" s="86" t="s">
        <v>213</v>
      </c>
      <c r="N1" s="86" t="s">
        <v>215</v>
      </c>
      <c r="O1" s="86" t="s">
        <v>214</v>
      </c>
      <c r="P1" s="86" t="s">
        <v>216</v>
      </c>
      <c r="Q1" s="86" t="s">
        <v>219</v>
      </c>
      <c r="R1" s="86" t="s">
        <v>220</v>
      </c>
      <c r="S1" s="86" t="s">
        <v>241</v>
      </c>
      <c r="T1" s="90" t="s">
        <v>221</v>
      </c>
      <c r="U1" s="91" t="s">
        <v>217</v>
      </c>
      <c r="V1" s="92" t="s">
        <v>228</v>
      </c>
      <c r="W1" s="92" t="s">
        <v>222</v>
      </c>
      <c r="X1" s="92" t="s">
        <v>223</v>
      </c>
      <c r="Y1" s="90" t="s">
        <v>243</v>
      </c>
      <c r="Z1" s="93" t="s">
        <v>224</v>
      </c>
      <c r="AA1" s="86" t="s">
        <v>218</v>
      </c>
      <c r="AB1" s="93" t="s">
        <v>229</v>
      </c>
      <c r="AC1" s="93" t="s">
        <v>225</v>
      </c>
      <c r="AD1" s="93" t="s">
        <v>226</v>
      </c>
      <c r="AE1" s="94" t="s">
        <v>227</v>
      </c>
    </row>
    <row r="2" spans="1:31" ht="15.6" x14ac:dyDescent="0.3">
      <c r="A2" s="2" t="s">
        <v>2</v>
      </c>
      <c r="B2" s="2">
        <v>1</v>
      </c>
      <c r="C2" s="44">
        <v>18.716000000000001</v>
      </c>
      <c r="D2" s="67">
        <v>23.106999999999999</v>
      </c>
      <c r="E2" s="9">
        <v>23.105</v>
      </c>
      <c r="F2">
        <v>23.103000000000002</v>
      </c>
      <c r="G2" s="3" t="s">
        <v>8</v>
      </c>
      <c r="H2" s="4" t="s">
        <v>10</v>
      </c>
      <c r="I2" s="4" t="s">
        <v>11</v>
      </c>
      <c r="J2" s="3" t="s">
        <v>12</v>
      </c>
      <c r="K2" s="3" t="s">
        <v>9</v>
      </c>
      <c r="L2" s="46">
        <v>1030.6362545018007</v>
      </c>
      <c r="M2" s="62">
        <v>1033.907056798623</v>
      </c>
      <c r="N2" s="65">
        <v>1033.8578805015982</v>
      </c>
      <c r="O2" s="25">
        <v>1033.8087042045734</v>
      </c>
      <c r="P2" s="44">
        <v>3387408</v>
      </c>
      <c r="Q2" s="63">
        <v>1227515</v>
      </c>
      <c r="R2" s="25">
        <v>1196474</v>
      </c>
      <c r="S2">
        <v>1177348</v>
      </c>
      <c r="T2" s="25">
        <f>AVERAGE(Q2:S2)</f>
        <v>1200445.6666666667</v>
      </c>
      <c r="U2" s="45">
        <v>0.95662144312592401</v>
      </c>
      <c r="V2" s="70">
        <v>1.0771780337308718</v>
      </c>
      <c r="W2" s="70">
        <v>1.059355973538882</v>
      </c>
      <c r="X2" s="69">
        <v>1.0576274114637645</v>
      </c>
      <c r="Y2" s="60">
        <f>AVERAGE(V2:X2)</f>
        <v>1.0647204729111728</v>
      </c>
      <c r="Z2" s="25">
        <f t="shared" ref="Z2:Z17" si="0">_xlfn.STDEV.S(V2:X2)</f>
        <v>1.082312791637702E-2</v>
      </c>
      <c r="AA2" s="44">
        <f t="shared" ref="AA2:AA17" si="1">P2/$P$6</f>
        <v>5.8314284917476374E-2</v>
      </c>
      <c r="AB2" s="25">
        <v>7.034215150488532E-2</v>
      </c>
      <c r="AC2" s="25">
        <v>6.9582353740994946E-2</v>
      </c>
      <c r="AD2" s="25">
        <v>6.927437098693684E-2</v>
      </c>
      <c r="AE2" s="64">
        <f>_xlfn.STDEV.S(AB2:AD2)</f>
        <v>5.4959094687478754E-4</v>
      </c>
    </row>
    <row r="3" spans="1:31" ht="15.6" x14ac:dyDescent="0.3">
      <c r="A3" s="2" t="s">
        <v>2</v>
      </c>
      <c r="B3" s="2">
        <v>2</v>
      </c>
      <c r="C3" s="44">
        <v>26.971</v>
      </c>
      <c r="D3" s="68">
        <v>31.215</v>
      </c>
      <c r="E3" s="9">
        <v>31.212</v>
      </c>
      <c r="F3">
        <v>31.209</v>
      </c>
      <c r="G3" s="2" t="s">
        <v>14</v>
      </c>
      <c r="H3" s="4" t="s">
        <v>15</v>
      </c>
      <c r="I3" s="4" t="s">
        <v>16</v>
      </c>
      <c r="J3" s="5" t="s">
        <v>17</v>
      </c>
      <c r="K3" s="3" t="s">
        <v>13</v>
      </c>
      <c r="L3" s="46">
        <v>1241.0610665929814</v>
      </c>
      <c r="M3" s="62">
        <v>1244.0443963183541</v>
      </c>
      <c r="N3" s="65">
        <v>1243.963183540877</v>
      </c>
      <c r="O3" s="25">
        <v>1243.8819707634002</v>
      </c>
      <c r="P3" s="44">
        <v>55177526</v>
      </c>
      <c r="Q3" s="63">
        <v>18354441</v>
      </c>
      <c r="R3" s="25">
        <v>18194162</v>
      </c>
      <c r="S3">
        <v>17934901</v>
      </c>
      <c r="T3" s="25">
        <f t="shared" ref="T3:T17" si="2">AVERAGE(Q3:S3)</f>
        <v>18161168</v>
      </c>
      <c r="U3" s="45">
        <v>15.582417160920148</v>
      </c>
      <c r="V3" s="70">
        <v>16.106524699583545</v>
      </c>
      <c r="W3" s="70">
        <v>16.109079009016604</v>
      </c>
      <c r="X3" s="70">
        <v>16.111160777857425</v>
      </c>
      <c r="Y3" s="60">
        <f t="shared" ref="Y3:Y17" si="3">AVERAGE(V3:X3)</f>
        <v>16.108921495485859</v>
      </c>
      <c r="Z3" s="25">
        <f t="shared" si="0"/>
        <v>2.3220493803234113E-3</v>
      </c>
      <c r="AA3" s="44">
        <f t="shared" si="1"/>
        <v>0.94988202549130796</v>
      </c>
      <c r="AB3" s="25">
        <v>1.0517923362317192</v>
      </c>
      <c r="AC3" s="25">
        <v>1.0581029059594844</v>
      </c>
      <c r="AD3" s="25">
        <v>1.0552776116220393</v>
      </c>
      <c r="AE3" s="64">
        <f t="shared" ref="AE3:AE17" si="4">_xlfn.STDEV.S(AB3:AD3)</f>
        <v>3.1610315544285338E-3</v>
      </c>
    </row>
    <row r="4" spans="1:31" ht="15.6" x14ac:dyDescent="0.3">
      <c r="A4" s="2" t="s">
        <v>2</v>
      </c>
      <c r="B4" s="2">
        <v>3</v>
      </c>
      <c r="C4" s="44">
        <v>28.074999999999999</v>
      </c>
      <c r="D4" s="68">
        <v>32.28</v>
      </c>
      <c r="E4" s="9">
        <v>32.277000000000001</v>
      </c>
      <c r="F4">
        <v>32.274000000000001</v>
      </c>
      <c r="G4" s="2" t="s">
        <v>18</v>
      </c>
      <c r="H4" s="4" t="s">
        <v>20</v>
      </c>
      <c r="I4" s="4" t="s">
        <v>11</v>
      </c>
      <c r="J4" s="5" t="s">
        <v>21</v>
      </c>
      <c r="K4" s="3" t="s">
        <v>19</v>
      </c>
      <c r="L4" s="46">
        <v>1271.5667311411992</v>
      </c>
      <c r="M4" s="62">
        <v>1272.8749323226855</v>
      </c>
      <c r="N4" s="65">
        <v>1272.7937195452084</v>
      </c>
      <c r="O4" s="25">
        <v>1272.7125067677316</v>
      </c>
      <c r="P4" s="44">
        <v>168536190</v>
      </c>
      <c r="Q4" s="63">
        <v>58465581</v>
      </c>
      <c r="R4" s="25">
        <v>58016838</v>
      </c>
      <c r="S4">
        <v>57173518</v>
      </c>
      <c r="T4" s="25">
        <f t="shared" si="2"/>
        <v>57885312.333333336</v>
      </c>
      <c r="U4" s="45">
        <v>47.595486961341805</v>
      </c>
      <c r="V4" s="70">
        <v>51.305148680474787</v>
      </c>
      <c r="W4" s="70">
        <v>51.36800624262424</v>
      </c>
      <c r="X4" s="70">
        <v>51.359733780171155</v>
      </c>
      <c r="Y4" s="60">
        <f t="shared" si="3"/>
        <v>51.344296234423389</v>
      </c>
      <c r="Z4" s="25">
        <f t="shared" si="0"/>
        <v>3.4154159979111691E-2</v>
      </c>
      <c r="AA4" s="44">
        <f t="shared" si="1"/>
        <v>2.9013533068841819</v>
      </c>
      <c r="AB4" s="25">
        <v>3.3503417526654622</v>
      </c>
      <c r="AC4" s="25">
        <v>3.3740375007313141</v>
      </c>
      <c r="AD4" s="25">
        <v>3.3640516623464869</v>
      </c>
      <c r="AE4" s="64">
        <f t="shared" si="4"/>
        <v>1.1896547595206424E-2</v>
      </c>
    </row>
    <row r="5" spans="1:31" ht="15.6" x14ac:dyDescent="0.3">
      <c r="A5" s="2" t="s">
        <v>2</v>
      </c>
      <c r="B5" s="2">
        <v>4</v>
      </c>
      <c r="C5" s="44">
        <v>32.335000000000001</v>
      </c>
      <c r="D5" s="68">
        <v>37.127000000000002</v>
      </c>
      <c r="E5" s="9">
        <v>37.124000000000002</v>
      </c>
      <c r="F5">
        <v>37.122</v>
      </c>
      <c r="G5" s="3" t="s">
        <v>22</v>
      </c>
      <c r="H5" s="4" t="s">
        <v>24</v>
      </c>
      <c r="I5" s="4" t="s">
        <v>16</v>
      </c>
      <c r="J5" s="3" t="s">
        <v>25</v>
      </c>
      <c r="K5" s="3" t="s">
        <v>23</v>
      </c>
      <c r="L5" s="46">
        <v>1393.3006064106266</v>
      </c>
      <c r="M5" s="62">
        <v>1404.7928262213977</v>
      </c>
      <c r="N5" s="65">
        <v>1404.700061842919</v>
      </c>
      <c r="O5">
        <v>1399.4308943089432</v>
      </c>
      <c r="P5" s="44">
        <v>4114904</v>
      </c>
      <c r="Q5" s="63">
        <v>17450632</v>
      </c>
      <c r="R5" s="25">
        <v>17195078</v>
      </c>
      <c r="S5">
        <v>16995434</v>
      </c>
      <c r="T5" s="25">
        <f t="shared" si="2"/>
        <v>17213714.666666668</v>
      </c>
      <c r="U5" s="45">
        <v>1.1620700555718819</v>
      </c>
      <c r="V5" s="70">
        <v>15.313407547053215</v>
      </c>
      <c r="W5" s="70">
        <v>15.224491794027292</v>
      </c>
      <c r="X5" s="70">
        <v>15.267225041468837</v>
      </c>
      <c r="Y5" s="60">
        <f t="shared" si="3"/>
        <v>15.268374794183115</v>
      </c>
      <c r="Z5" s="25">
        <f t="shared" si="0"/>
        <v>4.4469025540478248E-2</v>
      </c>
      <c r="AA5" s="44">
        <f t="shared" si="1"/>
        <v>7.0838140626716117E-2</v>
      </c>
      <c r="AB5" s="25">
        <v>8.5007007196071752E-2</v>
      </c>
      <c r="AC5" s="25">
        <v>8.5693243147835677E-2</v>
      </c>
      <c r="AD5">
        <v>8.5131159345504206E-2</v>
      </c>
      <c r="AE5" s="64">
        <f>_xlfn.STDEV.S(AB5:AD5)</f>
        <v>3.6566645515310846E-4</v>
      </c>
    </row>
    <row r="6" spans="1:31" ht="15.6" x14ac:dyDescent="0.3">
      <c r="A6" s="2" t="s">
        <v>2</v>
      </c>
      <c r="B6" s="2"/>
      <c r="C6" s="44">
        <v>32.555</v>
      </c>
      <c r="D6" s="68">
        <v>36.956000000000003</v>
      </c>
      <c r="E6" s="9">
        <v>36.954000000000001</v>
      </c>
      <c r="F6">
        <v>36.951000000000001</v>
      </c>
      <c r="G6" s="2" t="s">
        <v>26</v>
      </c>
      <c r="H6" s="2"/>
      <c r="I6" s="2"/>
      <c r="J6" s="2"/>
      <c r="K6" s="2" t="s">
        <v>27</v>
      </c>
      <c r="L6" s="46">
        <v>1399.6534796419289</v>
      </c>
      <c r="M6" s="62">
        <v>1399.5663956639567</v>
      </c>
      <c r="N6" s="65">
        <v>1399.5121951219512</v>
      </c>
      <c r="O6" s="25">
        <v>1404.6382189239332</v>
      </c>
      <c r="P6" s="44">
        <v>58088820</v>
      </c>
      <c r="Q6" s="63">
        <v>1483426</v>
      </c>
      <c r="R6" s="25">
        <v>1473502</v>
      </c>
      <c r="S6">
        <v>1446841</v>
      </c>
      <c r="T6" s="25">
        <f t="shared" si="2"/>
        <v>1467923</v>
      </c>
      <c r="U6" s="45">
        <v>16.404581561442271</v>
      </c>
      <c r="V6" s="70">
        <v>1.3017469455487323</v>
      </c>
      <c r="W6" s="70">
        <v>1.3046360771078098</v>
      </c>
      <c r="X6" s="70">
        <v>1.2997165677689559</v>
      </c>
      <c r="Y6" s="60">
        <f t="shared" si="3"/>
        <v>1.3020331968084993</v>
      </c>
      <c r="Z6" s="25">
        <f t="shared" si="0"/>
        <v>2.4722151750113312E-3</v>
      </c>
      <c r="AA6" s="44">
        <f t="shared" si="1"/>
        <v>1</v>
      </c>
      <c r="AB6" s="25">
        <v>1</v>
      </c>
      <c r="AC6" s="25">
        <v>1</v>
      </c>
      <c r="AD6" s="25">
        <v>1</v>
      </c>
      <c r="AE6" s="64">
        <f>_xlfn.STDEV.S(AB6:AD6)</f>
        <v>0</v>
      </c>
    </row>
    <row r="7" spans="1:31" ht="15.6" x14ac:dyDescent="0.3">
      <c r="A7" s="2" t="s">
        <v>2</v>
      </c>
      <c r="B7" s="2">
        <v>5</v>
      </c>
      <c r="C7" s="44">
        <v>33.597000000000001</v>
      </c>
      <c r="D7" s="68">
        <v>38.277000000000001</v>
      </c>
      <c r="E7" s="9">
        <v>38.274000000000001</v>
      </c>
      <c r="F7">
        <v>38.271999999999998</v>
      </c>
      <c r="G7" s="3" t="s">
        <v>30</v>
      </c>
      <c r="H7" s="4" t="s">
        <v>29</v>
      </c>
      <c r="I7" s="4" t="s">
        <v>11</v>
      </c>
      <c r="J7" s="3" t="s">
        <v>25</v>
      </c>
      <c r="K7" s="3" t="s">
        <v>28</v>
      </c>
      <c r="L7" s="46">
        <v>1428.0806979280262</v>
      </c>
      <c r="M7" s="62">
        <v>1440.352504638219</v>
      </c>
      <c r="N7" s="65">
        <v>1440.2597402597403</v>
      </c>
      <c r="O7" s="25">
        <v>1440.1978973407545</v>
      </c>
      <c r="P7" s="44">
        <v>26871669</v>
      </c>
      <c r="Q7" s="63">
        <v>6850925</v>
      </c>
      <c r="R7" s="25">
        <v>6759437</v>
      </c>
      <c r="S7">
        <v>6661267</v>
      </c>
      <c r="T7" s="25">
        <f t="shared" si="2"/>
        <v>6757209.666666667</v>
      </c>
      <c r="U7" s="45">
        <v>7.5886975463192368</v>
      </c>
      <c r="V7" s="70">
        <v>6.0118743320755117</v>
      </c>
      <c r="W7" s="70">
        <v>5.9847936216831616</v>
      </c>
      <c r="X7" s="70">
        <v>5.983904991794267</v>
      </c>
      <c r="Y7" s="60">
        <f t="shared" si="3"/>
        <v>5.9935243151843141</v>
      </c>
      <c r="Z7" s="25">
        <f t="shared" si="0"/>
        <v>1.5897790906295898E-2</v>
      </c>
      <c r="AA7" s="44">
        <f t="shared" si="1"/>
        <v>0.46259622763898456</v>
      </c>
      <c r="AB7" s="25">
        <v>0.39258893316872423</v>
      </c>
      <c r="AC7" s="25">
        <v>0.39310301471153547</v>
      </c>
      <c r="AD7" s="25">
        <v>0.39194450697757999</v>
      </c>
      <c r="AE7" s="64">
        <f t="shared" si="4"/>
        <v>5.8047467905248729E-4</v>
      </c>
    </row>
    <row r="8" spans="1:31" ht="15.6" x14ac:dyDescent="0.3">
      <c r="A8" s="2" t="s">
        <v>2</v>
      </c>
      <c r="B8" s="2">
        <v>6</v>
      </c>
      <c r="C8" s="44">
        <v>34.088999999999999</v>
      </c>
      <c r="D8" s="68">
        <v>38.722999999999999</v>
      </c>
      <c r="E8" s="9">
        <v>38.722000000000001</v>
      </c>
      <c r="F8">
        <v>38.720999999999997</v>
      </c>
      <c r="G8" s="3" t="s">
        <v>31</v>
      </c>
      <c r="H8" s="4" t="s">
        <v>33</v>
      </c>
      <c r="I8" s="4" t="s">
        <v>16</v>
      </c>
      <c r="J8" s="5" t="s">
        <v>25</v>
      </c>
      <c r="K8" s="3" t="s">
        <v>32</v>
      </c>
      <c r="L8" s="46">
        <v>1441.4940021810253</v>
      </c>
      <c r="M8" s="62">
        <v>1454.143475572047</v>
      </c>
      <c r="N8" s="65">
        <v>1454.1125541125541</v>
      </c>
      <c r="O8" s="25">
        <v>1454.081632653061</v>
      </c>
      <c r="P8" s="44">
        <v>5125778</v>
      </c>
      <c r="Q8" s="63">
        <v>1218402</v>
      </c>
      <c r="R8" s="25">
        <v>1213823</v>
      </c>
      <c r="S8">
        <v>1186444</v>
      </c>
      <c r="T8" s="25">
        <f t="shared" si="2"/>
        <v>1206223</v>
      </c>
      <c r="U8" s="45">
        <v>1.4475460728389118</v>
      </c>
      <c r="V8" s="70">
        <v>1.0691811266288083</v>
      </c>
      <c r="W8" s="70">
        <v>1.0747167476007722</v>
      </c>
      <c r="X8" s="70">
        <v>1.0657984695830924</v>
      </c>
      <c r="Y8" s="60">
        <f t="shared" si="3"/>
        <v>1.0698987812708909</v>
      </c>
      <c r="Z8" s="25">
        <f t="shared" si="0"/>
        <v>4.5022429786867992E-3</v>
      </c>
      <c r="AA8" s="44">
        <f t="shared" si="1"/>
        <v>8.8240353307228486E-2</v>
      </c>
      <c r="AB8" s="25">
        <v>6.9819935461363239E-2</v>
      </c>
      <c r="AC8" s="25">
        <v>7.0591305256073864E-2</v>
      </c>
      <c r="AD8" s="25">
        <v>6.980957355958077E-2</v>
      </c>
      <c r="AE8" s="64">
        <f t="shared" si="4"/>
        <v>4.4837171604641279E-4</v>
      </c>
    </row>
    <row r="9" spans="1:31" ht="15.6" x14ac:dyDescent="0.3">
      <c r="A9" s="2" t="s">
        <v>2</v>
      </c>
      <c r="B9" s="2">
        <v>7</v>
      </c>
      <c r="C9" s="44">
        <v>34.932000000000002</v>
      </c>
      <c r="D9" s="68">
        <v>39.389000000000003</v>
      </c>
      <c r="E9" s="9">
        <v>39.384999999999998</v>
      </c>
      <c r="F9">
        <v>39.384999999999998</v>
      </c>
      <c r="G9" s="3" t="s">
        <v>34</v>
      </c>
      <c r="H9" s="4" t="s">
        <v>36</v>
      </c>
      <c r="I9" s="4" t="s">
        <v>11</v>
      </c>
      <c r="J9" s="3" t="s">
        <v>25</v>
      </c>
      <c r="K9" s="3" t="s">
        <v>35</v>
      </c>
      <c r="L9" s="46">
        <v>1464.4765539803709</v>
      </c>
      <c r="M9" s="62">
        <v>1474.7371675943104</v>
      </c>
      <c r="N9" s="65">
        <v>1474.6134817563388</v>
      </c>
      <c r="O9" s="25">
        <v>1474.6134817563388</v>
      </c>
      <c r="P9" s="44">
        <v>5493809</v>
      </c>
      <c r="Q9" s="63">
        <v>1428150</v>
      </c>
      <c r="R9" s="25">
        <v>1408825</v>
      </c>
      <c r="S9">
        <v>1392633</v>
      </c>
      <c r="T9" s="25">
        <f t="shared" si="2"/>
        <v>1409869.3333333333</v>
      </c>
      <c r="U9" s="45">
        <v>1.5514799202925038</v>
      </c>
      <c r="V9" s="70">
        <v>1.2532407415573286</v>
      </c>
      <c r="W9" s="70">
        <v>1.2473711751537564</v>
      </c>
      <c r="X9" s="70">
        <v>1.2510207983612465</v>
      </c>
      <c r="Y9" s="60">
        <f t="shared" si="3"/>
        <v>1.2505442383574439</v>
      </c>
      <c r="Z9" s="25">
        <f t="shared" si="0"/>
        <v>2.9636606619861307E-3</v>
      </c>
      <c r="AA9" s="44">
        <f t="shared" si="1"/>
        <v>9.4576013077903809E-2</v>
      </c>
      <c r="AB9" s="25">
        <v>8.1839442835078977E-2</v>
      </c>
      <c r="AC9" s="25">
        <v>8.1931876086866251E-2</v>
      </c>
      <c r="AD9" s="25">
        <v>8.1941596784171566E-2</v>
      </c>
      <c r="AE9" s="64">
        <f t="shared" si="4"/>
        <v>5.6382366196182728E-5</v>
      </c>
    </row>
    <row r="10" spans="1:31" ht="15.6" x14ac:dyDescent="0.3">
      <c r="A10" s="2" t="s">
        <v>2</v>
      </c>
      <c r="B10" s="2">
        <v>8</v>
      </c>
      <c r="C10" s="44">
        <v>35.822000000000003</v>
      </c>
      <c r="D10" s="68">
        <v>40.213000000000001</v>
      </c>
      <c r="E10" s="9">
        <v>40.212000000000003</v>
      </c>
      <c r="F10">
        <v>40.209000000000003</v>
      </c>
      <c r="G10" s="3" t="s">
        <v>37</v>
      </c>
      <c r="H10" s="4" t="s">
        <v>39</v>
      </c>
      <c r="I10" s="4" t="s">
        <v>11</v>
      </c>
      <c r="J10" s="3" t="s">
        <v>25</v>
      </c>
      <c r="K10" s="3" t="s">
        <v>38</v>
      </c>
      <c r="L10" s="46">
        <v>1488.7404580152672</v>
      </c>
      <c r="M10" s="62">
        <v>1500.2444134078212</v>
      </c>
      <c r="N10" s="65">
        <v>1500.2094972067039</v>
      </c>
      <c r="O10" s="25">
        <v>1500.1047486033519</v>
      </c>
      <c r="P10" s="44">
        <v>12202108</v>
      </c>
      <c r="Q10" s="63">
        <v>3083027</v>
      </c>
      <c r="R10" s="25">
        <v>3080474</v>
      </c>
      <c r="S10">
        <v>3039925</v>
      </c>
      <c r="T10" s="25">
        <f t="shared" si="2"/>
        <v>3067808.6666666665</v>
      </c>
      <c r="U10" s="45">
        <v>3.445938063598593</v>
      </c>
      <c r="V10" s="70">
        <v>2.7054406355923861</v>
      </c>
      <c r="W10" s="70">
        <v>2.7274462572786486</v>
      </c>
      <c r="X10" s="70">
        <v>2.730805172976881</v>
      </c>
      <c r="Y10" s="60">
        <f t="shared" si="3"/>
        <v>2.7212306886159716</v>
      </c>
      <c r="Z10" s="25">
        <f t="shared" si="0"/>
        <v>1.3777333179272974E-2</v>
      </c>
      <c r="AA10" s="44">
        <f t="shared" si="1"/>
        <v>0.2100594916543321</v>
      </c>
      <c r="AB10" s="25">
        <v>0.1766713664009418</v>
      </c>
      <c r="AC10" s="25">
        <v>0.17914859124221477</v>
      </c>
      <c r="AD10" s="25">
        <v>0.17886715926171701</v>
      </c>
      <c r="AE10" s="64">
        <f t="shared" si="4"/>
        <v>1.3563033805960799E-3</v>
      </c>
    </row>
    <row r="11" spans="1:31" ht="15.6" x14ac:dyDescent="0.3">
      <c r="A11" s="2" t="s">
        <v>2</v>
      </c>
      <c r="B11" s="2">
        <v>9</v>
      </c>
      <c r="C11" s="44">
        <v>36.487000000000002</v>
      </c>
      <c r="D11" s="68">
        <v>40.884999999999998</v>
      </c>
      <c r="E11" s="9">
        <v>40.884</v>
      </c>
      <c r="F11">
        <v>40.881999999999998</v>
      </c>
      <c r="G11" s="3" t="s">
        <v>40</v>
      </c>
      <c r="H11" s="6" t="s">
        <v>42</v>
      </c>
      <c r="I11" s="6" t="s">
        <v>16</v>
      </c>
      <c r="J11" s="7" t="s">
        <v>25</v>
      </c>
      <c r="K11" s="3" t="s">
        <v>41</v>
      </c>
      <c r="L11" s="46">
        <v>1507.9772079772081</v>
      </c>
      <c r="M11" s="62">
        <v>1523.708100558659</v>
      </c>
      <c r="N11" s="65">
        <v>1523.6731843575419</v>
      </c>
      <c r="O11" s="25">
        <v>1523.6033519553071</v>
      </c>
      <c r="P11" s="44">
        <v>3332806</v>
      </c>
      <c r="Q11" s="63">
        <v>602169</v>
      </c>
      <c r="R11" s="25">
        <v>594793</v>
      </c>
      <c r="S11">
        <v>579993</v>
      </c>
      <c r="T11" s="25">
        <f t="shared" si="2"/>
        <v>592318.33333333337</v>
      </c>
      <c r="U11" s="45">
        <v>0.94120155746775658</v>
      </c>
      <c r="V11" s="70">
        <v>0.52841979071024414</v>
      </c>
      <c r="W11" s="70">
        <v>0.52662867523164913</v>
      </c>
      <c r="X11" s="70">
        <v>0.52101544764768204</v>
      </c>
      <c r="Y11" s="60">
        <f t="shared" si="3"/>
        <v>0.52535463786319181</v>
      </c>
      <c r="Z11" s="25">
        <f t="shared" si="0"/>
        <v>3.8630884612182005E-3</v>
      </c>
      <c r="AA11" s="44">
        <f t="shared" si="1"/>
        <v>5.7374310581623109E-2</v>
      </c>
      <c r="AB11" s="25">
        <v>3.4507002382492505E-2</v>
      </c>
      <c r="AC11" s="25">
        <v>3.4590886996848751E-2</v>
      </c>
      <c r="AD11" s="25">
        <v>3.4126401244004713E-2</v>
      </c>
      <c r="AE11" s="64">
        <f t="shared" si="4"/>
        <v>2.4753480217907137E-4</v>
      </c>
    </row>
    <row r="12" spans="1:31" ht="15.6" x14ac:dyDescent="0.3">
      <c r="A12" s="2" t="s">
        <v>2</v>
      </c>
      <c r="B12" s="2">
        <v>10</v>
      </c>
      <c r="C12" s="44">
        <v>37.639000000000003</v>
      </c>
      <c r="D12" s="68">
        <v>41.703000000000003</v>
      </c>
      <c r="E12" s="9">
        <v>41.7</v>
      </c>
      <c r="F12">
        <v>41.698</v>
      </c>
      <c r="G12" s="3" t="s">
        <v>51</v>
      </c>
      <c r="H12" s="4" t="s">
        <v>43</v>
      </c>
      <c r="I12" s="4" t="s">
        <v>16</v>
      </c>
      <c r="J12" s="3" t="s">
        <v>25</v>
      </c>
      <c r="K12" s="3" t="s">
        <v>44</v>
      </c>
      <c r="L12" s="46">
        <v>1544.4444444444448</v>
      </c>
      <c r="M12" s="62">
        <v>1552.2695530726257</v>
      </c>
      <c r="N12" s="65">
        <v>1552.1648044692738</v>
      </c>
      <c r="O12" s="25">
        <v>1552.0949720670392</v>
      </c>
      <c r="P12" s="44">
        <v>2072888</v>
      </c>
      <c r="Q12" s="63">
        <v>631195</v>
      </c>
      <c r="R12" s="25">
        <v>630347</v>
      </c>
      <c r="S12">
        <v>611687</v>
      </c>
      <c r="T12" s="25">
        <f t="shared" si="2"/>
        <v>624409.66666666663</v>
      </c>
      <c r="U12" s="45">
        <v>0.58539423358461995</v>
      </c>
      <c r="V12" s="70">
        <v>0.55389090072280789</v>
      </c>
      <c r="W12" s="70">
        <v>0.55810812424867873</v>
      </c>
      <c r="X12" s="70">
        <v>0.54948659057138227</v>
      </c>
      <c r="Y12" s="60">
        <f t="shared" si="3"/>
        <v>0.5538285385142897</v>
      </c>
      <c r="Z12" s="25">
        <f t="shared" si="0"/>
        <v>4.3111051391699663E-3</v>
      </c>
      <c r="AA12" s="44">
        <f t="shared" si="1"/>
        <v>3.5684801309443022E-2</v>
      </c>
      <c r="AB12" s="25">
        <v>3.6170323229554095E-2</v>
      </c>
      <c r="AC12" s="25">
        <v>3.6658571714533662E-2</v>
      </c>
      <c r="AD12" s="25">
        <v>3.5991255062977505E-2</v>
      </c>
      <c r="AE12" s="64">
        <f t="shared" si="4"/>
        <v>3.4538951557385806E-4</v>
      </c>
    </row>
    <row r="13" spans="1:31" ht="15.6" x14ac:dyDescent="0.3">
      <c r="A13" s="2" t="s">
        <v>2</v>
      </c>
      <c r="B13" s="2">
        <v>11</v>
      </c>
      <c r="C13" s="44">
        <v>39.148000000000003</v>
      </c>
      <c r="D13" s="68">
        <v>43.286999999999999</v>
      </c>
      <c r="E13" s="9">
        <v>43.284999999999997</v>
      </c>
      <c r="F13">
        <v>43.281999999999996</v>
      </c>
      <c r="G13" s="3" t="s">
        <v>45</v>
      </c>
      <c r="H13" s="4" t="s">
        <v>47</v>
      </c>
      <c r="I13" s="4" t="s">
        <v>11</v>
      </c>
      <c r="J13" s="3" t="s">
        <v>48</v>
      </c>
      <c r="K13" s="3" t="s">
        <v>46</v>
      </c>
      <c r="L13" s="46">
        <v>1592.2127255460589</v>
      </c>
      <c r="M13" s="62">
        <v>1608.4402956048229</v>
      </c>
      <c r="N13" s="65">
        <v>1608.3625048619213</v>
      </c>
      <c r="O13" s="25">
        <v>1608.2458187475688</v>
      </c>
      <c r="P13" s="44">
        <v>2120182</v>
      </c>
      <c r="Q13" s="63">
        <v>505314</v>
      </c>
      <c r="R13" s="25">
        <v>503991</v>
      </c>
      <c r="S13">
        <v>500190</v>
      </c>
      <c r="T13" s="25">
        <f t="shared" si="2"/>
        <v>503165</v>
      </c>
      <c r="U13" s="45">
        <v>0.59875030245237892</v>
      </c>
      <c r="V13" s="70">
        <v>0.4434268753837482</v>
      </c>
      <c r="W13" s="70">
        <v>0.44623274426342291</v>
      </c>
      <c r="X13" s="70">
        <v>0.44932734836264254</v>
      </c>
      <c r="Y13" s="60">
        <f t="shared" si="3"/>
        <v>0.44632898933660453</v>
      </c>
      <c r="Z13" s="25">
        <f t="shared" si="0"/>
        <v>2.9514136747073221E-3</v>
      </c>
      <c r="AA13" s="44">
        <f t="shared" si="1"/>
        <v>3.6498968304055752E-2</v>
      </c>
      <c r="AB13" s="25">
        <v>2.8956773599947555E-2</v>
      </c>
      <c r="AC13" s="25">
        <v>2.9310189811293675E-2</v>
      </c>
      <c r="AD13" s="25">
        <v>2.9430845955448974E-2</v>
      </c>
      <c r="AE13" s="64">
        <f t="shared" si="4"/>
        <v>2.4637556758444121E-4</v>
      </c>
    </row>
    <row r="14" spans="1:31" ht="15.6" x14ac:dyDescent="0.3">
      <c r="A14" s="2" t="s">
        <v>2</v>
      </c>
      <c r="B14" s="2">
        <v>12</v>
      </c>
      <c r="C14" s="44">
        <v>45.445999999999998</v>
      </c>
      <c r="D14" s="68">
        <v>48.878</v>
      </c>
      <c r="E14" s="9">
        <v>48.874000000000002</v>
      </c>
      <c r="F14">
        <v>48.872999999999998</v>
      </c>
      <c r="G14" s="2" t="s">
        <v>53</v>
      </c>
      <c r="H14" s="2" t="s">
        <v>49</v>
      </c>
      <c r="I14" s="2" t="s">
        <v>16</v>
      </c>
      <c r="J14" s="8" t="s">
        <v>52</v>
      </c>
      <c r="K14" s="8" t="s">
        <v>50</v>
      </c>
      <c r="L14" s="46">
        <v>1835.9236234458258</v>
      </c>
      <c r="M14" s="62">
        <v>1841.3968547641073</v>
      </c>
      <c r="N14" s="65">
        <v>1841.2118408880667</v>
      </c>
      <c r="O14" s="25">
        <v>1841.1655874190562</v>
      </c>
      <c r="P14" s="44">
        <v>661509</v>
      </c>
      <c r="Q14" s="63">
        <v>445478</v>
      </c>
      <c r="R14" s="25">
        <v>439477</v>
      </c>
      <c r="S14">
        <v>431160</v>
      </c>
      <c r="T14" s="25">
        <f t="shared" si="2"/>
        <v>438705</v>
      </c>
      <c r="U14" s="45">
        <v>0.18681354422637805</v>
      </c>
      <c r="V14" s="70">
        <v>0.39091914649544918</v>
      </c>
      <c r="W14" s="70">
        <v>0.38911216222245304</v>
      </c>
      <c r="X14" s="70">
        <v>0.38731677866418152</v>
      </c>
      <c r="Y14" s="60">
        <f t="shared" si="3"/>
        <v>0.38911602912736126</v>
      </c>
      <c r="Z14" s="25">
        <f t="shared" si="0"/>
        <v>1.8011870287821846E-3</v>
      </c>
      <c r="AA14" s="44">
        <f t="shared" si="1"/>
        <v>1.138788840950806E-2</v>
      </c>
      <c r="AB14" s="25">
        <v>2.5527900651391881E-2</v>
      </c>
      <c r="AC14" s="25">
        <v>2.5558302207178123E-2</v>
      </c>
      <c r="AD14" s="25">
        <v>2.536916680091841E-2</v>
      </c>
      <c r="AE14" s="64">
        <f t="shared" si="4"/>
        <v>1.0156516117037457E-4</v>
      </c>
    </row>
    <row r="15" spans="1:31" ht="14.25" customHeight="1" x14ac:dyDescent="0.3">
      <c r="A15" s="2" t="s">
        <v>2</v>
      </c>
      <c r="B15" s="2">
        <v>13</v>
      </c>
      <c r="C15" s="44">
        <v>51.097000000000001</v>
      </c>
      <c r="D15" s="68">
        <v>54.454999999999998</v>
      </c>
      <c r="E15" s="9">
        <v>54.451000000000001</v>
      </c>
      <c r="F15">
        <v>54.45</v>
      </c>
      <c r="G15" s="8" t="s">
        <v>55</v>
      </c>
      <c r="H15" s="4" t="s">
        <v>56</v>
      </c>
      <c r="I15" s="4" t="s">
        <v>16</v>
      </c>
      <c r="J15" s="3" t="s">
        <v>57</v>
      </c>
      <c r="K15" s="3" t="s">
        <v>54</v>
      </c>
      <c r="L15" s="46">
        <v>2108.6933045356373</v>
      </c>
      <c r="M15" s="62">
        <v>2116.833095577746</v>
      </c>
      <c r="N15" s="65">
        <v>2116.6428911079411</v>
      </c>
      <c r="O15" s="25">
        <v>2116.5953399904897</v>
      </c>
      <c r="P15" s="44">
        <v>910197</v>
      </c>
      <c r="Q15" s="63">
        <v>704544</v>
      </c>
      <c r="R15" s="25">
        <v>716619</v>
      </c>
      <c r="S15">
        <v>699596</v>
      </c>
      <c r="T15" s="25">
        <f t="shared" si="2"/>
        <v>706919.66666666663</v>
      </c>
      <c r="U15" s="45">
        <v>0.25704431461131538</v>
      </c>
      <c r="V15" s="70">
        <v>0.61825665722771883</v>
      </c>
      <c r="W15" s="70">
        <v>0.63449320119071539</v>
      </c>
      <c r="X15" s="70">
        <v>0.62845641777146932</v>
      </c>
      <c r="Y15" s="60">
        <f t="shared" si="3"/>
        <v>0.62706875872996781</v>
      </c>
      <c r="Z15" s="25">
        <f t="shared" si="0"/>
        <v>8.2067373649444657E-3</v>
      </c>
      <c r="AA15" s="44">
        <f t="shared" si="1"/>
        <v>1.5669056455269705E-2</v>
      </c>
      <c r="AB15" s="25">
        <v>4.0373552086824131E-2</v>
      </c>
      <c r="AC15" s="25">
        <v>4.1675821418198859E-2</v>
      </c>
      <c r="AD15" s="25">
        <v>4.1163761984542434E-2</v>
      </c>
      <c r="AE15" s="64">
        <f t="shared" si="4"/>
        <v>6.5606681030309845E-4</v>
      </c>
    </row>
    <row r="16" spans="1:31" ht="15.6" x14ac:dyDescent="0.3">
      <c r="A16" s="2" t="s">
        <v>2</v>
      </c>
      <c r="B16" s="2">
        <v>14</v>
      </c>
      <c r="C16" s="44">
        <v>64.158000000000001</v>
      </c>
      <c r="D16" s="68">
        <v>67.731999999999999</v>
      </c>
      <c r="E16" s="9">
        <v>67.724999999999994</v>
      </c>
      <c r="F16">
        <v>67.727999999999994</v>
      </c>
      <c r="G16" s="2" t="s">
        <v>58</v>
      </c>
      <c r="H16" s="2" t="s">
        <v>59</v>
      </c>
      <c r="I16" s="2" t="s">
        <v>16</v>
      </c>
      <c r="J16" s="8" t="s">
        <v>60</v>
      </c>
      <c r="K16" s="8" t="s">
        <v>203</v>
      </c>
      <c r="L16" s="46">
        <v>2811.3386978785661</v>
      </c>
      <c r="M16" s="62">
        <v>2838.1472957422325</v>
      </c>
      <c r="N16" s="65">
        <v>2837.7445339470651</v>
      </c>
      <c r="O16" s="25">
        <v>2837.9171461449937</v>
      </c>
      <c r="P16" s="44">
        <v>1366919</v>
      </c>
      <c r="Q16" s="63">
        <v>567191</v>
      </c>
      <c r="R16" s="25">
        <v>565243</v>
      </c>
      <c r="S16">
        <v>556071</v>
      </c>
      <c r="T16" s="25">
        <f t="shared" si="2"/>
        <v>562835</v>
      </c>
      <c r="U16" s="45">
        <v>0.38602495666782533</v>
      </c>
      <c r="V16" s="70">
        <v>0.4977256376743639</v>
      </c>
      <c r="W16" s="70">
        <v>0.50046515724624041</v>
      </c>
      <c r="X16" s="70">
        <v>0.4995259959842519</v>
      </c>
      <c r="Y16" s="60">
        <f t="shared" si="3"/>
        <v>0.49923893030161876</v>
      </c>
      <c r="Z16" s="25">
        <f t="shared" si="0"/>
        <v>1.3921375294067948E-3</v>
      </c>
      <c r="AA16" s="44">
        <f t="shared" si="1"/>
        <v>2.3531533262338606E-2</v>
      </c>
      <c r="AB16" s="25">
        <v>3.2502605063243553E-2</v>
      </c>
      <c r="AC16" s="25">
        <v>3.2872371965977705E-2</v>
      </c>
      <c r="AD16" s="25">
        <v>3.2718846720831016E-2</v>
      </c>
      <c r="AE16" s="64">
        <f t="shared" si="4"/>
        <v>1.8576778413345886E-4</v>
      </c>
    </row>
    <row r="17" spans="1:31" ht="15.6" x14ac:dyDescent="0.3">
      <c r="A17" s="2" t="s">
        <v>2</v>
      </c>
      <c r="B17" s="2">
        <v>15</v>
      </c>
      <c r="C17" s="44">
        <v>71.932000000000002</v>
      </c>
      <c r="D17" s="73">
        <v>79.19</v>
      </c>
      <c r="E17" s="74">
        <v>79.186000000000007</v>
      </c>
      <c r="F17">
        <v>79.188000000000002</v>
      </c>
      <c r="G17" s="2" t="s">
        <v>62</v>
      </c>
      <c r="H17" s="2" t="s">
        <v>61</v>
      </c>
      <c r="I17" s="2" t="s">
        <v>16</v>
      </c>
      <c r="J17" s="8" t="s">
        <v>64</v>
      </c>
      <c r="K17" s="8" t="s">
        <v>63</v>
      </c>
      <c r="L17" s="46">
        <v>3264.5302897278311</v>
      </c>
      <c r="M17" s="72">
        <v>3306.7330364160334</v>
      </c>
      <c r="N17" s="72">
        <v>3306.628242074928</v>
      </c>
      <c r="O17" s="29">
        <v>3306.6806392454805</v>
      </c>
      <c r="P17" s="44">
        <v>4638486</v>
      </c>
      <c r="Q17" s="75">
        <v>938567</v>
      </c>
      <c r="R17" s="29">
        <v>954444</v>
      </c>
      <c r="S17" s="30">
        <v>932724</v>
      </c>
      <c r="T17" s="66">
        <f t="shared" si="2"/>
        <v>941911.66666666663</v>
      </c>
      <c r="U17" s="45">
        <v>1.3099323055384515</v>
      </c>
      <c r="V17" s="71">
        <v>0.82361824954048057</v>
      </c>
      <c r="W17" s="71">
        <v>0.8450630375656677</v>
      </c>
      <c r="X17" s="71">
        <v>0.83787840955276471</v>
      </c>
      <c r="Y17" s="60">
        <f t="shared" si="3"/>
        <v>0.83551989888630429</v>
      </c>
      <c r="Z17" s="25">
        <f t="shared" si="0"/>
        <v>1.0915203286433002E-2</v>
      </c>
      <c r="AA17" s="44">
        <f t="shared" si="1"/>
        <v>7.9851613442999875E-2</v>
      </c>
      <c r="AB17" s="29">
        <v>5.3784126557708624E-2</v>
      </c>
      <c r="AC17" s="29">
        <v>5.5506814217417336E-2</v>
      </c>
      <c r="AD17" s="29">
        <v>5.4880857999860436E-2</v>
      </c>
      <c r="AE17" s="66">
        <f t="shared" si="4"/>
        <v>8.7199902670198094E-4</v>
      </c>
    </row>
    <row r="18" spans="1:31" x14ac:dyDescent="0.3">
      <c r="P18" s="59"/>
      <c r="U18" s="60"/>
    </row>
    <row r="20" spans="1:31" ht="19.5" customHeight="1" x14ac:dyDescent="0.3">
      <c r="C20" s="162" t="s">
        <v>1</v>
      </c>
      <c r="D20" s="162" t="s">
        <v>7</v>
      </c>
      <c r="E20" s="178" t="s">
        <v>230</v>
      </c>
      <c r="F20" s="176" t="s">
        <v>232</v>
      </c>
      <c r="G20" s="177"/>
      <c r="H20" s="166" t="s">
        <v>234</v>
      </c>
      <c r="I20" s="167"/>
      <c r="J20" s="168"/>
      <c r="K20" s="123"/>
      <c r="L20" s="172" t="s">
        <v>244</v>
      </c>
      <c r="M20" s="173" t="s">
        <v>224</v>
      </c>
      <c r="N20" s="174"/>
    </row>
    <row r="21" spans="1:31" x14ac:dyDescent="0.3">
      <c r="C21" s="163"/>
      <c r="D21" s="163"/>
      <c r="E21" s="179"/>
      <c r="F21" s="121" t="s">
        <v>233</v>
      </c>
      <c r="G21" s="122" t="s">
        <v>231</v>
      </c>
      <c r="H21" s="169"/>
      <c r="I21" s="170"/>
      <c r="J21" s="171"/>
      <c r="K21" s="123"/>
      <c r="L21" s="172"/>
      <c r="M21" s="173"/>
      <c r="N21" s="174"/>
    </row>
    <row r="22" spans="1:31" ht="17.399999999999999" x14ac:dyDescent="0.3">
      <c r="C22" s="2">
        <v>1</v>
      </c>
      <c r="D22" s="3" t="s">
        <v>263</v>
      </c>
      <c r="E22" s="2" t="s">
        <v>239</v>
      </c>
      <c r="F22" s="76">
        <v>1030.6362545018007</v>
      </c>
      <c r="G22" s="106" t="s">
        <v>9</v>
      </c>
      <c r="H22" s="111">
        <v>1.1000000000000001</v>
      </c>
      <c r="I22" s="2" t="s">
        <v>235</v>
      </c>
      <c r="J22" s="110">
        <v>0.01</v>
      </c>
      <c r="K22" s="123"/>
      <c r="L22" s="105">
        <v>1.0647204729111728</v>
      </c>
      <c r="M22" s="105">
        <v>1.082312791637702E-2</v>
      </c>
      <c r="N22" s="105">
        <f t="shared" ref="N22:N36" si="5">(1/3)*(M22)^2</f>
        <v>3.9046699298086517E-5</v>
      </c>
    </row>
    <row r="23" spans="1:31" ht="17.399999999999999" x14ac:dyDescent="0.3">
      <c r="C23" s="2">
        <v>2</v>
      </c>
      <c r="D23" s="3" t="s">
        <v>264</v>
      </c>
      <c r="E23" s="2" t="s">
        <v>236</v>
      </c>
      <c r="F23" s="76">
        <v>1241.0610665929814</v>
      </c>
      <c r="G23" s="106" t="s">
        <v>13</v>
      </c>
      <c r="H23" s="112">
        <v>16.11</v>
      </c>
      <c r="I23" s="2" t="s">
        <v>235</v>
      </c>
      <c r="J23" s="110">
        <v>2E-3</v>
      </c>
      <c r="K23" s="123"/>
      <c r="L23" s="105">
        <v>16.108921495485859</v>
      </c>
      <c r="M23" s="105">
        <v>2.3220493803234113E-3</v>
      </c>
      <c r="N23" s="105">
        <f t="shared" si="5"/>
        <v>1.7973044415534459E-6</v>
      </c>
    </row>
    <row r="24" spans="1:31" ht="17.399999999999999" x14ac:dyDescent="0.3">
      <c r="C24" s="2">
        <v>3</v>
      </c>
      <c r="D24" s="3" t="s">
        <v>265</v>
      </c>
      <c r="E24" s="2" t="s">
        <v>236</v>
      </c>
      <c r="F24" s="76">
        <v>1271.5667311411992</v>
      </c>
      <c r="G24" s="106" t="s">
        <v>19</v>
      </c>
      <c r="H24" s="105">
        <v>51.34</v>
      </c>
      <c r="I24" s="2" t="s">
        <v>235</v>
      </c>
      <c r="J24" s="110">
        <v>0.03</v>
      </c>
      <c r="K24" s="123"/>
      <c r="L24" s="105">
        <v>51.344296234423389</v>
      </c>
      <c r="M24" s="105">
        <v>3.4154159979111691E-2</v>
      </c>
      <c r="N24" s="105">
        <f t="shared" si="5"/>
        <v>3.8883554795958485E-4</v>
      </c>
    </row>
    <row r="25" spans="1:31" ht="17.399999999999999" x14ac:dyDescent="0.3">
      <c r="C25" s="2">
        <v>4</v>
      </c>
      <c r="D25" s="3" t="s">
        <v>266</v>
      </c>
      <c r="E25" s="2" t="s">
        <v>237</v>
      </c>
      <c r="F25" s="76">
        <v>1393.3006064106266</v>
      </c>
      <c r="G25" s="106" t="s">
        <v>23</v>
      </c>
      <c r="H25" s="111">
        <v>15.3</v>
      </c>
      <c r="I25" s="2" t="s">
        <v>235</v>
      </c>
      <c r="J25" s="110">
        <v>0.04</v>
      </c>
      <c r="K25" s="123"/>
      <c r="L25" s="105">
        <v>15.268374794183115</v>
      </c>
      <c r="M25" s="105">
        <v>4.4469025540478248E-2</v>
      </c>
      <c r="N25" s="105">
        <f t="shared" si="5"/>
        <v>6.5916474417323557E-4</v>
      </c>
    </row>
    <row r="26" spans="1:31" ht="15" customHeight="1" x14ac:dyDescent="0.3">
      <c r="C26" s="2">
        <v>5</v>
      </c>
      <c r="D26" s="3" t="s">
        <v>267</v>
      </c>
      <c r="E26" s="2" t="s">
        <v>237</v>
      </c>
      <c r="F26" s="76">
        <v>1428.0806979280262</v>
      </c>
      <c r="G26" s="106" t="s">
        <v>28</v>
      </c>
      <c r="H26" s="111">
        <v>6</v>
      </c>
      <c r="I26" s="2" t="s">
        <v>235</v>
      </c>
      <c r="J26" s="110">
        <v>0.01</v>
      </c>
      <c r="K26" s="123"/>
      <c r="L26" s="105">
        <v>5.9935243151843141</v>
      </c>
      <c r="M26" s="105">
        <v>1.5897790906295898E-2</v>
      </c>
      <c r="N26" s="105">
        <f t="shared" si="5"/>
        <v>8.4246585233434853E-5</v>
      </c>
      <c r="O26" s="164"/>
    </row>
    <row r="27" spans="1:31" ht="17.399999999999999" x14ac:dyDescent="0.3">
      <c r="C27" s="2">
        <v>6</v>
      </c>
      <c r="D27" s="3" t="s">
        <v>268</v>
      </c>
      <c r="E27" s="2" t="s">
        <v>237</v>
      </c>
      <c r="F27" s="76">
        <v>1441.4940021810253</v>
      </c>
      <c r="G27" s="106" t="s">
        <v>32</v>
      </c>
      <c r="H27" s="112">
        <v>1.07</v>
      </c>
      <c r="I27" s="2" t="s">
        <v>235</v>
      </c>
      <c r="J27" s="110">
        <v>4.0000000000000001E-3</v>
      </c>
      <c r="K27" s="123"/>
      <c r="L27" s="105">
        <v>1.0698987812708909</v>
      </c>
      <c r="M27" s="105">
        <v>4.5022429786867992E-3</v>
      </c>
      <c r="N27" s="105">
        <f t="shared" si="5"/>
        <v>6.7567306130448606E-6</v>
      </c>
      <c r="O27" s="165"/>
    </row>
    <row r="28" spans="1:31" ht="17.399999999999999" x14ac:dyDescent="0.3">
      <c r="B28" s="9"/>
      <c r="C28" s="2">
        <v>7</v>
      </c>
      <c r="D28" s="3" t="s">
        <v>269</v>
      </c>
      <c r="E28" s="2" t="s">
        <v>237</v>
      </c>
      <c r="F28" s="76">
        <v>1464.4765539803709</v>
      </c>
      <c r="G28" s="106" t="s">
        <v>35</v>
      </c>
      <c r="H28" s="112">
        <v>1.25</v>
      </c>
      <c r="I28" s="2" t="s">
        <v>235</v>
      </c>
      <c r="J28" s="110">
        <v>2E-3</v>
      </c>
      <c r="K28" s="123"/>
      <c r="L28" s="105">
        <v>1.2505442383574439</v>
      </c>
      <c r="M28" s="105">
        <v>2.9636606619861307E-3</v>
      </c>
      <c r="N28" s="105">
        <f t="shared" si="5"/>
        <v>2.927761506468023E-6</v>
      </c>
    </row>
    <row r="29" spans="1:31" ht="17.399999999999999" x14ac:dyDescent="0.3">
      <c r="B29" s="9"/>
      <c r="C29" s="2">
        <v>8</v>
      </c>
      <c r="D29" s="3" t="s">
        <v>270</v>
      </c>
      <c r="E29" s="2" t="s">
        <v>237</v>
      </c>
      <c r="F29" s="76">
        <v>1488.7404580152672</v>
      </c>
      <c r="G29" s="106" t="s">
        <v>38</v>
      </c>
      <c r="H29" s="105">
        <v>2.72</v>
      </c>
      <c r="I29" s="2" t="s">
        <v>235</v>
      </c>
      <c r="J29" s="110">
        <v>0.01</v>
      </c>
      <c r="K29" s="123"/>
      <c r="L29" s="105">
        <v>2.7212306886159716</v>
      </c>
      <c r="M29" s="105">
        <v>1.3777333179272974E-2</v>
      </c>
      <c r="N29" s="105">
        <f t="shared" si="5"/>
        <v>6.3271636510898647E-5</v>
      </c>
    </row>
    <row r="30" spans="1:31" ht="17.399999999999999" x14ac:dyDescent="0.3">
      <c r="B30" s="9"/>
      <c r="C30" s="2">
        <v>9</v>
      </c>
      <c r="D30" s="3" t="s">
        <v>271</v>
      </c>
      <c r="E30" s="2" t="s">
        <v>237</v>
      </c>
      <c r="F30" s="76">
        <v>1507.9772079772081</v>
      </c>
      <c r="G30" s="106" t="s">
        <v>41</v>
      </c>
      <c r="H30" s="112">
        <v>0.53</v>
      </c>
      <c r="I30" s="2" t="s">
        <v>235</v>
      </c>
      <c r="J30" s="110">
        <v>3.0000000000000001E-3</v>
      </c>
      <c r="K30" s="123"/>
      <c r="L30" s="105">
        <v>0.52535463786319181</v>
      </c>
      <c r="M30" s="105">
        <v>3.8630884612182005E-3</v>
      </c>
      <c r="N30" s="105">
        <f t="shared" si="5"/>
        <v>4.9744841530657348E-6</v>
      </c>
    </row>
    <row r="31" spans="1:31" ht="17.399999999999999" x14ac:dyDescent="0.3">
      <c r="B31" s="9"/>
      <c r="C31" s="2">
        <v>10</v>
      </c>
      <c r="D31" s="3" t="s">
        <v>272</v>
      </c>
      <c r="E31" s="2" t="s">
        <v>237</v>
      </c>
      <c r="F31" s="76">
        <v>1544.4444444444448</v>
      </c>
      <c r="G31" s="106" t="s">
        <v>44</v>
      </c>
      <c r="H31" s="105">
        <v>0.55300000000000005</v>
      </c>
      <c r="I31" s="2" t="s">
        <v>235</v>
      </c>
      <c r="J31" s="110">
        <v>4.0000000000000001E-3</v>
      </c>
      <c r="K31" s="123"/>
      <c r="L31" s="105">
        <v>0.5538285385142897</v>
      </c>
      <c r="M31" s="105">
        <v>4.3111051391699663E-3</v>
      </c>
      <c r="N31" s="105">
        <f t="shared" si="5"/>
        <v>6.195209173659231E-6</v>
      </c>
    </row>
    <row r="32" spans="1:31" ht="17.399999999999999" x14ac:dyDescent="0.3">
      <c r="B32" s="9"/>
      <c r="C32" s="2">
        <v>11</v>
      </c>
      <c r="D32" s="3" t="s">
        <v>273</v>
      </c>
      <c r="E32" s="35" t="s">
        <v>238</v>
      </c>
      <c r="F32" s="76">
        <v>1592.2127255460589</v>
      </c>
      <c r="G32" s="106" t="s">
        <v>46</v>
      </c>
      <c r="H32" s="112">
        <v>0.45</v>
      </c>
      <c r="I32" s="2" t="s">
        <v>235</v>
      </c>
      <c r="J32" s="110">
        <v>2E-3</v>
      </c>
      <c r="K32" s="123"/>
      <c r="L32" s="105">
        <v>0.44632898933660453</v>
      </c>
      <c r="M32" s="105">
        <v>2.9514136747073221E-3</v>
      </c>
      <c r="N32" s="105">
        <f t="shared" si="5"/>
        <v>2.9036142264164596E-6</v>
      </c>
    </row>
    <row r="33" spans="2:14" ht="17.399999999999999" x14ac:dyDescent="0.3">
      <c r="B33" s="9"/>
      <c r="C33" s="2">
        <v>12</v>
      </c>
      <c r="D33" s="3" t="s">
        <v>274</v>
      </c>
      <c r="E33" s="35" t="s">
        <v>237</v>
      </c>
      <c r="F33" s="76">
        <v>1835.9236234458258</v>
      </c>
      <c r="G33" s="106" t="s">
        <v>50</v>
      </c>
      <c r="H33" s="112">
        <v>0.39</v>
      </c>
      <c r="I33" s="2" t="s">
        <v>235</v>
      </c>
      <c r="J33" s="110">
        <v>1E-3</v>
      </c>
      <c r="K33" s="123"/>
      <c r="L33" s="105">
        <v>0.38911602912736126</v>
      </c>
      <c r="M33" s="105">
        <v>1.8011870287821846E-3</v>
      </c>
      <c r="N33" s="105">
        <f t="shared" si="5"/>
        <v>1.0814249042177314E-6</v>
      </c>
    </row>
    <row r="34" spans="2:14" ht="17.399999999999999" x14ac:dyDescent="0.3">
      <c r="B34" s="9"/>
      <c r="C34" s="2">
        <v>13</v>
      </c>
      <c r="D34" s="3" t="s">
        <v>275</v>
      </c>
      <c r="E34" s="35" t="s">
        <v>238</v>
      </c>
      <c r="F34" s="76">
        <v>2108.6933045356373</v>
      </c>
      <c r="G34" s="106" t="s">
        <v>54</v>
      </c>
      <c r="H34" s="112">
        <v>0.63</v>
      </c>
      <c r="I34" s="2" t="s">
        <v>235</v>
      </c>
      <c r="J34" s="110">
        <v>8.0000000000000002E-3</v>
      </c>
      <c r="K34" s="123"/>
      <c r="L34" s="105">
        <v>0.62706875872996781</v>
      </c>
      <c r="M34" s="105">
        <v>8.2067373649444657E-3</v>
      </c>
      <c r="N34" s="105">
        <f t="shared" si="5"/>
        <v>2.2450179392391875E-5</v>
      </c>
    </row>
    <row r="35" spans="2:14" ht="17.399999999999999" x14ac:dyDescent="0.3">
      <c r="B35" s="9"/>
      <c r="C35" s="2">
        <v>14</v>
      </c>
      <c r="D35" s="3" t="s">
        <v>276</v>
      </c>
      <c r="E35" s="35" t="s">
        <v>237</v>
      </c>
      <c r="F35" s="76">
        <v>2811.3386978785661</v>
      </c>
      <c r="G35" s="106" t="s">
        <v>203</v>
      </c>
      <c r="H35" s="112">
        <v>0.5</v>
      </c>
      <c r="I35" s="2" t="s">
        <v>235</v>
      </c>
      <c r="J35" s="110">
        <v>1E-3</v>
      </c>
      <c r="K35" s="123"/>
      <c r="L35" s="105">
        <v>0.49923893030161876</v>
      </c>
      <c r="M35" s="105">
        <v>1.3921375294067948E-3</v>
      </c>
      <c r="N35" s="105">
        <f t="shared" si="5"/>
        <v>6.4601563359428477E-7</v>
      </c>
    </row>
    <row r="36" spans="2:14" ht="17.399999999999999" x14ac:dyDescent="0.3">
      <c r="B36" s="9"/>
      <c r="C36" s="2">
        <v>15</v>
      </c>
      <c r="D36" s="3" t="s">
        <v>277</v>
      </c>
      <c r="E36" s="35" t="s">
        <v>237</v>
      </c>
      <c r="F36" s="76">
        <v>3264.5302897278311</v>
      </c>
      <c r="G36" s="106" t="s">
        <v>63</v>
      </c>
      <c r="H36" s="105">
        <v>0.83</v>
      </c>
      <c r="I36" s="2" t="s">
        <v>235</v>
      </c>
      <c r="J36" s="110">
        <v>0.01</v>
      </c>
      <c r="K36" s="123"/>
      <c r="L36" s="126">
        <v>0.83551989888630429</v>
      </c>
      <c r="M36" s="126">
        <v>1.0915203286433002E-2</v>
      </c>
      <c r="N36" s="105">
        <f t="shared" si="5"/>
        <v>3.9713887594719271E-5</v>
      </c>
    </row>
    <row r="37" spans="2:14" x14ac:dyDescent="0.3">
      <c r="B37" s="9"/>
      <c r="C37" s="103" t="s">
        <v>239</v>
      </c>
      <c r="D37" s="180" t="s">
        <v>246</v>
      </c>
      <c r="E37" s="180"/>
      <c r="F37" s="180"/>
      <c r="G37" s="180"/>
      <c r="H37" s="112">
        <v>1.06</v>
      </c>
      <c r="I37" s="2" t="s">
        <v>235</v>
      </c>
      <c r="J37" s="110">
        <v>6.0000000000000001E-3</v>
      </c>
      <c r="K37" s="123"/>
      <c r="L37" s="113">
        <f>SUM(L22)</f>
        <v>1.0647204729111728</v>
      </c>
      <c r="M37" s="114">
        <f>SQRT(SUM(N22))</f>
        <v>6.248735815994025E-3</v>
      </c>
      <c r="N37" s="123"/>
    </row>
    <row r="38" spans="2:14" x14ac:dyDescent="0.3">
      <c r="B38" s="9"/>
      <c r="C38" s="103" t="s">
        <v>236</v>
      </c>
      <c r="D38" s="180" t="s">
        <v>247</v>
      </c>
      <c r="E38" s="180"/>
      <c r="F38" s="180"/>
      <c r="G38" s="180"/>
      <c r="H38" s="111">
        <v>67.5</v>
      </c>
      <c r="I38" s="2" t="s">
        <v>235</v>
      </c>
      <c r="J38" s="110">
        <v>0.01</v>
      </c>
      <c r="K38" s="123"/>
      <c r="L38" s="115">
        <f>SUM(L23:L24)</f>
        <v>67.453217729909255</v>
      </c>
      <c r="M38" s="116">
        <f>SQRT(SUM(N23:N24))</f>
        <v>1.9764434026835635E-2</v>
      </c>
      <c r="N38" s="123"/>
    </row>
    <row r="39" spans="2:14" x14ac:dyDescent="0.3">
      <c r="B39" s="9"/>
      <c r="C39" s="103" t="s">
        <v>237</v>
      </c>
      <c r="D39" s="180" t="s">
        <v>248</v>
      </c>
      <c r="E39" s="180"/>
      <c r="F39" s="180"/>
      <c r="G39" s="180"/>
      <c r="H39" s="111">
        <v>29.1</v>
      </c>
      <c r="I39" s="2" t="s">
        <v>235</v>
      </c>
      <c r="J39" s="110">
        <v>0.02</v>
      </c>
      <c r="K39" s="123"/>
      <c r="L39" s="115">
        <f>SUM(L25:L31,L33,L35,L36)</f>
        <v>29.106630852304502</v>
      </c>
      <c r="M39" s="116">
        <f>SQRT(SUM(N25:N31,N33,N35:N36))</f>
        <v>2.947844092716469E-2</v>
      </c>
      <c r="N39" s="123"/>
    </row>
    <row r="40" spans="2:14" x14ac:dyDescent="0.3">
      <c r="B40" s="78"/>
      <c r="C40" s="119" t="s">
        <v>238</v>
      </c>
      <c r="D40" s="180" t="s">
        <v>249</v>
      </c>
      <c r="E40" s="180"/>
      <c r="F40" s="180"/>
      <c r="G40" s="180"/>
      <c r="H40" s="105">
        <v>1.073</v>
      </c>
      <c r="I40" s="2" t="s">
        <v>235</v>
      </c>
      <c r="J40" s="110">
        <v>4.0000000000000001E-3</v>
      </c>
      <c r="K40" s="123"/>
      <c r="L40" s="117">
        <f>SUM(L32,L34)</f>
        <v>1.0733977480665724</v>
      </c>
      <c r="M40" s="127">
        <f>SQRT(SUM(N34))</f>
        <v>4.7381620268192471E-3</v>
      </c>
      <c r="N40" s="123"/>
    </row>
    <row r="41" spans="2:14" x14ac:dyDescent="0.3">
      <c r="C41" s="25" t="s">
        <v>252</v>
      </c>
      <c r="D41" s="181" t="s">
        <v>253</v>
      </c>
      <c r="E41" s="181"/>
      <c r="F41" s="181"/>
      <c r="G41" s="181"/>
      <c r="H41" s="181"/>
      <c r="I41" s="181"/>
      <c r="J41" s="181"/>
    </row>
    <row r="42" spans="2:14" x14ac:dyDescent="0.3">
      <c r="C42" s="25" t="s">
        <v>254</v>
      </c>
      <c r="D42" s="175" t="s">
        <v>255</v>
      </c>
      <c r="E42" s="175"/>
      <c r="F42" s="175"/>
      <c r="G42" s="175"/>
      <c r="H42" s="175"/>
      <c r="I42" s="175"/>
      <c r="J42" s="175"/>
    </row>
    <row r="43" spans="2:14" x14ac:dyDescent="0.3">
      <c r="C43" s="25" t="s">
        <v>256</v>
      </c>
      <c r="D43" s="175" t="s">
        <v>257</v>
      </c>
      <c r="E43" s="175"/>
      <c r="F43" s="175"/>
      <c r="G43" s="175"/>
      <c r="H43" s="175"/>
      <c r="I43" s="175"/>
      <c r="J43" s="175"/>
    </row>
    <row r="44" spans="2:14" x14ac:dyDescent="0.3">
      <c r="C44" s="25" t="s">
        <v>258</v>
      </c>
      <c r="D44" s="175" t="s">
        <v>259</v>
      </c>
      <c r="E44" s="175"/>
      <c r="F44" s="175"/>
      <c r="G44" s="175"/>
      <c r="H44" s="175"/>
      <c r="I44" s="175"/>
      <c r="J44" s="175"/>
    </row>
    <row r="45" spans="2:14" x14ac:dyDescent="0.3">
      <c r="C45" s="25" t="s">
        <v>260</v>
      </c>
      <c r="D45" s="175" t="s">
        <v>261</v>
      </c>
      <c r="E45" s="175"/>
      <c r="F45" s="175"/>
      <c r="G45" s="175"/>
      <c r="H45" s="175"/>
      <c r="I45" s="175"/>
      <c r="J45" s="175"/>
    </row>
    <row r="46" spans="2:14" x14ac:dyDescent="0.3">
      <c r="C46" s="25" t="s">
        <v>278</v>
      </c>
      <c r="D46" s="175" t="s">
        <v>262</v>
      </c>
      <c r="E46" s="175"/>
      <c r="F46" s="175"/>
      <c r="G46" s="175"/>
      <c r="H46" s="175"/>
      <c r="I46" s="175"/>
      <c r="J46" s="175"/>
    </row>
  </sheetData>
  <mergeCells count="19">
    <mergeCell ref="D44:J44"/>
    <mergeCell ref="D45:J45"/>
    <mergeCell ref="D46:J46"/>
    <mergeCell ref="F20:G20"/>
    <mergeCell ref="E20:E21"/>
    <mergeCell ref="D38:G38"/>
    <mergeCell ref="D39:G39"/>
    <mergeCell ref="D40:G40"/>
    <mergeCell ref="D37:G37"/>
    <mergeCell ref="D41:J41"/>
    <mergeCell ref="D42:J42"/>
    <mergeCell ref="D43:J43"/>
    <mergeCell ref="C20:C21"/>
    <mergeCell ref="D20:D21"/>
    <mergeCell ref="O26:O27"/>
    <mergeCell ref="H20:J21"/>
    <mergeCell ref="L20:L21"/>
    <mergeCell ref="M20:M21"/>
    <mergeCell ref="N20:N2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333D5-0683-4E7B-B319-84BCAFA574D1}">
  <dimension ref="A1:AE35"/>
  <sheetViews>
    <sheetView topLeftCell="A11" zoomScale="80" zoomScaleNormal="80" workbookViewId="0">
      <selection activeCell="H27" sqref="H27:H29"/>
    </sheetView>
  </sheetViews>
  <sheetFormatPr baseColWidth="10" defaultRowHeight="14.4" x14ac:dyDescent="0.3"/>
  <cols>
    <col min="1" max="1" width="15.21875" customWidth="1"/>
    <col min="4" max="4" width="12.5546875" bestFit="1" customWidth="1"/>
    <col min="7" max="7" width="17.21875" bestFit="1" customWidth="1"/>
    <col min="9" max="9" width="8.88671875" customWidth="1"/>
  </cols>
  <sheetData>
    <row r="1" spans="1:31" ht="27.6" x14ac:dyDescent="0.3">
      <c r="A1" s="153" t="s">
        <v>0</v>
      </c>
      <c r="B1" s="154" t="s">
        <v>1</v>
      </c>
      <c r="C1" s="154" t="s">
        <v>209</v>
      </c>
      <c r="D1" s="154" t="s">
        <v>210</v>
      </c>
      <c r="E1" s="154" t="s">
        <v>211</v>
      </c>
      <c r="F1" s="154" t="s">
        <v>240</v>
      </c>
      <c r="G1" s="154" t="s">
        <v>7</v>
      </c>
      <c r="H1" s="155" t="s">
        <v>4</v>
      </c>
      <c r="I1" s="155" t="s">
        <v>6</v>
      </c>
      <c r="J1" s="155" t="s">
        <v>5</v>
      </c>
      <c r="K1" s="154" t="s">
        <v>3</v>
      </c>
      <c r="L1" s="154" t="s">
        <v>212</v>
      </c>
      <c r="M1" s="154" t="s">
        <v>213</v>
      </c>
      <c r="N1" s="154" t="s">
        <v>215</v>
      </c>
      <c r="O1" s="154" t="s">
        <v>214</v>
      </c>
      <c r="P1" s="154" t="s">
        <v>216</v>
      </c>
      <c r="Q1" s="154" t="s">
        <v>219</v>
      </c>
      <c r="R1" s="154" t="s">
        <v>220</v>
      </c>
      <c r="S1" s="154" t="s">
        <v>220</v>
      </c>
      <c r="T1" s="156" t="s">
        <v>221</v>
      </c>
      <c r="U1" s="157" t="s">
        <v>217</v>
      </c>
      <c r="V1" s="158" t="s">
        <v>228</v>
      </c>
      <c r="W1" s="158" t="s">
        <v>222</v>
      </c>
      <c r="X1" s="158" t="s">
        <v>223</v>
      </c>
      <c r="Y1" s="156" t="s">
        <v>243</v>
      </c>
      <c r="Z1" s="155" t="s">
        <v>224</v>
      </c>
      <c r="AA1" s="154" t="s">
        <v>218</v>
      </c>
      <c r="AB1" s="155" t="s">
        <v>229</v>
      </c>
      <c r="AC1" s="155" t="s">
        <v>225</v>
      </c>
      <c r="AD1" s="155" t="s">
        <v>226</v>
      </c>
      <c r="AE1" s="159" t="s">
        <v>227</v>
      </c>
    </row>
    <row r="2" spans="1:31" ht="15.6" x14ac:dyDescent="0.3">
      <c r="A2" s="3" t="s">
        <v>201</v>
      </c>
      <c r="B2" s="3">
        <v>1</v>
      </c>
      <c r="C2" s="44">
        <v>18.690000000000001</v>
      </c>
      <c r="D2" s="84">
        <v>23.085000000000001</v>
      </c>
      <c r="E2">
        <v>23.082999999999998</v>
      </c>
      <c r="F2">
        <v>23.084</v>
      </c>
      <c r="G2" s="3" t="s">
        <v>8</v>
      </c>
      <c r="H2" s="4" t="s">
        <v>10</v>
      </c>
      <c r="I2" s="4" t="s">
        <v>11</v>
      </c>
      <c r="J2" s="3" t="s">
        <v>12</v>
      </c>
      <c r="K2" s="3" t="s">
        <v>9</v>
      </c>
      <c r="L2" s="46">
        <v>1030.0120048019201</v>
      </c>
      <c r="M2" s="65">
        <v>1033.3661175313498</v>
      </c>
      <c r="N2" s="65">
        <v>1033.316941234325</v>
      </c>
      <c r="O2" s="65">
        <v>1033.3415293828375</v>
      </c>
      <c r="P2" s="44">
        <v>542039</v>
      </c>
      <c r="Q2">
        <v>506004</v>
      </c>
      <c r="R2" s="83">
        <v>573538</v>
      </c>
      <c r="S2" s="83">
        <v>456463</v>
      </c>
      <c r="T2">
        <f>AVERAGE(Q2:S2)</f>
        <v>512001.66666666669</v>
      </c>
      <c r="U2" s="45">
        <v>0.45173933382243242</v>
      </c>
      <c r="V2">
        <v>1.2042994578791264</v>
      </c>
      <c r="W2">
        <v>1.219348336680951</v>
      </c>
      <c r="X2">
        <v>1.2496863895301029</v>
      </c>
      <c r="Y2">
        <f>AVERAGE(V2:X2)</f>
        <v>1.2244447280300601</v>
      </c>
      <c r="Z2">
        <f>_xlfn.STDEV.S(V2:X2)</f>
        <v>2.3118678482129101E-2</v>
      </c>
      <c r="AA2" s="44">
        <f t="shared" ref="AA2:AA11" si="0">P2/$P$5</f>
        <v>5.4596879603888053E-3</v>
      </c>
      <c r="AB2">
        <v>1.4627077512780525E-2</v>
      </c>
      <c r="AC2">
        <v>1.48187777103764E-2</v>
      </c>
      <c r="AD2">
        <v>1.5164767340157622E-2</v>
      </c>
      <c r="AE2" s="31">
        <f>_xlfn.STDEV.S(AB2:AD3)</f>
        <v>2.517409321539234E-3</v>
      </c>
    </row>
    <row r="3" spans="1:31" ht="15.6" x14ac:dyDescent="0.3">
      <c r="A3" s="3" t="s">
        <v>201</v>
      </c>
      <c r="B3" s="3">
        <v>2</v>
      </c>
      <c r="C3" s="44">
        <v>19.899999999999999</v>
      </c>
      <c r="D3" s="84">
        <v>24.292000000000002</v>
      </c>
      <c r="E3">
        <v>24.291</v>
      </c>
      <c r="F3">
        <v>24.292000000000002</v>
      </c>
      <c r="G3" s="3" t="s">
        <v>79</v>
      </c>
      <c r="H3" s="4" t="s">
        <v>80</v>
      </c>
      <c r="I3" s="4" t="s">
        <v>11</v>
      </c>
      <c r="J3" s="3" t="s">
        <v>12</v>
      </c>
      <c r="K3" s="3" t="s">
        <v>81</v>
      </c>
      <c r="L3" s="46">
        <v>1059.0636254501801</v>
      </c>
      <c r="M3" s="65">
        <v>1063.0440127858371</v>
      </c>
      <c r="N3" s="65">
        <v>1063.0194246373248</v>
      </c>
      <c r="O3" s="65">
        <v>1063.0440127858371</v>
      </c>
      <c r="P3" s="44">
        <v>1867986</v>
      </c>
      <c r="Q3">
        <v>673782</v>
      </c>
      <c r="R3" s="83">
        <v>746294</v>
      </c>
      <c r="S3" s="83">
        <v>589854</v>
      </c>
      <c r="T3">
        <f t="shared" ref="T3:T11" si="1">AVERAGE(Q3:S3)</f>
        <v>669976.66666666663</v>
      </c>
      <c r="U3" s="45">
        <v>1.5567934248820292</v>
      </c>
      <c r="V3">
        <v>1.6036143930259712</v>
      </c>
      <c r="W3">
        <v>1.5866295652162081</v>
      </c>
      <c r="X3">
        <v>1.6148790057680236</v>
      </c>
      <c r="Y3">
        <f t="shared" ref="Y3:Y11" si="2">AVERAGE(V3:X3)</f>
        <v>1.6017076546700677</v>
      </c>
      <c r="Z3">
        <f t="shared" ref="Z3:Z11" si="3">_xlfn.STDEV.S(V3:X3)</f>
        <v>1.4220916329162619E-2</v>
      </c>
      <c r="AA3" s="44">
        <f t="shared" si="0"/>
        <v>1.8815289442964143E-2</v>
      </c>
      <c r="AB3">
        <v>1.9477042752065771E-2</v>
      </c>
      <c r="AC3">
        <v>1.928235773843694E-2</v>
      </c>
      <c r="AD3">
        <v>1.9596328014891314E-2</v>
      </c>
      <c r="AE3" s="31">
        <f t="shared" ref="AE3:AE11" si="4">_xlfn.STDEV.S(AB3:AD4)</f>
        <v>5.8503358647721921E-3</v>
      </c>
    </row>
    <row r="4" spans="1:31" ht="15.6" x14ac:dyDescent="0.3">
      <c r="A4" s="3" t="s">
        <v>201</v>
      </c>
      <c r="B4" s="3">
        <v>3</v>
      </c>
      <c r="C4" s="44">
        <v>32.283999999999999</v>
      </c>
      <c r="D4" s="84">
        <v>37.095999999999997</v>
      </c>
      <c r="E4">
        <v>37.094999999999999</v>
      </c>
      <c r="F4">
        <v>37.093000000000004</v>
      </c>
      <c r="G4" s="3" t="s">
        <v>22</v>
      </c>
      <c r="H4" s="4" t="s">
        <v>24</v>
      </c>
      <c r="I4" s="4" t="s">
        <v>16</v>
      </c>
      <c r="J4" s="3" t="s">
        <v>25</v>
      </c>
      <c r="K4" s="3" t="s">
        <v>23</v>
      </c>
      <c r="L4" s="46">
        <v>1391.8278948888249</v>
      </c>
      <c r="M4" s="65">
        <v>1403.834260977118</v>
      </c>
      <c r="N4" s="65">
        <v>1403.8033395176251</v>
      </c>
      <c r="O4" s="65">
        <v>1403.7414965986395</v>
      </c>
      <c r="P4" s="44">
        <v>461050</v>
      </c>
      <c r="Q4">
        <v>314373</v>
      </c>
      <c r="R4" s="83">
        <v>327570</v>
      </c>
      <c r="S4" s="83">
        <v>264397</v>
      </c>
      <c r="T4">
        <f t="shared" si="1"/>
        <v>302113.33333333331</v>
      </c>
      <c r="U4" s="45">
        <v>0.38424249889552681</v>
      </c>
      <c r="V4">
        <v>0.74821391426122041</v>
      </c>
      <c r="W4">
        <v>0.6964175602080056</v>
      </c>
      <c r="X4">
        <v>0.72385567358710479</v>
      </c>
      <c r="Y4">
        <f t="shared" si="2"/>
        <v>0.72282904935211023</v>
      </c>
      <c r="Z4">
        <f t="shared" si="3"/>
        <v>2.59134336067493E-2</v>
      </c>
      <c r="AA4" s="44">
        <f t="shared" si="0"/>
        <v>4.6439262380331648E-3</v>
      </c>
      <c r="AB4">
        <v>9.0875926651278489E-3</v>
      </c>
      <c r="AC4">
        <v>8.4635839553577914E-3</v>
      </c>
      <c r="AD4">
        <v>8.7838860771533613E-3</v>
      </c>
      <c r="AE4" s="31">
        <f t="shared" si="4"/>
        <v>0.5429144907434772</v>
      </c>
    </row>
    <row r="5" spans="1:31" ht="15.6" x14ac:dyDescent="0.3">
      <c r="A5" s="3" t="s">
        <v>201</v>
      </c>
      <c r="B5" s="3"/>
      <c r="C5" s="44">
        <v>32.511000000000003</v>
      </c>
      <c r="D5" s="84">
        <v>36.932000000000002</v>
      </c>
      <c r="E5">
        <v>36.933999999999997</v>
      </c>
      <c r="F5">
        <v>36.929000000000002</v>
      </c>
      <c r="G5" s="3" t="s">
        <v>202</v>
      </c>
      <c r="H5" s="3"/>
      <c r="I5" s="3"/>
      <c r="J5" s="3"/>
      <c r="K5" s="3"/>
      <c r="L5" s="46">
        <v>1398.3829049956687</v>
      </c>
      <c r="M5" s="65">
        <v>1398.9159891598915</v>
      </c>
      <c r="N5" s="65">
        <v>1398.970189701897</v>
      </c>
      <c r="O5" s="65">
        <v>1398.8346883468835</v>
      </c>
      <c r="P5" s="44">
        <v>99280216</v>
      </c>
      <c r="Q5">
        <v>34593650</v>
      </c>
      <c r="R5" s="83">
        <v>38703462</v>
      </c>
      <c r="S5" s="83">
        <v>30100231</v>
      </c>
      <c r="T5">
        <f t="shared" si="1"/>
        <v>34465781</v>
      </c>
      <c r="U5" s="45">
        <v>82.740870375724242</v>
      </c>
      <c r="V5">
        <v>82.33356641659006</v>
      </c>
      <c r="W5">
        <v>82.284002129753191</v>
      </c>
      <c r="X5">
        <v>82.407224687240983</v>
      </c>
      <c r="Y5">
        <f t="shared" si="2"/>
        <v>82.341597744528073</v>
      </c>
      <c r="Z5">
        <f t="shared" si="3"/>
        <v>6.2002631716678823E-2</v>
      </c>
      <c r="AA5" s="44">
        <f t="shared" si="0"/>
        <v>1</v>
      </c>
      <c r="AB5">
        <v>1</v>
      </c>
      <c r="AC5">
        <v>1</v>
      </c>
      <c r="AD5">
        <v>1</v>
      </c>
      <c r="AE5" s="31">
        <f t="shared" si="4"/>
        <v>0.51189106075682533</v>
      </c>
    </row>
    <row r="6" spans="1:31" ht="15.6" x14ac:dyDescent="0.3">
      <c r="A6" s="3" t="s">
        <v>201</v>
      </c>
      <c r="B6" s="3">
        <v>4</v>
      </c>
      <c r="C6" s="44">
        <v>33.526000000000003</v>
      </c>
      <c r="D6" s="84">
        <v>38.244</v>
      </c>
      <c r="E6">
        <v>38.244</v>
      </c>
      <c r="F6">
        <v>38.241999999999997</v>
      </c>
      <c r="G6" s="3" t="s">
        <v>30</v>
      </c>
      <c r="H6" s="4" t="s">
        <v>29</v>
      </c>
      <c r="I6" s="4" t="s">
        <v>11</v>
      </c>
      <c r="J6" s="3" t="s">
        <v>25</v>
      </c>
      <c r="K6" s="3" t="s">
        <v>28</v>
      </c>
      <c r="L6" s="46">
        <v>1426.145038167939</v>
      </c>
      <c r="M6" s="65">
        <v>1439.3320964749535</v>
      </c>
      <c r="N6" s="65">
        <v>1439.3320964749535</v>
      </c>
      <c r="O6" s="65">
        <v>1439.2702535559677</v>
      </c>
      <c r="P6" s="44">
        <v>7155891</v>
      </c>
      <c r="Q6">
        <v>2266223</v>
      </c>
      <c r="R6" s="83">
        <v>2530768</v>
      </c>
      <c r="S6" s="83">
        <v>1967313</v>
      </c>
      <c r="T6">
        <f t="shared" si="1"/>
        <v>2254768</v>
      </c>
      <c r="U6" s="45">
        <v>5.9637727787962485</v>
      </c>
      <c r="V6">
        <v>5.3936552484431095</v>
      </c>
      <c r="W6">
        <v>5.3804416644152209</v>
      </c>
      <c r="X6">
        <v>5.3860319019189618</v>
      </c>
      <c r="Y6">
        <f t="shared" si="2"/>
        <v>5.3867096049257635</v>
      </c>
      <c r="Z6">
        <f t="shared" si="3"/>
        <v>6.6328094906751298E-3</v>
      </c>
      <c r="AA6" s="44">
        <f t="shared" si="0"/>
        <v>7.2077713851871561E-2</v>
      </c>
      <c r="AB6">
        <v>6.5509797318293969E-2</v>
      </c>
      <c r="AC6">
        <v>6.5388672465527764E-2</v>
      </c>
      <c r="AD6">
        <v>6.5358734290112255E-2</v>
      </c>
      <c r="AE6" s="31">
        <f t="shared" si="4"/>
        <v>1.0646878293778774E-2</v>
      </c>
    </row>
    <row r="7" spans="1:31" ht="15.6" x14ac:dyDescent="0.3">
      <c r="A7" s="3" t="s">
        <v>201</v>
      </c>
      <c r="B7" s="3">
        <v>5</v>
      </c>
      <c r="C7" s="44">
        <v>34.863999999999997</v>
      </c>
      <c r="D7" s="84">
        <v>39.354999999999997</v>
      </c>
      <c r="E7">
        <v>39.356000000000002</v>
      </c>
      <c r="F7">
        <v>39.356000000000002</v>
      </c>
      <c r="G7" s="3" t="s">
        <v>34</v>
      </c>
      <c r="H7" s="4" t="s">
        <v>36</v>
      </c>
      <c r="I7" s="4" t="s">
        <v>11</v>
      </c>
      <c r="J7" s="3" t="s">
        <v>25</v>
      </c>
      <c r="K7" s="3" t="s">
        <v>35</v>
      </c>
      <c r="L7" s="46">
        <v>1462.6226826608506</v>
      </c>
      <c r="M7" s="65">
        <v>1473.685837971552</v>
      </c>
      <c r="N7" s="65">
        <v>1473.7167594310451</v>
      </c>
      <c r="O7" s="65">
        <v>1473.7167594310451</v>
      </c>
      <c r="P7" s="44">
        <v>5025159</v>
      </c>
      <c r="Q7">
        <v>1599193</v>
      </c>
      <c r="R7" s="83">
        <v>1778525</v>
      </c>
      <c r="S7" s="83">
        <v>1377612</v>
      </c>
      <c r="T7">
        <f t="shared" si="1"/>
        <v>1585110</v>
      </c>
      <c r="U7" s="45">
        <v>4.1880048834342185</v>
      </c>
      <c r="V7">
        <v>3.8061107480258927</v>
      </c>
      <c r="W7">
        <v>3.7811644572730807</v>
      </c>
      <c r="X7">
        <v>3.7715717735136121</v>
      </c>
      <c r="Y7">
        <f t="shared" si="2"/>
        <v>3.7862823262708623</v>
      </c>
      <c r="Z7">
        <f t="shared" si="3"/>
        <v>1.7829179100531497E-2</v>
      </c>
      <c r="AA7" s="44">
        <f t="shared" si="0"/>
        <v>5.0615915259491377E-2</v>
      </c>
      <c r="AB7">
        <v>4.6227934895566092E-2</v>
      </c>
      <c r="AC7">
        <v>4.5952607547097464E-2</v>
      </c>
      <c r="AD7">
        <v>4.5767489292690144E-2</v>
      </c>
      <c r="AE7" s="31">
        <f t="shared" si="4"/>
        <v>1.998323228155963E-2</v>
      </c>
    </row>
    <row r="8" spans="1:31" ht="15.6" x14ac:dyDescent="0.3">
      <c r="A8" s="3" t="s">
        <v>201</v>
      </c>
      <c r="B8" s="3">
        <v>6</v>
      </c>
      <c r="C8" s="44">
        <v>36.246000000000002</v>
      </c>
      <c r="D8" s="84">
        <v>40.654000000000003</v>
      </c>
      <c r="E8">
        <v>40.652999999999999</v>
      </c>
      <c r="F8">
        <v>40.655000000000001</v>
      </c>
      <c r="G8" s="3" t="s">
        <v>149</v>
      </c>
      <c r="H8" s="4" t="s">
        <v>150</v>
      </c>
      <c r="I8" s="4" t="s">
        <v>16</v>
      </c>
      <c r="J8" s="3" t="s">
        <v>25</v>
      </c>
      <c r="K8" s="3" t="s">
        <v>151</v>
      </c>
      <c r="L8" s="46">
        <v>1500.3482114593228</v>
      </c>
      <c r="M8" s="65">
        <v>1515.6424581005588</v>
      </c>
      <c r="N8" s="65">
        <v>1515.6075418994412</v>
      </c>
      <c r="O8" s="65">
        <v>1515.6773743016759</v>
      </c>
      <c r="P8" s="44">
        <v>1293357</v>
      </c>
      <c r="Q8">
        <v>333788</v>
      </c>
      <c r="R8" s="83">
        <v>362672</v>
      </c>
      <c r="S8" s="83">
        <v>285351</v>
      </c>
      <c r="T8">
        <f t="shared" si="1"/>
        <v>327270.33333333331</v>
      </c>
      <c r="U8" s="45">
        <v>1.0778933426830535</v>
      </c>
      <c r="V8">
        <v>0.79442199557030746</v>
      </c>
      <c r="W8">
        <v>0.77104481300411454</v>
      </c>
      <c r="X8">
        <v>0.78122270794961346</v>
      </c>
      <c r="Y8">
        <f t="shared" si="2"/>
        <v>0.78222983884134523</v>
      </c>
      <c r="Z8">
        <f t="shared" si="3"/>
        <v>1.1721087861546332E-2</v>
      </c>
      <c r="AA8" s="44">
        <f t="shared" si="0"/>
        <v>1.3027338699585424E-2</v>
      </c>
      <c r="AB8">
        <v>9.6488228330922007E-3</v>
      </c>
      <c r="AC8">
        <v>9.3705312460161828E-3</v>
      </c>
      <c r="AD8">
        <v>9.4800269140791638E-3</v>
      </c>
      <c r="AE8" s="31">
        <f t="shared" si="4"/>
        <v>5.3937790941072025E-3</v>
      </c>
    </row>
    <row r="9" spans="1:31" ht="15.6" x14ac:dyDescent="0.3">
      <c r="A9" s="3" t="s">
        <v>201</v>
      </c>
      <c r="B9" s="3">
        <v>7</v>
      </c>
      <c r="C9" s="44">
        <v>64.126999999999995</v>
      </c>
      <c r="D9" s="84">
        <v>67.682000000000002</v>
      </c>
      <c r="E9">
        <v>67.682000000000002</v>
      </c>
      <c r="F9">
        <v>67.680999999999997</v>
      </c>
      <c r="G9" s="3" t="s">
        <v>58</v>
      </c>
      <c r="H9" s="3" t="s">
        <v>59</v>
      </c>
      <c r="I9" s="3" t="s">
        <v>16</v>
      </c>
      <c r="J9" s="52" t="s">
        <v>60</v>
      </c>
      <c r="K9" s="52" t="s">
        <v>203</v>
      </c>
      <c r="L9" s="46">
        <v>2809.070958302852</v>
      </c>
      <c r="M9" s="65">
        <v>2835.270425776755</v>
      </c>
      <c r="N9" s="65">
        <v>2835.270425776755</v>
      </c>
      <c r="O9" s="65">
        <v>2835.2128883774449</v>
      </c>
      <c r="P9" s="44">
        <v>1027969</v>
      </c>
      <c r="Q9">
        <v>664868</v>
      </c>
      <c r="R9" s="83">
        <v>749836</v>
      </c>
      <c r="S9" s="83">
        <v>585222</v>
      </c>
      <c r="T9">
        <f t="shared" si="1"/>
        <v>666642</v>
      </c>
      <c r="U9" s="45">
        <v>0.85671700975411735</v>
      </c>
      <c r="V9">
        <v>1.5823988979557058</v>
      </c>
      <c r="W9">
        <v>1.5941598976589126</v>
      </c>
      <c r="X9">
        <v>1.6021976989451188</v>
      </c>
      <c r="Y9">
        <f t="shared" si="2"/>
        <v>1.5929188315199125</v>
      </c>
      <c r="Z9">
        <f t="shared" si="3"/>
        <v>9.9575757102632698E-3</v>
      </c>
      <c r="AA9" s="44">
        <f t="shared" si="0"/>
        <v>1.0354218004521666E-2</v>
      </c>
      <c r="AB9">
        <v>1.9219365403766297E-2</v>
      </c>
      <c r="AC9">
        <v>1.9373874099428107E-2</v>
      </c>
      <c r="AD9">
        <v>1.9442442152686468E-2</v>
      </c>
      <c r="AE9" s="31">
        <f t="shared" si="4"/>
        <v>8.4338574261462321E-4</v>
      </c>
    </row>
    <row r="10" spans="1:31" ht="15.6" x14ac:dyDescent="0.3">
      <c r="A10" s="3" t="s">
        <v>201</v>
      </c>
      <c r="B10" s="3">
        <v>8</v>
      </c>
      <c r="C10" s="44">
        <v>73.325000000000003</v>
      </c>
      <c r="D10" s="84">
        <v>81.150000000000006</v>
      </c>
      <c r="E10">
        <v>81.150999999999996</v>
      </c>
      <c r="F10">
        <v>81.158000000000001</v>
      </c>
      <c r="G10" s="3" t="s">
        <v>112</v>
      </c>
      <c r="H10" s="3" t="s">
        <v>113</v>
      </c>
      <c r="I10" s="3" t="s">
        <v>106</v>
      </c>
      <c r="J10" s="3" t="s">
        <v>114</v>
      </c>
      <c r="K10" s="3" t="s">
        <v>115</v>
      </c>
      <c r="L10" s="46">
        <v>3321.4285714285716</v>
      </c>
      <c r="M10" s="65">
        <v>3358.0822635577679</v>
      </c>
      <c r="N10" s="65">
        <v>3358.1084621430441</v>
      </c>
      <c r="O10" s="65">
        <v>3358.2918522399791</v>
      </c>
      <c r="P10" s="44">
        <v>2029501</v>
      </c>
      <c r="Q10">
        <v>723704</v>
      </c>
      <c r="R10" s="83">
        <v>819128</v>
      </c>
      <c r="S10" s="83">
        <v>609726</v>
      </c>
      <c r="T10">
        <f t="shared" si="1"/>
        <v>717519.33333333337</v>
      </c>
      <c r="U10" s="45">
        <v>1.6914012270924423</v>
      </c>
      <c r="V10">
        <v>1.7224297334901606</v>
      </c>
      <c r="W10">
        <v>1.7414754808378765</v>
      </c>
      <c r="X10">
        <v>1.6692837832258727</v>
      </c>
      <c r="Y10">
        <f t="shared" si="2"/>
        <v>1.7110629991846367</v>
      </c>
      <c r="Z10">
        <f t="shared" si="3"/>
        <v>3.7414065371261546E-2</v>
      </c>
      <c r="AA10" s="44">
        <f t="shared" si="0"/>
        <v>2.0442149320061914E-2</v>
      </c>
      <c r="AB10">
        <v>2.092013996788428E-2</v>
      </c>
      <c r="AC10">
        <v>2.116420489722599E-2</v>
      </c>
      <c r="AD10">
        <v>2.0256522283832307E-2</v>
      </c>
      <c r="AE10" s="31">
        <f t="shared" si="4"/>
        <v>5.7694500539455032E-3</v>
      </c>
    </row>
    <row r="11" spans="1:31" ht="15.6" x14ac:dyDescent="0.3">
      <c r="A11" s="3" t="s">
        <v>201</v>
      </c>
      <c r="B11" s="3">
        <v>9</v>
      </c>
      <c r="C11" s="44">
        <v>75.927000000000007</v>
      </c>
      <c r="D11" s="85">
        <v>84.918000000000006</v>
      </c>
      <c r="E11" s="30">
        <v>84.930999999999997</v>
      </c>
      <c r="F11" s="30">
        <v>84.917000000000002</v>
      </c>
      <c r="G11" s="3" t="s">
        <v>116</v>
      </c>
      <c r="H11" s="3" t="s">
        <v>117</v>
      </c>
      <c r="I11" s="3" t="s">
        <v>106</v>
      </c>
      <c r="J11" s="3" t="s">
        <v>118</v>
      </c>
      <c r="K11" s="3" t="s">
        <v>119</v>
      </c>
      <c r="L11" s="46">
        <v>3413.8737097753497</v>
      </c>
      <c r="M11" s="72">
        <v>3446.6437177280554</v>
      </c>
      <c r="N11" s="72">
        <v>3446.9234079173839</v>
      </c>
      <c r="O11" s="72">
        <v>3446.6222030981066</v>
      </c>
      <c r="P11" s="44">
        <v>1306162</v>
      </c>
      <c r="Q11" s="30">
        <v>340875</v>
      </c>
      <c r="R11" s="160">
        <v>444643</v>
      </c>
      <c r="S11" s="160">
        <v>290035</v>
      </c>
      <c r="T11" s="30">
        <f t="shared" si="1"/>
        <v>358517.66666666669</v>
      </c>
      <c r="U11" s="45">
        <v>1.0885651249156905</v>
      </c>
      <c r="V11" s="30">
        <v>0.81128919475843519</v>
      </c>
      <c r="W11" s="30">
        <v>0.94531609495243218</v>
      </c>
      <c r="X11" s="30">
        <v>0.7940463783206162</v>
      </c>
      <c r="Y11" s="30">
        <f t="shared" si="2"/>
        <v>0.85021722267716127</v>
      </c>
      <c r="Z11" s="30">
        <f t="shared" si="3"/>
        <v>8.2808063077808483E-2</v>
      </c>
      <c r="AA11" s="44">
        <f t="shared" si="0"/>
        <v>1.3156317065224757E-2</v>
      </c>
      <c r="AB11" s="30">
        <v>9.8536870205948209E-3</v>
      </c>
      <c r="AC11" s="30">
        <v>1.1488455477187028E-2</v>
      </c>
      <c r="AD11" s="30">
        <v>9.6356403377768091E-3</v>
      </c>
      <c r="AE11" s="118">
        <f t="shared" si="4"/>
        <v>1.0126644889748785E-3</v>
      </c>
    </row>
    <row r="12" spans="1:31" x14ac:dyDescent="0.3">
      <c r="A12" s="19"/>
    </row>
    <row r="13" spans="1:31" x14ac:dyDescent="0.3">
      <c r="A13" s="2"/>
    </row>
    <row r="14" spans="1:31" x14ac:dyDescent="0.3">
      <c r="A14" s="2"/>
    </row>
    <row r="15" spans="1:31" x14ac:dyDescent="0.3">
      <c r="A15" s="2"/>
    </row>
    <row r="16" spans="1:31" x14ac:dyDescent="0.3">
      <c r="A16" s="2"/>
      <c r="C16" s="192" t="s">
        <v>1</v>
      </c>
      <c r="D16" s="192" t="s">
        <v>7</v>
      </c>
      <c r="E16" s="184" t="s">
        <v>230</v>
      </c>
      <c r="F16" s="184" t="s">
        <v>232</v>
      </c>
      <c r="G16" s="184"/>
      <c r="H16" s="184" t="s">
        <v>234</v>
      </c>
      <c r="I16" s="184"/>
      <c r="J16" s="184"/>
      <c r="K16" s="123"/>
      <c r="L16" s="185" t="s">
        <v>250</v>
      </c>
      <c r="M16" s="173" t="s">
        <v>224</v>
      </c>
      <c r="N16" s="186"/>
    </row>
    <row r="17" spans="1:14" x14ac:dyDescent="0.3">
      <c r="A17" s="2"/>
      <c r="C17" s="192"/>
      <c r="D17" s="192"/>
      <c r="E17" s="184"/>
      <c r="F17" s="121" t="s">
        <v>233</v>
      </c>
      <c r="G17" s="121" t="s">
        <v>231</v>
      </c>
      <c r="H17" s="184"/>
      <c r="I17" s="184"/>
      <c r="J17" s="184"/>
      <c r="K17" s="123"/>
      <c r="L17" s="185"/>
      <c r="M17" s="173"/>
      <c r="N17" s="186"/>
    </row>
    <row r="18" spans="1:14" x14ac:dyDescent="0.3">
      <c r="A18" s="2"/>
      <c r="C18" s="3">
        <v>1</v>
      </c>
      <c r="D18" s="3" t="s">
        <v>8</v>
      </c>
      <c r="E18" s="2" t="s">
        <v>239</v>
      </c>
      <c r="F18" s="46">
        <v>1030.0120048019201</v>
      </c>
      <c r="G18" s="3" t="s">
        <v>9</v>
      </c>
      <c r="H18" s="111">
        <v>1.22</v>
      </c>
      <c r="I18" s="103" t="s">
        <v>235</v>
      </c>
      <c r="J18" s="105">
        <v>0.02</v>
      </c>
      <c r="K18" s="123"/>
      <c r="L18" s="137">
        <v>1.2244447280300601</v>
      </c>
      <c r="M18" s="138">
        <v>2.3118678482129101E-2</v>
      </c>
      <c r="N18" s="105">
        <f>(1/3)*(M18)^2</f>
        <v>1.7815776492001968E-4</v>
      </c>
    </row>
    <row r="19" spans="1:14" x14ac:dyDescent="0.3">
      <c r="C19" s="3">
        <v>2</v>
      </c>
      <c r="D19" s="3" t="s">
        <v>79</v>
      </c>
      <c r="E19" s="2" t="s">
        <v>239</v>
      </c>
      <c r="F19" s="46">
        <v>1059.0636254501801</v>
      </c>
      <c r="G19" s="3" t="s">
        <v>81</v>
      </c>
      <c r="H19" s="111">
        <v>1.6</v>
      </c>
      <c r="I19" s="103" t="s">
        <v>235</v>
      </c>
      <c r="J19" s="105">
        <v>0.01</v>
      </c>
      <c r="K19" s="123"/>
      <c r="L19" s="115">
        <v>1.6017076546700677</v>
      </c>
      <c r="M19" s="116">
        <v>1.4220916329162619E-2</v>
      </c>
      <c r="N19" s="105">
        <f t="shared" ref="N19:N26" si="5">(1/3)*(M19)^2</f>
        <v>6.7411487080348001E-5</v>
      </c>
    </row>
    <row r="20" spans="1:14" x14ac:dyDescent="0.3">
      <c r="C20" s="3">
        <v>3</v>
      </c>
      <c r="D20" s="3" t="s">
        <v>22</v>
      </c>
      <c r="E20" s="2" t="s">
        <v>237</v>
      </c>
      <c r="F20" s="46">
        <v>1391.8278948888249</v>
      </c>
      <c r="G20" s="3" t="s">
        <v>23</v>
      </c>
      <c r="H20" s="111">
        <v>0.72</v>
      </c>
      <c r="I20" s="103" t="s">
        <v>235</v>
      </c>
      <c r="J20" s="105">
        <v>0.02</v>
      </c>
      <c r="K20" s="123"/>
      <c r="L20" s="115">
        <v>0.72282904935211023</v>
      </c>
      <c r="M20" s="116">
        <v>2.59134336067493E-2</v>
      </c>
      <c r="N20" s="105">
        <f t="shared" si="5"/>
        <v>2.2383534709713464E-4</v>
      </c>
    </row>
    <row r="21" spans="1:14" x14ac:dyDescent="0.3">
      <c r="C21" s="3">
        <v>4</v>
      </c>
      <c r="D21" s="3" t="s">
        <v>30</v>
      </c>
      <c r="E21" s="2" t="s">
        <v>237</v>
      </c>
      <c r="F21" s="46">
        <v>1426.145038167939</v>
      </c>
      <c r="G21" s="3" t="s">
        <v>28</v>
      </c>
      <c r="H21" s="112">
        <v>5.39</v>
      </c>
      <c r="I21" s="103" t="s">
        <v>235</v>
      </c>
      <c r="J21" s="105">
        <v>6.0000000000000001E-3</v>
      </c>
      <c r="K21" s="123"/>
      <c r="L21" s="115">
        <v>5.3867096049257635</v>
      </c>
      <c r="M21" s="116">
        <v>6.6328094906751298E-3</v>
      </c>
      <c r="N21" s="105">
        <f t="shared" si="5"/>
        <v>1.4664720579863358E-5</v>
      </c>
    </row>
    <row r="22" spans="1:14" x14ac:dyDescent="0.3">
      <c r="C22" s="3">
        <v>5</v>
      </c>
      <c r="D22" s="3" t="s">
        <v>34</v>
      </c>
      <c r="E22" s="2" t="s">
        <v>237</v>
      </c>
      <c r="F22" s="46">
        <v>1462.6226826608506</v>
      </c>
      <c r="G22" s="3" t="s">
        <v>35</v>
      </c>
      <c r="H22" s="111">
        <v>3.8</v>
      </c>
      <c r="I22" s="103" t="s">
        <v>235</v>
      </c>
      <c r="J22" s="105">
        <v>0.01</v>
      </c>
      <c r="K22" s="123"/>
      <c r="L22" s="115">
        <v>3.7862823262708623</v>
      </c>
      <c r="M22" s="116">
        <v>1.7829179100531497E-2</v>
      </c>
      <c r="N22" s="105">
        <f t="shared" si="5"/>
        <v>1.0595987579960969E-4</v>
      </c>
    </row>
    <row r="23" spans="1:14" x14ac:dyDescent="0.3">
      <c r="C23" s="3">
        <v>6</v>
      </c>
      <c r="D23" s="3" t="s">
        <v>149</v>
      </c>
      <c r="E23" s="2" t="s">
        <v>237</v>
      </c>
      <c r="F23" s="46">
        <v>1500.3482114593228</v>
      </c>
      <c r="G23" s="3" t="s">
        <v>151</v>
      </c>
      <c r="H23" s="111">
        <v>0.8</v>
      </c>
      <c r="I23" s="103" t="s">
        <v>235</v>
      </c>
      <c r="J23" s="105">
        <v>0.01</v>
      </c>
      <c r="K23" s="123"/>
      <c r="L23" s="115">
        <v>0.78222983884134523</v>
      </c>
      <c r="M23" s="116">
        <v>1.1721087861546332E-2</v>
      </c>
      <c r="N23" s="105">
        <f t="shared" si="5"/>
        <v>4.5794633552696256E-5</v>
      </c>
    </row>
    <row r="24" spans="1:14" x14ac:dyDescent="0.3">
      <c r="C24" s="3">
        <v>7</v>
      </c>
      <c r="D24" s="3" t="s">
        <v>58</v>
      </c>
      <c r="E24" s="2" t="s">
        <v>237</v>
      </c>
      <c r="F24" s="46">
        <v>2809.070958302852</v>
      </c>
      <c r="G24" s="52" t="s">
        <v>203</v>
      </c>
      <c r="H24" s="112">
        <v>1.5920000000000001</v>
      </c>
      <c r="I24" s="103" t="s">
        <v>235</v>
      </c>
      <c r="J24" s="105">
        <v>8.9999999999999993E-3</v>
      </c>
      <c r="K24" s="123"/>
      <c r="L24" s="115">
        <v>1.5929188315199125</v>
      </c>
      <c r="M24" s="116">
        <v>9.9575757102632698E-3</v>
      </c>
      <c r="N24" s="105">
        <f t="shared" si="5"/>
        <v>3.3051104675208354E-5</v>
      </c>
    </row>
    <row r="25" spans="1:14" x14ac:dyDescent="0.3">
      <c r="C25" s="3">
        <v>8</v>
      </c>
      <c r="D25" s="3" t="s">
        <v>112</v>
      </c>
      <c r="E25" s="2" t="s">
        <v>238</v>
      </c>
      <c r="F25" s="46">
        <v>3321.4285714285716</v>
      </c>
      <c r="G25" s="3" t="s">
        <v>115</v>
      </c>
      <c r="H25" s="111">
        <v>1.71</v>
      </c>
      <c r="I25" s="103" t="s">
        <v>235</v>
      </c>
      <c r="J25" s="105">
        <v>0.03</v>
      </c>
      <c r="K25" s="123"/>
      <c r="L25" s="115">
        <v>1.7110629991846367</v>
      </c>
      <c r="M25" s="116">
        <v>3.7414065371261546E-2</v>
      </c>
      <c r="N25" s="105">
        <f t="shared" si="5"/>
        <v>4.666040958683441E-4</v>
      </c>
    </row>
    <row r="26" spans="1:14" x14ac:dyDescent="0.3">
      <c r="C26" s="3">
        <v>9</v>
      </c>
      <c r="D26" s="3" t="s">
        <v>116</v>
      </c>
      <c r="E26" s="2" t="s">
        <v>238</v>
      </c>
      <c r="F26" s="46">
        <v>3413.8737097753497</v>
      </c>
      <c r="G26" s="3" t="s">
        <v>119</v>
      </c>
      <c r="H26" s="111">
        <v>0.9</v>
      </c>
      <c r="I26" s="103" t="s">
        <v>235</v>
      </c>
      <c r="J26" s="105">
        <v>0.08</v>
      </c>
      <c r="K26" s="123"/>
      <c r="L26" s="117">
        <v>0.85021722267716127</v>
      </c>
      <c r="M26" s="127">
        <v>8.2808063077808483E-2</v>
      </c>
      <c r="N26" s="105">
        <f t="shared" si="5"/>
        <v>2.2857251035661025E-3</v>
      </c>
    </row>
    <row r="27" spans="1:14" x14ac:dyDescent="0.3">
      <c r="C27" s="103" t="s">
        <v>239</v>
      </c>
      <c r="D27" s="180" t="s">
        <v>246</v>
      </c>
      <c r="E27" s="180"/>
      <c r="F27" s="180"/>
      <c r="G27" s="180"/>
      <c r="H27" s="139">
        <v>3</v>
      </c>
      <c r="I27" s="2" t="s">
        <v>235</v>
      </c>
      <c r="J27" s="105">
        <v>0.1</v>
      </c>
      <c r="K27" s="123"/>
      <c r="L27" s="137">
        <f>SUM(L18:L19)</f>
        <v>2.826152382700128</v>
      </c>
      <c r="M27" s="138">
        <f>SQRT(SUM(M18:M19))</f>
        <v>0.19323455905011327</v>
      </c>
      <c r="N27" s="123"/>
    </row>
    <row r="28" spans="1:14" x14ac:dyDescent="0.3">
      <c r="C28" s="103" t="s">
        <v>237</v>
      </c>
      <c r="D28" s="180" t="s">
        <v>248</v>
      </c>
      <c r="E28" s="180"/>
      <c r="F28" s="180"/>
      <c r="G28" s="180"/>
      <c r="H28" s="139">
        <v>12.2</v>
      </c>
      <c r="I28" s="2" t="s">
        <v>235</v>
      </c>
      <c r="J28" s="105">
        <v>0.2</v>
      </c>
      <c r="K28" s="123"/>
      <c r="L28" s="115">
        <f>SUM(L20:L24)</f>
        <v>12.270969650909993</v>
      </c>
      <c r="M28" s="116">
        <f>SQRT(SUM(M20:M24))</f>
        <v>0.26842892126178491</v>
      </c>
      <c r="N28" s="123"/>
    </row>
    <row r="29" spans="1:14" x14ac:dyDescent="0.3">
      <c r="C29" s="103" t="s">
        <v>238</v>
      </c>
      <c r="D29" s="180" t="s">
        <v>249</v>
      </c>
      <c r="E29" s="180"/>
      <c r="F29" s="180"/>
      <c r="G29" s="180"/>
      <c r="H29" s="139">
        <v>3</v>
      </c>
      <c r="I29" s="2" t="s">
        <v>235</v>
      </c>
      <c r="J29" s="105">
        <v>0.3</v>
      </c>
      <c r="K29" s="123"/>
      <c r="L29" s="117">
        <f>SUM(L25:L26)</f>
        <v>2.5612802218617978</v>
      </c>
      <c r="M29" s="127">
        <f>SQRT(SUM(M25:M26))</f>
        <v>0.34673062808045962</v>
      </c>
      <c r="N29" s="123"/>
    </row>
    <row r="30" spans="1:14" x14ac:dyDescent="0.3">
      <c r="C30" s="25" t="s">
        <v>252</v>
      </c>
      <c r="D30" s="181" t="s">
        <v>253</v>
      </c>
      <c r="E30" s="181"/>
      <c r="F30" s="181"/>
      <c r="G30" s="181"/>
      <c r="H30" s="181"/>
      <c r="I30" s="181"/>
      <c r="J30" s="181"/>
    </row>
    <row r="31" spans="1:14" x14ac:dyDescent="0.3">
      <c r="C31" s="25" t="s">
        <v>254</v>
      </c>
      <c r="D31" s="175" t="s">
        <v>255</v>
      </c>
      <c r="E31" s="175"/>
      <c r="F31" s="175"/>
      <c r="G31" s="175"/>
      <c r="H31" s="175"/>
      <c r="I31" s="175"/>
      <c r="J31" s="175"/>
    </row>
    <row r="32" spans="1:14" x14ac:dyDescent="0.3">
      <c r="C32" s="25" t="s">
        <v>256</v>
      </c>
      <c r="D32" s="175" t="s">
        <v>257</v>
      </c>
      <c r="E32" s="175"/>
      <c r="F32" s="175"/>
      <c r="G32" s="175"/>
      <c r="H32" s="175"/>
      <c r="I32" s="175"/>
      <c r="J32" s="175"/>
    </row>
    <row r="33" spans="3:10" x14ac:dyDescent="0.3">
      <c r="C33" s="25" t="s">
        <v>258</v>
      </c>
      <c r="D33" s="175" t="s">
        <v>259</v>
      </c>
      <c r="E33" s="175"/>
      <c r="F33" s="175"/>
      <c r="G33" s="175"/>
      <c r="H33" s="175"/>
      <c r="I33" s="175"/>
      <c r="J33" s="175"/>
    </row>
    <row r="34" spans="3:10" x14ac:dyDescent="0.3">
      <c r="C34" s="25" t="s">
        <v>260</v>
      </c>
      <c r="D34" s="175" t="s">
        <v>261</v>
      </c>
      <c r="E34" s="175"/>
      <c r="F34" s="175"/>
      <c r="G34" s="175"/>
      <c r="H34" s="175"/>
      <c r="I34" s="175"/>
      <c r="J34" s="175"/>
    </row>
    <row r="35" spans="3:10" x14ac:dyDescent="0.3">
      <c r="C35" s="25" t="s">
        <v>278</v>
      </c>
      <c r="D35" s="175" t="s">
        <v>262</v>
      </c>
      <c r="E35" s="175"/>
      <c r="F35" s="175"/>
      <c r="G35" s="175"/>
      <c r="H35" s="175"/>
      <c r="I35" s="175"/>
      <c r="J35" s="175"/>
    </row>
  </sheetData>
  <mergeCells count="17">
    <mergeCell ref="D33:J33"/>
    <mergeCell ref="D34:J34"/>
    <mergeCell ref="D35:J35"/>
    <mergeCell ref="M16:M17"/>
    <mergeCell ref="N16:N17"/>
    <mergeCell ref="D30:J30"/>
    <mergeCell ref="D31:J31"/>
    <mergeCell ref="D32:J32"/>
    <mergeCell ref="D27:G27"/>
    <mergeCell ref="D28:G28"/>
    <mergeCell ref="D29:G29"/>
    <mergeCell ref="L16:L17"/>
    <mergeCell ref="C16:C17"/>
    <mergeCell ref="D16:D17"/>
    <mergeCell ref="E16:E17"/>
    <mergeCell ref="F16:G16"/>
    <mergeCell ref="H16:J17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50006-9278-4501-89EA-76C186C2CC4B}">
  <dimension ref="A1:AE51"/>
  <sheetViews>
    <sheetView topLeftCell="A23" zoomScale="80" zoomScaleNormal="80" workbookViewId="0">
      <selection activeCell="H43" sqref="H43:H45"/>
    </sheetView>
  </sheetViews>
  <sheetFormatPr baseColWidth="10" defaultRowHeight="14.4" x14ac:dyDescent="0.3"/>
  <cols>
    <col min="1" max="1" width="13.21875" customWidth="1"/>
    <col min="7" max="7" width="17.21875" bestFit="1" customWidth="1"/>
    <col min="9" max="9" width="5.77734375" bestFit="1" customWidth="1"/>
    <col min="14" max="14" width="12.21875" bestFit="1" customWidth="1"/>
    <col min="17" max="17" width="9.21875" customWidth="1"/>
    <col min="18" max="19" width="8.33203125" customWidth="1"/>
  </cols>
  <sheetData>
    <row r="1" spans="1:31" ht="27.6" x14ac:dyDescent="0.3">
      <c r="A1" s="87" t="s">
        <v>0</v>
      </c>
      <c r="B1" s="86" t="s">
        <v>1</v>
      </c>
      <c r="C1" s="86" t="s">
        <v>209</v>
      </c>
      <c r="D1" s="86" t="s">
        <v>210</v>
      </c>
      <c r="E1" s="86" t="s">
        <v>211</v>
      </c>
      <c r="F1" s="86" t="s">
        <v>240</v>
      </c>
      <c r="G1" s="88" t="s">
        <v>7</v>
      </c>
      <c r="H1" s="89" t="s">
        <v>4</v>
      </c>
      <c r="I1" s="89" t="s">
        <v>6</v>
      </c>
      <c r="J1" s="89" t="s">
        <v>5</v>
      </c>
      <c r="K1" s="86" t="s">
        <v>3</v>
      </c>
      <c r="L1" s="86" t="s">
        <v>212</v>
      </c>
      <c r="M1" s="86" t="s">
        <v>213</v>
      </c>
      <c r="N1" s="86" t="s">
        <v>215</v>
      </c>
      <c r="O1" s="86" t="s">
        <v>214</v>
      </c>
      <c r="P1" s="86" t="s">
        <v>216</v>
      </c>
      <c r="Q1" s="86" t="s">
        <v>219</v>
      </c>
      <c r="R1" s="86" t="s">
        <v>220</v>
      </c>
      <c r="S1" s="86" t="s">
        <v>220</v>
      </c>
      <c r="T1" s="156" t="s">
        <v>221</v>
      </c>
      <c r="U1" s="91" t="s">
        <v>217</v>
      </c>
      <c r="V1" s="92" t="s">
        <v>228</v>
      </c>
      <c r="W1" s="92" t="s">
        <v>222</v>
      </c>
      <c r="X1" s="92" t="s">
        <v>223</v>
      </c>
      <c r="Y1" s="156" t="s">
        <v>243</v>
      </c>
      <c r="Z1" s="93" t="s">
        <v>224</v>
      </c>
      <c r="AA1" s="86" t="s">
        <v>218</v>
      </c>
      <c r="AB1" s="93" t="s">
        <v>229</v>
      </c>
      <c r="AC1" s="93" t="s">
        <v>225</v>
      </c>
      <c r="AD1" s="93" t="s">
        <v>226</v>
      </c>
      <c r="AE1" s="89" t="s">
        <v>227</v>
      </c>
    </row>
    <row r="2" spans="1:31" ht="15.6" x14ac:dyDescent="0.3">
      <c r="A2" s="3" t="s">
        <v>204</v>
      </c>
      <c r="B2" s="3">
        <v>1</v>
      </c>
      <c r="C2" s="44">
        <v>14.182</v>
      </c>
      <c r="D2">
        <v>18.713000000000001</v>
      </c>
      <c r="E2">
        <v>18.713999999999999</v>
      </c>
      <c r="F2">
        <v>18.713000000000001</v>
      </c>
      <c r="G2" s="3" t="s">
        <v>66</v>
      </c>
      <c r="H2" s="3" t="s">
        <v>67</v>
      </c>
      <c r="I2" s="3" t="s">
        <v>16</v>
      </c>
      <c r="J2" s="3" t="s">
        <v>12</v>
      </c>
      <c r="K2" s="3" t="s">
        <v>68</v>
      </c>
      <c r="L2" s="46">
        <v>925.5654557916381</v>
      </c>
      <c r="M2" s="65">
        <v>930.40166204986144</v>
      </c>
      <c r="N2" s="65">
        <v>930.42474607571557</v>
      </c>
      <c r="O2" s="65">
        <v>930.40166204986144</v>
      </c>
      <c r="P2" s="44">
        <v>311238</v>
      </c>
      <c r="Q2" s="83">
        <v>100657</v>
      </c>
      <c r="R2">
        <v>103454</v>
      </c>
      <c r="S2" s="83">
        <v>90358</v>
      </c>
      <c r="T2">
        <f>AVERAGE(Q2:S2)</f>
        <v>98156.333333333328</v>
      </c>
      <c r="U2" s="45">
        <v>0.1961615592546655</v>
      </c>
      <c r="V2">
        <v>0.22634811511230818</v>
      </c>
      <c r="W2">
        <v>0.22225363084908065</v>
      </c>
      <c r="X2">
        <v>0.20205760737119607</v>
      </c>
      <c r="Y2">
        <f>AVERAGE(V2:X2)</f>
        <v>0.21688645111086161</v>
      </c>
      <c r="Z2">
        <f>_xlfn.STDEV.S(V2:X2)</f>
        <v>1.3004312951364186E-2</v>
      </c>
      <c r="AA2" s="44">
        <f t="shared" ref="AA2:AA20" si="0">P2/$P$12</f>
        <v>6.448185099984907E-3</v>
      </c>
      <c r="AB2">
        <v>6.5037787460436479E-3</v>
      </c>
      <c r="AC2">
        <v>6.3899630378556546E-3</v>
      </c>
      <c r="AD2">
        <v>5.7827262125722421E-3</v>
      </c>
      <c r="AE2">
        <f>_xlfn.STDEV.S(AB2:AD2)</f>
        <v>3.8764402343648244E-4</v>
      </c>
    </row>
    <row r="3" spans="1:31" ht="15.6" x14ac:dyDescent="0.3">
      <c r="A3" s="3" t="s">
        <v>204</v>
      </c>
      <c r="B3" s="3">
        <v>2</v>
      </c>
      <c r="C3" s="44">
        <v>14.507</v>
      </c>
      <c r="D3">
        <v>19.058</v>
      </c>
      <c r="E3">
        <v>19.056999999999999</v>
      </c>
      <c r="F3">
        <v>19.058</v>
      </c>
      <c r="G3" s="3" t="s">
        <v>126</v>
      </c>
      <c r="H3" s="4" t="s">
        <v>129</v>
      </c>
      <c r="I3" s="4" t="s">
        <v>11</v>
      </c>
      <c r="J3" s="3" t="s">
        <v>12</v>
      </c>
      <c r="K3" s="3" t="s">
        <v>130</v>
      </c>
      <c r="L3" s="46">
        <v>932.9906328535526</v>
      </c>
      <c r="M3" s="65">
        <v>938.36565096952904</v>
      </c>
      <c r="N3" s="65">
        <v>938.34256694367491</v>
      </c>
      <c r="O3" s="65">
        <v>938.36565096952904</v>
      </c>
      <c r="P3" s="44">
        <v>832543</v>
      </c>
      <c r="Q3" s="83">
        <v>255864</v>
      </c>
      <c r="R3">
        <v>265448</v>
      </c>
      <c r="S3" s="83">
        <v>245124</v>
      </c>
      <c r="T3">
        <f t="shared" ref="T3:T20" si="1">AVERAGE(Q3:S3)</f>
        <v>255478.66666666666</v>
      </c>
      <c r="U3" s="45">
        <v>0.52472041661544211</v>
      </c>
      <c r="V3">
        <v>0.57536320499414462</v>
      </c>
      <c r="W3">
        <v>0.57027066910536828</v>
      </c>
      <c r="X3">
        <v>0.54814370558508441</v>
      </c>
      <c r="Y3">
        <f t="shared" ref="Y3:Y20" si="2">AVERAGE(V3:X3)</f>
        <v>0.56459252656153247</v>
      </c>
      <c r="Z3">
        <f t="shared" ref="Z3:Z20" si="3">_xlfn.STDEV.S(V3:X3)</f>
        <v>1.447087641026093E-2</v>
      </c>
      <c r="AA3" s="44">
        <f t="shared" si="0"/>
        <v>1.7248508754383253E-2</v>
      </c>
      <c r="AB3">
        <v>1.6532211819125467E-2</v>
      </c>
      <c r="AC3">
        <v>1.6395720885347187E-2</v>
      </c>
      <c r="AD3">
        <v>1.5687431994184892E-2</v>
      </c>
      <c r="AE3">
        <f t="shared" ref="AE3:AE20" si="4">_xlfn.STDEV.S(AB3:AD3)</f>
        <v>4.5349676238723164E-4</v>
      </c>
    </row>
    <row r="4" spans="1:31" ht="15.6" x14ac:dyDescent="0.3">
      <c r="A4" s="3" t="s">
        <v>204</v>
      </c>
      <c r="B4" s="3">
        <v>3</v>
      </c>
      <c r="C4" s="44">
        <v>18.178999999999998</v>
      </c>
      <c r="D4">
        <v>21.375</v>
      </c>
      <c r="E4">
        <v>21.375</v>
      </c>
      <c r="F4">
        <v>21.376999999999999</v>
      </c>
      <c r="G4" s="3" t="s">
        <v>73</v>
      </c>
      <c r="H4" s="4" t="s">
        <v>72</v>
      </c>
      <c r="I4" s="4" t="s">
        <v>11</v>
      </c>
      <c r="J4" s="3" t="s">
        <v>12</v>
      </c>
      <c r="K4" s="3" t="s">
        <v>74</v>
      </c>
      <c r="L4" s="46">
        <v>1017.7430972388955</v>
      </c>
      <c r="M4" s="65">
        <v>991.85133887349946</v>
      </c>
      <c r="N4" s="65">
        <v>991.85133887349946</v>
      </c>
      <c r="O4" s="65">
        <v>991.89750692520772</v>
      </c>
      <c r="P4" s="44">
        <v>294569</v>
      </c>
      <c r="Q4" s="83">
        <v>95399</v>
      </c>
      <c r="R4">
        <v>98762</v>
      </c>
      <c r="S4" s="83">
        <v>98770</v>
      </c>
      <c r="T4">
        <f t="shared" si="1"/>
        <v>97643.666666666672</v>
      </c>
      <c r="U4" s="45">
        <v>0.1856557179653113</v>
      </c>
      <c r="V4">
        <v>0.21452441294295566</v>
      </c>
      <c r="W4">
        <v>0.21217365292706811</v>
      </c>
      <c r="X4">
        <v>0.22086843312216997</v>
      </c>
      <c r="Y4">
        <f t="shared" si="2"/>
        <v>0.21585549966406459</v>
      </c>
      <c r="Z4">
        <f t="shared" si="3"/>
        <v>4.4976265468153623E-3</v>
      </c>
      <c r="AA4" s="44">
        <f t="shared" si="0"/>
        <v>6.1028391029291224E-3</v>
      </c>
      <c r="AB4">
        <v>6.1640421291496664E-3</v>
      </c>
      <c r="AC4">
        <v>6.1001559103050643E-3</v>
      </c>
      <c r="AD4">
        <v>6.3210769164408287E-3</v>
      </c>
      <c r="AE4">
        <f t="shared" si="4"/>
        <v>1.1368631134975416E-4</v>
      </c>
    </row>
    <row r="5" spans="1:31" ht="15.6" x14ac:dyDescent="0.3">
      <c r="A5" s="3" t="s">
        <v>204</v>
      </c>
      <c r="B5" s="3">
        <v>4</v>
      </c>
      <c r="C5" s="44">
        <v>18.503</v>
      </c>
      <c r="D5">
        <v>22.888999999999999</v>
      </c>
      <c r="E5">
        <v>22.888999999999999</v>
      </c>
      <c r="F5">
        <v>22.888000000000002</v>
      </c>
      <c r="G5" s="3" t="s">
        <v>78</v>
      </c>
      <c r="H5" s="4" t="s">
        <v>75</v>
      </c>
      <c r="I5" s="4" t="s">
        <v>11</v>
      </c>
      <c r="J5" s="3" t="s">
        <v>76</v>
      </c>
      <c r="K5" s="3" t="s">
        <v>77</v>
      </c>
      <c r="L5" s="46">
        <v>1025.5222088835533</v>
      </c>
      <c r="M5" s="65">
        <v>1028.5468404229161</v>
      </c>
      <c r="N5" s="65">
        <v>1028.5468404229161</v>
      </c>
      <c r="O5" s="65">
        <v>1028.5222522744039</v>
      </c>
      <c r="P5" s="44">
        <v>1750838</v>
      </c>
      <c r="Q5" s="83">
        <v>518756</v>
      </c>
      <c r="R5">
        <v>552606</v>
      </c>
      <c r="S5" s="83">
        <v>537866</v>
      </c>
      <c r="T5">
        <f t="shared" si="1"/>
        <v>536409.33333333337</v>
      </c>
      <c r="U5" s="45">
        <v>1.1034870808908939</v>
      </c>
      <c r="V5">
        <v>1.1665303238046092</v>
      </c>
      <c r="W5">
        <v>1.1871816452625039</v>
      </c>
      <c r="X5">
        <v>1.2027702809526077</v>
      </c>
      <c r="Y5">
        <f t="shared" si="2"/>
        <v>1.185494083339907</v>
      </c>
      <c r="Z5">
        <f t="shared" si="3"/>
        <v>1.8178820711315189E-2</v>
      </c>
      <c r="AA5" s="44">
        <f t="shared" si="0"/>
        <v>3.6273615381435989E-2</v>
      </c>
      <c r="AB5">
        <v>3.3518525757598762E-2</v>
      </c>
      <c r="AC5">
        <v>3.4132386514753046E-2</v>
      </c>
      <c r="AD5">
        <v>3.442231807976473E-2</v>
      </c>
      <c r="AE5">
        <f t="shared" si="4"/>
        <v>4.6146973594706229E-4</v>
      </c>
    </row>
    <row r="6" spans="1:31" ht="15.6" x14ac:dyDescent="0.3">
      <c r="A6" s="3" t="s">
        <v>204</v>
      </c>
      <c r="B6" s="3">
        <v>5</v>
      </c>
      <c r="C6" s="44">
        <v>18.683</v>
      </c>
      <c r="D6">
        <v>23.08</v>
      </c>
      <c r="E6">
        <v>23.08</v>
      </c>
      <c r="F6">
        <v>23.079000000000001</v>
      </c>
      <c r="G6" s="3" t="s">
        <v>8</v>
      </c>
      <c r="H6" s="4" t="s">
        <v>10</v>
      </c>
      <c r="I6" s="4" t="s">
        <v>11</v>
      </c>
      <c r="J6" s="3" t="s">
        <v>12</v>
      </c>
      <c r="K6" s="3" t="s">
        <v>9</v>
      </c>
      <c r="L6" s="46">
        <v>1029.8439375750299</v>
      </c>
      <c r="M6" s="65">
        <v>1033.2431767887877</v>
      </c>
      <c r="N6" s="65">
        <v>1033.2431767887877</v>
      </c>
      <c r="O6" s="65">
        <v>1033.2185886402754</v>
      </c>
      <c r="P6" s="44">
        <v>4321136</v>
      </c>
      <c r="Q6" s="83">
        <v>1569260</v>
      </c>
      <c r="R6">
        <v>1643349</v>
      </c>
      <c r="S6" s="83">
        <v>1595467</v>
      </c>
      <c r="T6">
        <f t="shared" si="1"/>
        <v>1602692</v>
      </c>
      <c r="U6" s="45">
        <v>2.7234488575028375</v>
      </c>
      <c r="V6">
        <v>3.5288061746439969</v>
      </c>
      <c r="W6">
        <v>3.530460707195525</v>
      </c>
      <c r="X6">
        <v>3.5677664917295653</v>
      </c>
      <c r="Y6">
        <f t="shared" si="2"/>
        <v>3.5423444578563625</v>
      </c>
      <c r="Z6">
        <f t="shared" si="3"/>
        <v>2.2031664126405042E-2</v>
      </c>
      <c r="AA6" s="44">
        <f t="shared" si="0"/>
        <v>8.9524687763731875E-2</v>
      </c>
      <c r="AB6">
        <v>0.1013950329834632</v>
      </c>
      <c r="AC6">
        <v>0.10150346403519489</v>
      </c>
      <c r="AD6">
        <v>0.10210660751891364</v>
      </c>
      <c r="AE6">
        <f t="shared" si="4"/>
        <v>3.8337920184275707E-4</v>
      </c>
    </row>
    <row r="7" spans="1:31" ht="15.6" x14ac:dyDescent="0.3">
      <c r="A7" s="3" t="s">
        <v>204</v>
      </c>
      <c r="B7" s="3">
        <v>6</v>
      </c>
      <c r="C7" s="44">
        <v>18.763000000000002</v>
      </c>
      <c r="D7">
        <v>23.137</v>
      </c>
      <c r="E7">
        <v>23.137</v>
      </c>
      <c r="F7">
        <v>23.135999999999999</v>
      </c>
      <c r="G7" s="3" t="s">
        <v>193</v>
      </c>
      <c r="H7" s="4" t="s">
        <v>194</v>
      </c>
      <c r="I7" s="4" t="s">
        <v>16</v>
      </c>
      <c r="J7" s="3" t="s">
        <v>12</v>
      </c>
      <c r="K7" s="3" t="s">
        <v>195</v>
      </c>
      <c r="L7" s="46">
        <v>1031.7647058823529</v>
      </c>
      <c r="M7" s="65">
        <v>1034.6447012539957</v>
      </c>
      <c r="N7" s="65">
        <v>1034.6447012539957</v>
      </c>
      <c r="O7" s="65">
        <v>1034.6201131054831</v>
      </c>
      <c r="P7" s="44">
        <v>2087813</v>
      </c>
      <c r="Q7" s="83">
        <v>525409</v>
      </c>
      <c r="R7">
        <v>550196</v>
      </c>
      <c r="S7" s="83">
        <v>530923</v>
      </c>
      <c r="T7">
        <f t="shared" si="1"/>
        <v>535509.33333333337</v>
      </c>
      <c r="U7" s="45">
        <v>1.3158696994331056</v>
      </c>
      <c r="V7">
        <v>1.1814909724414868</v>
      </c>
      <c r="W7">
        <v>1.1820041629965086</v>
      </c>
      <c r="X7">
        <v>1.1872444175207233</v>
      </c>
      <c r="Y7">
        <f t="shared" si="2"/>
        <v>1.1835798509862396</v>
      </c>
      <c r="Z7">
        <f t="shared" si="3"/>
        <v>3.1839640467009791E-3</v>
      </c>
      <c r="AA7" s="44">
        <f t="shared" si="0"/>
        <v>4.3255016026818027E-2</v>
      </c>
      <c r="AB7">
        <v>3.3948397897613156E-2</v>
      </c>
      <c r="AC7">
        <v>3.3983529912579788E-2</v>
      </c>
      <c r="AD7">
        <v>3.3977980355447142E-2</v>
      </c>
      <c r="AE7">
        <f t="shared" si="4"/>
        <v>1.8886405478914163E-5</v>
      </c>
    </row>
    <row r="8" spans="1:31" ht="15.6" x14ac:dyDescent="0.3">
      <c r="A8" s="3" t="s">
        <v>204</v>
      </c>
      <c r="B8" s="3">
        <v>7</v>
      </c>
      <c r="C8" s="44">
        <v>18.948</v>
      </c>
      <c r="D8">
        <v>23.292999999999999</v>
      </c>
      <c r="E8">
        <v>23.295000000000002</v>
      </c>
      <c r="F8">
        <v>23.292999999999999</v>
      </c>
      <c r="G8" s="3" t="s">
        <v>206</v>
      </c>
      <c r="H8" s="3" t="s">
        <v>207</v>
      </c>
      <c r="I8" s="4" t="s">
        <v>16</v>
      </c>
      <c r="J8" s="5" t="s">
        <v>12</v>
      </c>
      <c r="K8" s="3" t="s">
        <v>205</v>
      </c>
      <c r="L8" s="46">
        <v>1036.2064825930372</v>
      </c>
      <c r="M8" s="65">
        <v>1038.4804524219326</v>
      </c>
      <c r="N8" s="65">
        <v>1038.5296287189574</v>
      </c>
      <c r="O8" s="65">
        <v>1038.4804524219326</v>
      </c>
      <c r="P8" s="44">
        <v>585363</v>
      </c>
      <c r="Q8" s="83">
        <v>219453</v>
      </c>
      <c r="R8">
        <v>224306</v>
      </c>
      <c r="S8" s="83">
        <v>221733</v>
      </c>
      <c r="T8">
        <f t="shared" si="1"/>
        <v>221830.66666666666</v>
      </c>
      <c r="U8" s="45">
        <v>0.36893219597217808</v>
      </c>
      <c r="V8">
        <v>0.49348552913102289</v>
      </c>
      <c r="W8">
        <v>0.48188395732628886</v>
      </c>
      <c r="X8">
        <v>0.49583699788881352</v>
      </c>
      <c r="Y8">
        <f t="shared" si="2"/>
        <v>0.49040216144870841</v>
      </c>
      <c r="Z8">
        <f t="shared" si="3"/>
        <v>7.4700871770763573E-3</v>
      </c>
      <c r="AA8" s="44">
        <f t="shared" si="0"/>
        <v>1.2127468286913761E-2</v>
      </c>
      <c r="AB8">
        <v>1.4179577745765488E-2</v>
      </c>
      <c r="AC8">
        <v>1.3854534857707294E-2</v>
      </c>
      <c r="AD8">
        <v>1.4190456089026771E-2</v>
      </c>
      <c r="AE8">
        <f t="shared" si="4"/>
        <v>1.9088141653939472E-4</v>
      </c>
    </row>
    <row r="9" spans="1:31" ht="15.6" x14ac:dyDescent="0.3">
      <c r="A9" s="3" t="s">
        <v>204</v>
      </c>
      <c r="B9" s="3">
        <v>8</v>
      </c>
      <c r="C9" s="44">
        <v>19.391999999999999</v>
      </c>
      <c r="D9">
        <v>23.74</v>
      </c>
      <c r="E9">
        <v>23.741</v>
      </c>
      <c r="F9">
        <v>23.74</v>
      </c>
      <c r="G9" s="3" t="s">
        <v>142</v>
      </c>
      <c r="H9" s="4" t="s">
        <v>137</v>
      </c>
      <c r="I9" s="4" t="s">
        <v>16</v>
      </c>
      <c r="J9" s="5" t="s">
        <v>12</v>
      </c>
      <c r="K9" s="3" t="s">
        <v>138</v>
      </c>
      <c r="L9" s="46">
        <v>1046.8667466986794</v>
      </c>
      <c r="M9" s="65">
        <v>1049.4713548069831</v>
      </c>
      <c r="N9" s="65">
        <v>1049.4959429554954</v>
      </c>
      <c r="O9" s="65">
        <v>1049.4713548069831</v>
      </c>
      <c r="P9" s="44">
        <v>434328</v>
      </c>
      <c r="Q9" s="83">
        <v>243102</v>
      </c>
      <c r="R9">
        <v>264223</v>
      </c>
      <c r="S9">
        <v>262660</v>
      </c>
      <c r="T9">
        <f t="shared" si="1"/>
        <v>256661.66666666666</v>
      </c>
      <c r="U9" s="45">
        <v>0.27374053845597374</v>
      </c>
      <c r="V9">
        <v>0.5466652044073671</v>
      </c>
      <c r="W9">
        <v>0.56763896131456149</v>
      </c>
      <c r="X9">
        <v>0.58735752398369101</v>
      </c>
      <c r="Y9">
        <f t="shared" si="2"/>
        <v>0.56722056323520653</v>
      </c>
      <c r="Z9">
        <f t="shared" si="3"/>
        <v>2.034938600646281E-2</v>
      </c>
      <c r="AA9" s="44">
        <f t="shared" si="0"/>
        <v>8.9983464040581315E-3</v>
      </c>
      <c r="AB9">
        <v>1.5707617162449734E-2</v>
      </c>
      <c r="AC9">
        <v>1.6320057259761194E-2</v>
      </c>
      <c r="AD9">
        <v>1.6809699937960394E-2</v>
      </c>
      <c r="AE9">
        <f t="shared" si="4"/>
        <v>5.521804157438393E-4</v>
      </c>
    </row>
    <row r="10" spans="1:31" ht="15.6" x14ac:dyDescent="0.3">
      <c r="A10" s="3" t="s">
        <v>204</v>
      </c>
      <c r="B10" s="3">
        <v>9</v>
      </c>
      <c r="C10" s="44">
        <v>19.898</v>
      </c>
      <c r="D10">
        <v>24.288</v>
      </c>
      <c r="E10">
        <v>24.288</v>
      </c>
      <c r="F10">
        <v>24.288</v>
      </c>
      <c r="G10" s="3" t="s">
        <v>79</v>
      </c>
      <c r="H10" s="4" t="s">
        <v>80</v>
      </c>
      <c r="I10" s="4" t="s">
        <v>11</v>
      </c>
      <c r="J10" s="3" t="s">
        <v>12</v>
      </c>
      <c r="K10" s="3" t="s">
        <v>81</v>
      </c>
      <c r="L10" s="46">
        <v>1059.0156062424969</v>
      </c>
      <c r="M10" s="65">
        <v>1062.9456601917875</v>
      </c>
      <c r="N10" s="65">
        <v>1062.9456601917875</v>
      </c>
      <c r="O10" s="65">
        <v>1062.9456601917875</v>
      </c>
      <c r="P10" s="44">
        <v>11516556</v>
      </c>
      <c r="Q10" s="83">
        <v>3160984</v>
      </c>
      <c r="R10">
        <v>3333032</v>
      </c>
      <c r="S10">
        <v>3229170</v>
      </c>
      <c r="T10">
        <f t="shared" si="1"/>
        <v>3241062</v>
      </c>
      <c r="U10" s="45">
        <v>7.2584503891031087</v>
      </c>
      <c r="V10">
        <v>7.1081273065972992</v>
      </c>
      <c r="W10">
        <v>7.1604622705373693</v>
      </c>
      <c r="X10">
        <v>7.2210359237128445</v>
      </c>
      <c r="Y10">
        <f t="shared" si="2"/>
        <v>7.1632085002825043</v>
      </c>
      <c r="Z10">
        <f t="shared" si="3"/>
        <v>5.6504382910496448E-2</v>
      </c>
      <c r="AA10" s="44">
        <f t="shared" si="0"/>
        <v>0.23859838709393383</v>
      </c>
      <c r="AB10">
        <v>0.20424153864891698</v>
      </c>
      <c r="AC10">
        <v>0.20586880433806434</v>
      </c>
      <c r="AD10">
        <v>0.2066602404197958</v>
      </c>
      <c r="AE10">
        <f t="shared" si="4"/>
        <v>1.2331857761502037E-3</v>
      </c>
    </row>
    <row r="11" spans="1:31" ht="15.6" x14ac:dyDescent="0.3">
      <c r="A11" s="3" t="s">
        <v>204</v>
      </c>
      <c r="B11" s="3">
        <v>10</v>
      </c>
      <c r="C11" s="44">
        <v>32.299999999999997</v>
      </c>
      <c r="D11">
        <v>37.095999999999997</v>
      </c>
      <c r="E11">
        <v>37.095999999999997</v>
      </c>
      <c r="F11">
        <v>37.094999999999999</v>
      </c>
      <c r="G11" s="3" t="s">
        <v>22</v>
      </c>
      <c r="H11" s="4" t="s">
        <v>24</v>
      </c>
      <c r="I11" s="4" t="s">
        <v>16</v>
      </c>
      <c r="J11" s="3" t="s">
        <v>25</v>
      </c>
      <c r="K11" s="3" t="s">
        <v>23</v>
      </c>
      <c r="L11" s="46">
        <v>1392.2899220329193</v>
      </c>
      <c r="M11" s="65">
        <v>1403.834260977118</v>
      </c>
      <c r="N11" s="65">
        <v>1403.834260977118</v>
      </c>
      <c r="O11" s="65">
        <v>1403.8033395176251</v>
      </c>
      <c r="P11" s="44">
        <v>1876132</v>
      </c>
      <c r="Q11" s="83">
        <v>717651</v>
      </c>
      <c r="R11">
        <v>793977</v>
      </c>
      <c r="S11">
        <v>717416</v>
      </c>
      <c r="T11">
        <f t="shared" si="1"/>
        <v>743014.66666666663</v>
      </c>
      <c r="U11" s="45">
        <v>1.1824551580705893</v>
      </c>
      <c r="V11">
        <v>1.613786931445037</v>
      </c>
      <c r="W11">
        <v>1.7057269033643991</v>
      </c>
      <c r="X11">
        <v>1.6042780987827749</v>
      </c>
      <c r="Y11">
        <f t="shared" si="2"/>
        <v>1.6412639778640703</v>
      </c>
      <c r="Z11">
        <f t="shared" si="3"/>
        <v>5.6028618113384061E-2</v>
      </c>
      <c r="AA11" s="44">
        <f t="shared" si="0"/>
        <v>3.8869438847457201E-2</v>
      </c>
      <c r="AB11">
        <v>4.6369783729665798E-2</v>
      </c>
      <c r="AC11">
        <v>4.9040962001541934E-2</v>
      </c>
      <c r="AD11">
        <v>4.5913148902352062E-2</v>
      </c>
      <c r="AE11">
        <f t="shared" si="4"/>
        <v>1.6895227881033338E-3</v>
      </c>
    </row>
    <row r="12" spans="1:31" ht="15.6" x14ac:dyDescent="0.3">
      <c r="A12" s="3" t="s">
        <v>204</v>
      </c>
      <c r="B12" s="3"/>
      <c r="C12" s="44">
        <v>32.515999999999998</v>
      </c>
      <c r="D12">
        <v>36.923000000000002</v>
      </c>
      <c r="E12">
        <v>36.923999999999999</v>
      </c>
      <c r="F12">
        <v>36.921999999999997</v>
      </c>
      <c r="G12" s="3" t="s">
        <v>168</v>
      </c>
      <c r="H12" s="3"/>
      <c r="I12" s="3"/>
      <c r="J12" s="3"/>
      <c r="K12" s="3" t="s">
        <v>96</v>
      </c>
      <c r="L12" s="46">
        <v>1398.527288478198</v>
      </c>
      <c r="M12" s="65">
        <v>1398.6720867208671</v>
      </c>
      <c r="N12" s="65">
        <v>1398.69918699187</v>
      </c>
      <c r="O12" s="65">
        <v>1398.6449864498643</v>
      </c>
      <c r="P12" s="44">
        <v>48267535</v>
      </c>
      <c r="Q12" s="83">
        <v>15476695</v>
      </c>
      <c r="R12">
        <v>16190078</v>
      </c>
      <c r="S12">
        <v>15625502</v>
      </c>
      <c r="T12">
        <f t="shared" si="1"/>
        <v>15764091.666666666</v>
      </c>
      <c r="U12" s="45">
        <v>30.421204759634556</v>
      </c>
      <c r="V12">
        <v>34.802554630260033</v>
      </c>
      <c r="W12">
        <v>34.781677066423939</v>
      </c>
      <c r="X12">
        <v>34.941582904599912</v>
      </c>
      <c r="Y12">
        <f t="shared" si="2"/>
        <v>34.841938200427961</v>
      </c>
      <c r="Z12">
        <f t="shared" si="3"/>
        <v>8.6923923462239178E-2</v>
      </c>
      <c r="AA12" s="44">
        <f t="shared" si="0"/>
        <v>1</v>
      </c>
      <c r="AB12">
        <v>1</v>
      </c>
      <c r="AC12">
        <v>1</v>
      </c>
      <c r="AD12">
        <v>1</v>
      </c>
      <c r="AE12">
        <f t="shared" si="4"/>
        <v>0</v>
      </c>
    </row>
    <row r="13" spans="1:31" ht="15.6" x14ac:dyDescent="0.3">
      <c r="A13" s="3" t="s">
        <v>204</v>
      </c>
      <c r="B13" s="3">
        <v>11</v>
      </c>
      <c r="C13" s="44">
        <v>33.561</v>
      </c>
      <c r="D13">
        <v>38.244</v>
      </c>
      <c r="E13">
        <v>38.244999999999997</v>
      </c>
      <c r="F13">
        <v>38.243000000000002</v>
      </c>
      <c r="G13" s="3" t="s">
        <v>30</v>
      </c>
      <c r="H13" s="4" t="s">
        <v>29</v>
      </c>
      <c r="I13" s="4" t="s">
        <v>11</v>
      </c>
      <c r="J13" s="3" t="s">
        <v>25</v>
      </c>
      <c r="K13" s="3" t="s">
        <v>28</v>
      </c>
      <c r="L13" s="46">
        <v>1427.0992366412215</v>
      </c>
      <c r="M13" s="65">
        <v>1439.3320964749535</v>
      </c>
      <c r="N13" s="65">
        <v>1439.3630179344464</v>
      </c>
      <c r="O13" s="65">
        <v>1439.3011750154608</v>
      </c>
      <c r="P13" s="44">
        <v>41337231</v>
      </c>
      <c r="Q13" s="83">
        <v>10775535</v>
      </c>
      <c r="R13">
        <v>11255969</v>
      </c>
      <c r="S13">
        <v>10844706</v>
      </c>
      <c r="T13">
        <f t="shared" si="1"/>
        <v>10958736.666666666</v>
      </c>
      <c r="U13" s="45">
        <v>26.053295832225803</v>
      </c>
      <c r="V13">
        <v>24.231022547629134</v>
      </c>
      <c r="W13">
        <v>24.181568416636338</v>
      </c>
      <c r="X13">
        <v>24.250817271343479</v>
      </c>
      <c r="Y13">
        <f t="shared" si="2"/>
        <v>24.221136078536318</v>
      </c>
      <c r="Z13">
        <f t="shared" si="3"/>
        <v>3.5667319396123519E-2</v>
      </c>
      <c r="AA13" s="44">
        <f t="shared" si="0"/>
        <v>0.85641893666208557</v>
      </c>
      <c r="AB13">
        <v>0.69624264095144339</v>
      </c>
      <c r="AC13">
        <v>0.69523871348859467</v>
      </c>
      <c r="AD13">
        <v>0.69403888591867324</v>
      </c>
      <c r="AE13">
        <f t="shared" si="4"/>
        <v>1.103327753711863E-3</v>
      </c>
    </row>
    <row r="14" spans="1:31" ht="15.6" x14ac:dyDescent="0.3">
      <c r="A14" s="3" t="s">
        <v>204</v>
      </c>
      <c r="B14" s="3">
        <v>12</v>
      </c>
      <c r="C14" s="44">
        <v>34.893000000000001</v>
      </c>
      <c r="D14">
        <v>39.353999999999999</v>
      </c>
      <c r="E14">
        <v>39.356000000000002</v>
      </c>
      <c r="F14">
        <v>39.354999999999997</v>
      </c>
      <c r="G14" s="3" t="s">
        <v>34</v>
      </c>
      <c r="H14" s="4" t="s">
        <v>36</v>
      </c>
      <c r="I14" s="4" t="s">
        <v>11</v>
      </c>
      <c r="J14" s="3" t="s">
        <v>25</v>
      </c>
      <c r="K14" s="3" t="s">
        <v>35</v>
      </c>
      <c r="L14" s="46">
        <v>1463.4133042529991</v>
      </c>
      <c r="M14" s="65">
        <v>1473.6549165120593</v>
      </c>
      <c r="N14" s="65">
        <v>1473.7167594310451</v>
      </c>
      <c r="O14" s="65">
        <v>1473.685837971552</v>
      </c>
      <c r="P14" s="44">
        <v>19967529</v>
      </c>
      <c r="Q14" s="83">
        <v>4920950</v>
      </c>
      <c r="R14">
        <v>5151160</v>
      </c>
      <c r="S14">
        <v>4931875</v>
      </c>
      <c r="T14">
        <f t="shared" si="1"/>
        <v>5001328.333333333</v>
      </c>
      <c r="U14" s="45">
        <v>12.584779567735147</v>
      </c>
      <c r="V14">
        <v>11.065775426069852</v>
      </c>
      <c r="W14">
        <v>11.066406451993643</v>
      </c>
      <c r="X14">
        <v>11.028606900925404</v>
      </c>
      <c r="Y14">
        <f t="shared" si="2"/>
        <v>11.053596259662967</v>
      </c>
      <c r="Z14">
        <f t="shared" si="3"/>
        <v>2.1643719320280242E-2</v>
      </c>
      <c r="AA14" s="44">
        <f t="shared" si="0"/>
        <v>0.413684456850759</v>
      </c>
      <c r="AB14">
        <v>0.31795871146908306</v>
      </c>
      <c r="AC14">
        <v>0.31816770740696865</v>
      </c>
      <c r="AD14">
        <v>0.31562985944387578</v>
      </c>
      <c r="AE14">
        <f t="shared" si="4"/>
        <v>1.4087762621710197E-3</v>
      </c>
    </row>
    <row r="15" spans="1:31" ht="15.6" x14ac:dyDescent="0.3">
      <c r="A15" s="3" t="s">
        <v>204</v>
      </c>
      <c r="B15" s="3">
        <v>13</v>
      </c>
      <c r="C15" s="44">
        <v>35.783999999999999</v>
      </c>
      <c r="D15">
        <v>40.180999999999997</v>
      </c>
      <c r="E15">
        <v>40.180999999999997</v>
      </c>
      <c r="F15">
        <v>40.180999999999997</v>
      </c>
      <c r="G15" s="3" t="s">
        <v>37</v>
      </c>
      <c r="H15" s="4" t="s">
        <v>39</v>
      </c>
      <c r="I15" s="4" t="s">
        <v>11</v>
      </c>
      <c r="J15" s="3" t="s">
        <v>25</v>
      </c>
      <c r="K15" s="3" t="s">
        <v>38</v>
      </c>
      <c r="L15" s="46">
        <v>1487.7044711014178</v>
      </c>
      <c r="M15" s="65">
        <v>1499.2269635126777</v>
      </c>
      <c r="N15" s="65">
        <v>1499.2269635126777</v>
      </c>
      <c r="O15" s="65">
        <v>1499.2269635126777</v>
      </c>
      <c r="P15" s="44">
        <v>5333582</v>
      </c>
      <c r="Q15" s="83">
        <v>1224756</v>
      </c>
      <c r="R15">
        <v>1326745</v>
      </c>
      <c r="S15">
        <v>1250862</v>
      </c>
      <c r="T15">
        <f t="shared" si="1"/>
        <v>1267454.3333333333</v>
      </c>
      <c r="U15" s="45">
        <v>3.3615553419974979</v>
      </c>
      <c r="V15">
        <v>2.7541175683011629</v>
      </c>
      <c r="W15">
        <v>2.8502899207460661</v>
      </c>
      <c r="X15">
        <v>2.7971644223151135</v>
      </c>
      <c r="Y15">
        <f t="shared" si="2"/>
        <v>2.8005239704541141</v>
      </c>
      <c r="Z15">
        <f t="shared" si="3"/>
        <v>4.8174114070425482E-2</v>
      </c>
      <c r="AA15" s="44">
        <f t="shared" si="0"/>
        <v>0.11050040156390833</v>
      </c>
      <c r="AB15">
        <v>7.9135500182694038E-2</v>
      </c>
      <c r="AC15">
        <v>8.1948030145376688E-2</v>
      </c>
      <c r="AD15">
        <v>8.0052596070193452E-2</v>
      </c>
      <c r="AE15">
        <f t="shared" si="4"/>
        <v>1.434344216661499E-3</v>
      </c>
    </row>
    <row r="16" spans="1:31" ht="15.6" x14ac:dyDescent="0.3">
      <c r="A16" s="3" t="s">
        <v>204</v>
      </c>
      <c r="B16" s="3">
        <v>14</v>
      </c>
      <c r="C16" s="44">
        <v>36.277999999999999</v>
      </c>
      <c r="D16">
        <v>40.655000000000001</v>
      </c>
      <c r="E16">
        <v>40.655000000000001</v>
      </c>
      <c r="F16">
        <v>40.654000000000003</v>
      </c>
      <c r="G16" s="3" t="s">
        <v>149</v>
      </c>
      <c r="H16" s="4" t="s">
        <v>150</v>
      </c>
      <c r="I16" s="4" t="s">
        <v>16</v>
      </c>
      <c r="J16" s="3" t="s">
        <v>25</v>
      </c>
      <c r="K16" s="3" t="s">
        <v>208</v>
      </c>
      <c r="L16" s="46">
        <v>1501.3611902500793</v>
      </c>
      <c r="M16" s="65">
        <v>1515.6773743016759</v>
      </c>
      <c r="N16" s="65">
        <v>1515.6773743016759</v>
      </c>
      <c r="O16" s="65">
        <v>1515.6424581005588</v>
      </c>
      <c r="P16" s="44">
        <v>4884794</v>
      </c>
      <c r="Q16" s="83">
        <v>623420</v>
      </c>
      <c r="R16">
        <v>668233</v>
      </c>
      <c r="S16">
        <v>610932</v>
      </c>
      <c r="T16">
        <f t="shared" si="1"/>
        <v>634195</v>
      </c>
      <c r="U16" s="45">
        <v>3.0787012115417607</v>
      </c>
      <c r="V16">
        <v>1.4018890084476507</v>
      </c>
      <c r="W16">
        <v>1.4355869323870871</v>
      </c>
      <c r="X16">
        <v>1.3661597001538275</v>
      </c>
      <c r="Y16">
        <f t="shared" si="2"/>
        <v>1.4012118803295219</v>
      </c>
      <c r="Z16">
        <f t="shared" si="3"/>
        <v>3.471856881783885E-2</v>
      </c>
      <c r="AA16" s="44">
        <f t="shared" si="0"/>
        <v>0.10120247491403901</v>
      </c>
      <c r="AB16">
        <v>4.0281209909480031E-2</v>
      </c>
      <c r="AC16">
        <v>4.1274229809146072E-2</v>
      </c>
      <c r="AD16">
        <v>3.9098391846866747E-2</v>
      </c>
      <c r="AE16">
        <f t="shared" si="4"/>
        <v>1.0892977805657526E-3</v>
      </c>
    </row>
    <row r="17" spans="1:31" ht="15.6" x14ac:dyDescent="0.3">
      <c r="A17" s="3" t="s">
        <v>204</v>
      </c>
      <c r="B17" s="3">
        <v>15</v>
      </c>
      <c r="C17" s="44">
        <v>64.141999999999996</v>
      </c>
      <c r="D17">
        <v>67.686000000000007</v>
      </c>
      <c r="E17">
        <v>67.686000000000007</v>
      </c>
      <c r="F17">
        <v>67.682000000000002</v>
      </c>
      <c r="G17" s="3" t="s">
        <v>58</v>
      </c>
      <c r="H17" s="3" t="s">
        <v>59</v>
      </c>
      <c r="I17" s="3" t="s">
        <v>16</v>
      </c>
      <c r="J17" s="52" t="s">
        <v>60</v>
      </c>
      <c r="K17" s="52" t="s">
        <v>203</v>
      </c>
      <c r="L17" s="46">
        <v>2810.1682516459391</v>
      </c>
      <c r="M17" s="65">
        <v>2835.5005753739933</v>
      </c>
      <c r="N17" s="65">
        <v>2835.5005753739933</v>
      </c>
      <c r="O17" s="65">
        <v>2835.270425776755</v>
      </c>
      <c r="P17" s="44">
        <v>3448045</v>
      </c>
      <c r="Q17" s="83">
        <v>1091214</v>
      </c>
      <c r="R17">
        <v>1143524</v>
      </c>
      <c r="S17">
        <v>1074871</v>
      </c>
      <c r="T17">
        <f t="shared" si="1"/>
        <v>1103203</v>
      </c>
      <c r="U17" s="45">
        <v>2.1731725675536184</v>
      </c>
      <c r="V17">
        <v>2.4538207187196348</v>
      </c>
      <c r="W17">
        <v>2.4566702202241006</v>
      </c>
      <c r="X17">
        <v>2.4036152027787785</v>
      </c>
      <c r="Y17">
        <f t="shared" si="2"/>
        <v>2.438035380574171</v>
      </c>
      <c r="Z17">
        <f t="shared" si="3"/>
        <v>2.9842777925418205E-2</v>
      </c>
      <c r="AA17" s="44">
        <f t="shared" si="0"/>
        <v>7.1436111249517917E-2</v>
      </c>
      <c r="AB17">
        <v>7.0506913782303005E-2</v>
      </c>
      <c r="AC17">
        <v>7.0631160640486107E-2</v>
      </c>
      <c r="AD17">
        <v>6.8789533929853902E-2</v>
      </c>
      <c r="AE17">
        <f t="shared" si="4"/>
        <v>1.0292731886045016E-3</v>
      </c>
    </row>
    <row r="18" spans="1:31" ht="15.6" x14ac:dyDescent="0.3">
      <c r="A18" s="3" t="s">
        <v>204</v>
      </c>
      <c r="B18" s="3">
        <v>16</v>
      </c>
      <c r="C18" s="44">
        <v>69.102999999999994</v>
      </c>
      <c r="D18">
        <v>74.584000000000003</v>
      </c>
      <c r="E18">
        <v>74.581000000000003</v>
      </c>
      <c r="F18">
        <v>74.584000000000003</v>
      </c>
      <c r="G18" s="3" t="s">
        <v>110</v>
      </c>
      <c r="H18" s="3" t="s">
        <v>111</v>
      </c>
      <c r="I18" s="3" t="s">
        <v>106</v>
      </c>
      <c r="J18" s="3" t="s">
        <v>109</v>
      </c>
      <c r="K18" s="3" t="s">
        <v>167</v>
      </c>
      <c r="L18" s="46">
        <v>3129.8037190082646</v>
      </c>
      <c r="M18" s="65">
        <v>3157.1322160148979</v>
      </c>
      <c r="N18" s="65">
        <v>3157.0204841713226</v>
      </c>
      <c r="O18" s="65">
        <v>3157.1322160148979</v>
      </c>
      <c r="P18" s="44">
        <v>1593718</v>
      </c>
      <c r="Q18" s="83">
        <v>1149381</v>
      </c>
      <c r="R18">
        <v>1193836</v>
      </c>
      <c r="S18">
        <v>1150243</v>
      </c>
      <c r="T18">
        <f t="shared" si="1"/>
        <v>1164486.6666666667</v>
      </c>
      <c r="U18" s="45">
        <v>1.0044602776403491</v>
      </c>
      <c r="V18">
        <v>2.5846212672332762</v>
      </c>
      <c r="W18">
        <v>2.5647571446086479</v>
      </c>
      <c r="X18">
        <v>2.5721612748784461</v>
      </c>
      <c r="Y18">
        <f t="shared" si="2"/>
        <v>2.5738465622401239</v>
      </c>
      <c r="Z18">
        <f t="shared" si="3"/>
        <v>1.0038724372655107E-2</v>
      </c>
      <c r="AA18" s="44">
        <f t="shared" si="0"/>
        <v>3.301842532459965E-2</v>
      </c>
      <c r="AB18">
        <v>7.4265274336672016E-2</v>
      </c>
      <c r="AC18">
        <v>7.3738742951083985E-2</v>
      </c>
      <c r="AD18">
        <v>7.3613186955529486E-2</v>
      </c>
      <c r="AE18">
        <f t="shared" si="4"/>
        <v>3.45981107546413E-4</v>
      </c>
    </row>
    <row r="19" spans="1:31" ht="15.6" x14ac:dyDescent="0.3">
      <c r="A19" s="3" t="s">
        <v>204</v>
      </c>
      <c r="B19" s="3">
        <v>17</v>
      </c>
      <c r="C19" s="44">
        <v>73.38</v>
      </c>
      <c r="D19">
        <v>81.165000000000006</v>
      </c>
      <c r="E19">
        <v>81.158000000000001</v>
      </c>
      <c r="F19">
        <v>81.152000000000001</v>
      </c>
      <c r="G19" s="3" t="s">
        <v>112</v>
      </c>
      <c r="H19" s="3" t="s">
        <v>113</v>
      </c>
      <c r="I19" s="3" t="s">
        <v>106</v>
      </c>
      <c r="J19" s="3" t="s">
        <v>114</v>
      </c>
      <c r="K19" s="3" t="s">
        <v>115</v>
      </c>
      <c r="L19" s="46">
        <v>3323.4432234432234</v>
      </c>
      <c r="M19" s="65">
        <v>3358.4752423369141</v>
      </c>
      <c r="N19" s="65">
        <v>3358.2918522399791</v>
      </c>
      <c r="O19" s="65">
        <v>3358.1346607283208</v>
      </c>
      <c r="P19" s="44">
        <v>5338469</v>
      </c>
      <c r="Q19" s="83">
        <v>1118249</v>
      </c>
      <c r="R19">
        <v>1157336</v>
      </c>
      <c r="S19">
        <v>1136172</v>
      </c>
      <c r="T19">
        <f t="shared" si="1"/>
        <v>1137252.3333333333</v>
      </c>
      <c r="U19" s="45">
        <v>3.364635433567543</v>
      </c>
      <c r="V19">
        <v>2.5146145163895559</v>
      </c>
      <c r="W19">
        <v>2.4863429941070585</v>
      </c>
      <c r="X19">
        <v>2.5406958529642818</v>
      </c>
      <c r="Y19">
        <f t="shared" si="2"/>
        <v>2.5138844544869654</v>
      </c>
      <c r="Z19">
        <f t="shared" si="3"/>
        <v>2.7183783019927889E-2</v>
      </c>
      <c r="AA19" s="44">
        <f t="shared" si="0"/>
        <v>0.11060164974242004</v>
      </c>
      <c r="AB19">
        <v>7.2253733759048686E-2</v>
      </c>
      <c r="AC19">
        <v>7.1484275739746278E-2</v>
      </c>
      <c r="AD19">
        <v>7.2712671887277605E-2</v>
      </c>
      <c r="AE19">
        <f t="shared" si="4"/>
        <v>6.2070483380869182E-4</v>
      </c>
    </row>
    <row r="20" spans="1:31" ht="15.6" x14ac:dyDescent="0.3">
      <c r="A20" s="3" t="s">
        <v>204</v>
      </c>
      <c r="B20" s="3">
        <v>18</v>
      </c>
      <c r="C20" s="44">
        <v>75.991</v>
      </c>
      <c r="D20">
        <v>84.945999999999998</v>
      </c>
      <c r="E20">
        <v>84.933000000000007</v>
      </c>
      <c r="F20">
        <v>84.921000000000006</v>
      </c>
      <c r="G20" s="3" t="s">
        <v>116</v>
      </c>
      <c r="H20" s="3" t="s">
        <v>117</v>
      </c>
      <c r="I20" s="3" t="s">
        <v>106</v>
      </c>
      <c r="J20" s="3" t="s">
        <v>118</v>
      </c>
      <c r="K20" s="3" t="s">
        <v>119</v>
      </c>
      <c r="L20" s="46">
        <v>3415.8166363084397</v>
      </c>
      <c r="M20" s="65">
        <v>3447.2461273666095</v>
      </c>
      <c r="N20" s="65">
        <v>3446.9664371772806</v>
      </c>
      <c r="O20" s="65">
        <v>3446.7082616179005</v>
      </c>
      <c r="P20" s="44">
        <v>4482695</v>
      </c>
      <c r="Q20" s="83">
        <v>683262</v>
      </c>
      <c r="R20">
        <v>631487</v>
      </c>
      <c r="S20">
        <v>564280</v>
      </c>
      <c r="T20">
        <f t="shared" si="1"/>
        <v>626343</v>
      </c>
      <c r="U20" s="45">
        <v>2.8252733948396171</v>
      </c>
      <c r="V20">
        <v>1.5364561414294675</v>
      </c>
      <c r="W20">
        <v>1.3566442919944459</v>
      </c>
      <c r="X20">
        <v>1.2618369893912935</v>
      </c>
      <c r="Y20">
        <f t="shared" si="2"/>
        <v>1.3849791409384025</v>
      </c>
      <c r="Z20">
        <f t="shared" si="3"/>
        <v>0.1394850078504821</v>
      </c>
      <c r="AA20" s="44">
        <f t="shared" si="0"/>
        <v>9.2871844398103198E-2</v>
      </c>
      <c r="AB20">
        <v>4.4147797704871747E-2</v>
      </c>
      <c r="AC20">
        <v>3.9004568106466193E-2</v>
      </c>
      <c r="AD20">
        <v>3.6112759769254134E-2</v>
      </c>
      <c r="AE20">
        <f t="shared" si="4"/>
        <v>4.0697502132173964E-3</v>
      </c>
    </row>
    <row r="23" spans="1:31" x14ac:dyDescent="0.3">
      <c r="C23" s="182" t="s">
        <v>1</v>
      </c>
      <c r="D23" s="182" t="s">
        <v>7</v>
      </c>
      <c r="E23" s="183" t="s">
        <v>230</v>
      </c>
      <c r="F23" s="183" t="s">
        <v>232</v>
      </c>
      <c r="G23" s="183"/>
      <c r="H23" s="183" t="s">
        <v>234</v>
      </c>
      <c r="I23" s="183"/>
      <c r="J23" s="183"/>
      <c r="L23" s="172" t="s">
        <v>244</v>
      </c>
      <c r="M23" s="173" t="s">
        <v>224</v>
      </c>
      <c r="N23" s="174"/>
    </row>
    <row r="24" spans="1:31" x14ac:dyDescent="0.3">
      <c r="C24" s="182"/>
      <c r="D24" s="182"/>
      <c r="E24" s="183"/>
      <c r="F24" s="2" t="s">
        <v>233</v>
      </c>
      <c r="G24" s="2" t="s">
        <v>231</v>
      </c>
      <c r="H24" s="183"/>
      <c r="I24" s="183"/>
      <c r="J24" s="183"/>
      <c r="L24" s="172"/>
      <c r="M24" s="173"/>
      <c r="N24" s="174"/>
    </row>
    <row r="25" spans="1:31" x14ac:dyDescent="0.3">
      <c r="C25" s="3">
        <v>1</v>
      </c>
      <c r="D25" s="3" t="s">
        <v>66</v>
      </c>
      <c r="E25" s="2" t="s">
        <v>239</v>
      </c>
      <c r="F25" s="76">
        <v>925.5654557916381</v>
      </c>
      <c r="G25" s="3" t="s">
        <v>68</v>
      </c>
      <c r="H25" s="111">
        <v>0.21</v>
      </c>
      <c r="I25" s="103" t="s">
        <v>235</v>
      </c>
      <c r="J25" s="105">
        <v>0.01</v>
      </c>
      <c r="L25">
        <v>0.21688645111086161</v>
      </c>
      <c r="M25">
        <v>1.3004312951364186E-2</v>
      </c>
      <c r="N25" s="20">
        <f>(1/3)*(M25)^2</f>
        <v>5.6370718445672763E-5</v>
      </c>
    </row>
    <row r="26" spans="1:31" x14ac:dyDescent="0.3">
      <c r="C26" s="3">
        <v>2</v>
      </c>
      <c r="D26" s="3" t="s">
        <v>126</v>
      </c>
      <c r="E26" s="2" t="s">
        <v>239</v>
      </c>
      <c r="F26" s="76">
        <v>932.9906328535526</v>
      </c>
      <c r="G26" s="3" t="s">
        <v>130</v>
      </c>
      <c r="H26" s="111">
        <v>0.6</v>
      </c>
      <c r="I26" s="103" t="s">
        <v>235</v>
      </c>
      <c r="J26" s="105">
        <v>0.01</v>
      </c>
      <c r="L26">
        <v>0.56459252656153247</v>
      </c>
      <c r="M26">
        <v>1.447087641026093E-2</v>
      </c>
      <c r="N26" s="20">
        <f t="shared" ref="N26:N42" si="5">(1/3)*(M26)^2</f>
        <v>6.9802088027015412E-5</v>
      </c>
    </row>
    <row r="27" spans="1:31" x14ac:dyDescent="0.3">
      <c r="C27" s="3">
        <v>3</v>
      </c>
      <c r="D27" s="3" t="s">
        <v>73</v>
      </c>
      <c r="E27" s="2" t="s">
        <v>239</v>
      </c>
      <c r="F27" s="76">
        <v>1017.7430972388955</v>
      </c>
      <c r="G27" s="3" t="s">
        <v>74</v>
      </c>
      <c r="H27" s="112">
        <v>0.21</v>
      </c>
      <c r="I27" s="103" t="s">
        <v>235</v>
      </c>
      <c r="J27" s="105">
        <v>4.0000000000000001E-3</v>
      </c>
      <c r="L27">
        <v>0.21585549966406459</v>
      </c>
      <c r="M27">
        <v>4.4976265468153623E-3</v>
      </c>
      <c r="N27" s="20">
        <f t="shared" si="5"/>
        <v>6.7428815182060928E-6</v>
      </c>
    </row>
    <row r="28" spans="1:31" x14ac:dyDescent="0.3">
      <c r="C28" s="3">
        <v>4</v>
      </c>
      <c r="D28" s="3" t="s">
        <v>78</v>
      </c>
      <c r="E28" s="2" t="s">
        <v>239</v>
      </c>
      <c r="F28" s="76">
        <v>1025.5222088835533</v>
      </c>
      <c r="G28" s="3" t="s">
        <v>77</v>
      </c>
      <c r="H28" s="111">
        <v>1.2</v>
      </c>
      <c r="I28" s="103" t="s">
        <v>235</v>
      </c>
      <c r="J28" s="105">
        <v>0.01</v>
      </c>
      <c r="L28">
        <v>1.185494083339907</v>
      </c>
      <c r="M28">
        <v>1.8178820711315189E-2</v>
      </c>
      <c r="N28" s="20">
        <f t="shared" si="5"/>
        <v>1.1015650748471402E-4</v>
      </c>
    </row>
    <row r="29" spans="1:31" x14ac:dyDescent="0.3">
      <c r="C29" s="3">
        <v>5</v>
      </c>
      <c r="D29" s="3" t="s">
        <v>8</v>
      </c>
      <c r="E29" s="2" t="s">
        <v>239</v>
      </c>
      <c r="F29" s="76">
        <v>1029.8439375750299</v>
      </c>
      <c r="G29" s="3" t="s">
        <v>9</v>
      </c>
      <c r="H29" s="111">
        <v>3.54</v>
      </c>
      <c r="I29" s="103" t="s">
        <v>235</v>
      </c>
      <c r="J29" s="105">
        <v>0.02</v>
      </c>
      <c r="L29">
        <v>3.5423444578563625</v>
      </c>
      <c r="M29">
        <v>2.2031664126405042E-2</v>
      </c>
      <c r="N29" s="20">
        <f t="shared" si="5"/>
        <v>1.6179807472624093E-4</v>
      </c>
    </row>
    <row r="30" spans="1:31" x14ac:dyDescent="0.3">
      <c r="C30" s="3">
        <v>6</v>
      </c>
      <c r="D30" s="3" t="s">
        <v>193</v>
      </c>
      <c r="E30" s="2" t="s">
        <v>239</v>
      </c>
      <c r="F30" s="76">
        <v>1031.7647058823529</v>
      </c>
      <c r="G30" s="3" t="s">
        <v>195</v>
      </c>
      <c r="H30" s="112">
        <v>1.1830000000000001</v>
      </c>
      <c r="I30" s="103" t="s">
        <v>235</v>
      </c>
      <c r="J30" s="105">
        <v>3.0000000000000001E-3</v>
      </c>
      <c r="L30">
        <v>1.1835798509862396</v>
      </c>
      <c r="M30">
        <v>3.1839640467009791E-3</v>
      </c>
      <c r="N30" s="20">
        <f t="shared" si="5"/>
        <v>3.3792090168948245E-6</v>
      </c>
    </row>
    <row r="31" spans="1:31" x14ac:dyDescent="0.3">
      <c r="C31" s="3">
        <v>7</v>
      </c>
      <c r="D31" s="3" t="s">
        <v>206</v>
      </c>
      <c r="E31" s="2" t="s">
        <v>239</v>
      </c>
      <c r="F31" s="76">
        <v>1036.2064825930372</v>
      </c>
      <c r="G31" s="3" t="s">
        <v>205</v>
      </c>
      <c r="H31" s="112">
        <v>0.49</v>
      </c>
      <c r="I31" s="103" t="s">
        <v>235</v>
      </c>
      <c r="J31" s="105">
        <v>7.0000000000000001E-3</v>
      </c>
      <c r="L31">
        <v>0.49040216144870841</v>
      </c>
      <c r="M31">
        <v>7.4700871770763573E-3</v>
      </c>
      <c r="N31" s="20">
        <f t="shared" si="5"/>
        <v>1.860073414437354E-5</v>
      </c>
    </row>
    <row r="32" spans="1:31" x14ac:dyDescent="0.3">
      <c r="C32" s="3">
        <v>8</v>
      </c>
      <c r="D32" s="3" t="s">
        <v>142</v>
      </c>
      <c r="E32" s="2" t="s">
        <v>239</v>
      </c>
      <c r="F32" s="76">
        <v>1046.8667466986794</v>
      </c>
      <c r="G32" s="3" t="s">
        <v>138</v>
      </c>
      <c r="H32" s="111">
        <v>0.6</v>
      </c>
      <c r="I32" s="103" t="s">
        <v>235</v>
      </c>
      <c r="J32" s="105">
        <v>0.02</v>
      </c>
      <c r="L32">
        <v>0.56722056323520653</v>
      </c>
      <c r="M32">
        <v>2.034938600646281E-2</v>
      </c>
      <c r="N32" s="20">
        <f t="shared" si="5"/>
        <v>1.3803250361334147E-4</v>
      </c>
    </row>
    <row r="33" spans="3:14" x14ac:dyDescent="0.3">
      <c r="C33" s="3">
        <v>9</v>
      </c>
      <c r="D33" s="3" t="s">
        <v>79</v>
      </c>
      <c r="E33" s="2" t="s">
        <v>239</v>
      </c>
      <c r="F33" s="76">
        <v>1059.0156062424969</v>
      </c>
      <c r="G33" s="3" t="s">
        <v>81</v>
      </c>
      <c r="H33" s="111">
        <v>7.2</v>
      </c>
      <c r="I33" s="103" t="s">
        <v>235</v>
      </c>
      <c r="J33" s="105">
        <v>0.05</v>
      </c>
      <c r="L33">
        <v>7.1632085002825043</v>
      </c>
      <c r="M33">
        <v>5.6504382910496448E-2</v>
      </c>
      <c r="N33" s="20">
        <f t="shared" si="5"/>
        <v>1.0642484293653344E-3</v>
      </c>
    </row>
    <row r="34" spans="3:14" x14ac:dyDescent="0.3">
      <c r="C34" s="3">
        <v>10</v>
      </c>
      <c r="D34" s="3" t="s">
        <v>22</v>
      </c>
      <c r="E34" s="2" t="s">
        <v>237</v>
      </c>
      <c r="F34" s="76">
        <v>1392.2899220329193</v>
      </c>
      <c r="G34" s="3" t="s">
        <v>23</v>
      </c>
      <c r="H34" s="111">
        <v>1.64</v>
      </c>
      <c r="I34" s="103" t="s">
        <v>235</v>
      </c>
      <c r="J34" s="105">
        <v>0.05</v>
      </c>
      <c r="L34">
        <v>1.6412639778640703</v>
      </c>
      <c r="M34">
        <v>5.6028618113384061E-2</v>
      </c>
      <c r="N34" s="20">
        <f t="shared" si="5"/>
        <v>1.0464020158984762E-3</v>
      </c>
    </row>
    <row r="35" spans="3:14" x14ac:dyDescent="0.3">
      <c r="C35" s="3">
        <v>11</v>
      </c>
      <c r="D35" s="3" t="s">
        <v>30</v>
      </c>
      <c r="E35" s="2" t="s">
        <v>237</v>
      </c>
      <c r="F35" s="76">
        <v>1427.0992366412215</v>
      </c>
      <c r="G35" s="3" t="s">
        <v>28</v>
      </c>
      <c r="H35" s="111">
        <v>24.22</v>
      </c>
      <c r="I35" s="103" t="s">
        <v>235</v>
      </c>
      <c r="J35" s="105">
        <v>0.03</v>
      </c>
      <c r="L35">
        <v>24.221136078536318</v>
      </c>
      <c r="M35">
        <v>3.5667319396123519E-2</v>
      </c>
      <c r="N35" s="20">
        <f t="shared" si="5"/>
        <v>4.2405255763502964E-4</v>
      </c>
    </row>
    <row r="36" spans="3:14" x14ac:dyDescent="0.3">
      <c r="C36" s="3">
        <v>12</v>
      </c>
      <c r="D36" s="3" t="s">
        <v>34</v>
      </c>
      <c r="E36" s="2" t="s">
        <v>237</v>
      </c>
      <c r="F36" s="76">
        <v>1463.4133042529991</v>
      </c>
      <c r="G36" s="3" t="s">
        <v>35</v>
      </c>
      <c r="H36" s="111">
        <v>11.1</v>
      </c>
      <c r="I36" s="103" t="s">
        <v>235</v>
      </c>
      <c r="J36" s="105">
        <v>0.02</v>
      </c>
      <c r="L36">
        <v>11.053596259662967</v>
      </c>
      <c r="M36">
        <v>2.1643719320280242E-2</v>
      </c>
      <c r="N36" s="20">
        <f t="shared" si="5"/>
        <v>1.5615019533835739E-4</v>
      </c>
    </row>
    <row r="37" spans="3:14" x14ac:dyDescent="0.3">
      <c r="C37" s="3">
        <v>13</v>
      </c>
      <c r="D37" s="3" t="s">
        <v>37</v>
      </c>
      <c r="E37" s="2" t="s">
        <v>237</v>
      </c>
      <c r="F37" s="76">
        <v>1487.7044711014178</v>
      </c>
      <c r="G37" s="3" t="s">
        <v>38</v>
      </c>
      <c r="H37" s="111">
        <v>2.8</v>
      </c>
      <c r="I37" s="103" t="s">
        <v>235</v>
      </c>
      <c r="J37" s="105">
        <v>0.04</v>
      </c>
      <c r="L37">
        <v>2.8005239704541141</v>
      </c>
      <c r="M37">
        <v>4.8174114070425482E-2</v>
      </c>
      <c r="N37" s="20">
        <f t="shared" si="5"/>
        <v>7.7358175549012214E-4</v>
      </c>
    </row>
    <row r="38" spans="3:14" x14ac:dyDescent="0.3">
      <c r="C38" s="3">
        <v>14</v>
      </c>
      <c r="D38" s="3" t="s">
        <v>149</v>
      </c>
      <c r="E38" s="2" t="s">
        <v>237</v>
      </c>
      <c r="F38" s="76">
        <v>1501.3611902500793</v>
      </c>
      <c r="G38" s="3" t="s">
        <v>208</v>
      </c>
      <c r="H38" s="111">
        <v>1.4</v>
      </c>
      <c r="I38" s="103" t="s">
        <v>235</v>
      </c>
      <c r="J38" s="105">
        <v>0.03</v>
      </c>
      <c r="L38">
        <v>1.4012118803295219</v>
      </c>
      <c r="M38">
        <v>3.471856881783885E-2</v>
      </c>
      <c r="N38" s="20">
        <f t="shared" si="5"/>
        <v>4.0179300691967074E-4</v>
      </c>
    </row>
    <row r="39" spans="3:14" x14ac:dyDescent="0.3">
      <c r="C39" s="3">
        <v>15</v>
      </c>
      <c r="D39" s="3" t="s">
        <v>58</v>
      </c>
      <c r="E39" s="2" t="s">
        <v>237</v>
      </c>
      <c r="F39" s="76">
        <v>2810.1682516459391</v>
      </c>
      <c r="G39" s="52" t="s">
        <v>203</v>
      </c>
      <c r="H39" s="111">
        <v>2.4300000000000002</v>
      </c>
      <c r="I39" s="103" t="s">
        <v>235</v>
      </c>
      <c r="J39" s="105">
        <v>0.02</v>
      </c>
      <c r="L39">
        <v>2.438035380574171</v>
      </c>
      <c r="M39">
        <v>2.9842777925418205E-2</v>
      </c>
      <c r="N39" s="20">
        <f t="shared" si="5"/>
        <v>2.9686379810194268E-4</v>
      </c>
    </row>
    <row r="40" spans="3:14" x14ac:dyDescent="0.3">
      <c r="C40" s="3">
        <v>16</v>
      </c>
      <c r="D40" s="3" t="s">
        <v>110</v>
      </c>
      <c r="E40" s="2" t="s">
        <v>238</v>
      </c>
      <c r="F40" s="76">
        <v>3129.8037190082646</v>
      </c>
      <c r="G40" s="3" t="s">
        <v>167</v>
      </c>
      <c r="H40" s="111">
        <v>2.6</v>
      </c>
      <c r="I40" s="103" t="s">
        <v>235</v>
      </c>
      <c r="J40" s="105">
        <v>0.01</v>
      </c>
      <c r="L40">
        <v>2.5738465622401239</v>
      </c>
      <c r="M40">
        <v>1.0038724372655107E-2</v>
      </c>
      <c r="N40" s="20">
        <f t="shared" si="5"/>
        <v>3.3591995676713222E-5</v>
      </c>
    </row>
    <row r="41" spans="3:14" x14ac:dyDescent="0.3">
      <c r="C41" s="3">
        <v>17</v>
      </c>
      <c r="D41" s="3" t="s">
        <v>112</v>
      </c>
      <c r="E41" s="2" t="s">
        <v>238</v>
      </c>
      <c r="F41" s="76">
        <v>3323.4432234432234</v>
      </c>
      <c r="G41" s="3" t="s">
        <v>115</v>
      </c>
      <c r="H41" s="111">
        <v>2.5099999999999998</v>
      </c>
      <c r="I41" s="103" t="s">
        <v>235</v>
      </c>
      <c r="J41" s="105">
        <v>0.02</v>
      </c>
      <c r="L41">
        <v>2.5138844544869654</v>
      </c>
      <c r="M41">
        <v>2.7183783019927889E-2</v>
      </c>
      <c r="N41" s="20">
        <f t="shared" si="5"/>
        <v>2.4631935309150661E-4</v>
      </c>
    </row>
    <row r="42" spans="3:14" x14ac:dyDescent="0.3">
      <c r="C42" s="3">
        <v>18</v>
      </c>
      <c r="D42" s="3" t="s">
        <v>116</v>
      </c>
      <c r="E42" s="2" t="s">
        <v>238</v>
      </c>
      <c r="F42" s="76">
        <v>3415.8166363084397</v>
      </c>
      <c r="G42" s="3" t="s">
        <v>119</v>
      </c>
      <c r="H42" s="139">
        <v>1.3</v>
      </c>
      <c r="I42" s="103" t="s">
        <v>235</v>
      </c>
      <c r="J42" s="105">
        <v>0.1</v>
      </c>
      <c r="L42">
        <v>1.3849791409384025</v>
      </c>
      <c r="M42">
        <v>0.1394850078504821</v>
      </c>
      <c r="N42" s="20">
        <f t="shared" si="5"/>
        <v>6.4853558050163504E-3</v>
      </c>
    </row>
    <row r="43" spans="3:14" x14ac:dyDescent="0.3">
      <c r="C43" s="103" t="s">
        <v>239</v>
      </c>
      <c r="D43" s="180" t="s">
        <v>246</v>
      </c>
      <c r="E43" s="180"/>
      <c r="F43" s="180"/>
      <c r="G43" s="180"/>
      <c r="H43" s="139">
        <v>15.1</v>
      </c>
      <c r="I43" s="2" t="s">
        <v>235</v>
      </c>
      <c r="J43" s="105">
        <v>0.3</v>
      </c>
      <c r="L43" s="133">
        <f>SUM(L25:L33)</f>
        <v>15.129584094485388</v>
      </c>
      <c r="M43" s="134">
        <f>SQRT(SUM(M25:M33))</f>
        <v>0.3996137145880973</v>
      </c>
    </row>
    <row r="44" spans="3:14" x14ac:dyDescent="0.3">
      <c r="C44" s="103" t="s">
        <v>237</v>
      </c>
      <c r="D44" s="180" t="s">
        <v>248</v>
      </c>
      <c r="E44" s="180"/>
      <c r="F44" s="180"/>
      <c r="G44" s="180"/>
      <c r="H44" s="152">
        <v>44</v>
      </c>
      <c r="I44" s="2" t="s">
        <v>235</v>
      </c>
      <c r="J44" s="20">
        <v>0.4</v>
      </c>
      <c r="L44" s="135">
        <f>SUM(L34:L39)</f>
        <v>43.555767547421162</v>
      </c>
      <c r="M44" s="31">
        <f>SQRT(SUM(M34:M39))</f>
        <v>0.47547357197164003</v>
      </c>
    </row>
    <row r="45" spans="3:14" x14ac:dyDescent="0.3">
      <c r="C45" s="103" t="s">
        <v>238</v>
      </c>
      <c r="D45" s="180" t="s">
        <v>249</v>
      </c>
      <c r="E45" s="180"/>
      <c r="F45" s="180"/>
      <c r="G45" s="180"/>
      <c r="H45" s="152">
        <v>6.4</v>
      </c>
      <c r="I45" s="2" t="s">
        <v>235</v>
      </c>
      <c r="J45" s="20">
        <v>0.4</v>
      </c>
      <c r="L45" s="136">
        <f>SUM(L40:L42)</f>
        <v>6.4727101576654915</v>
      </c>
      <c r="M45" s="118">
        <f>SQRT(SUM(M40:M42))</f>
        <v>0.4203659301644998</v>
      </c>
    </row>
    <row r="46" spans="3:14" x14ac:dyDescent="0.3">
      <c r="C46" s="25" t="s">
        <v>252</v>
      </c>
      <c r="D46" s="181" t="s">
        <v>253</v>
      </c>
      <c r="E46" s="181"/>
      <c r="F46" s="181"/>
      <c r="G46" s="181"/>
      <c r="H46" s="181"/>
      <c r="I46" s="181"/>
      <c r="J46" s="181"/>
    </row>
    <row r="47" spans="3:14" x14ac:dyDescent="0.3">
      <c r="C47" s="25" t="s">
        <v>254</v>
      </c>
      <c r="D47" s="175" t="s">
        <v>255</v>
      </c>
      <c r="E47" s="175"/>
      <c r="F47" s="175"/>
      <c r="G47" s="175"/>
      <c r="H47" s="175"/>
      <c r="I47" s="175"/>
      <c r="J47" s="175"/>
    </row>
    <row r="48" spans="3:14" x14ac:dyDescent="0.3">
      <c r="C48" s="25" t="s">
        <v>256</v>
      </c>
      <c r="D48" s="175" t="s">
        <v>257</v>
      </c>
      <c r="E48" s="175"/>
      <c r="F48" s="175"/>
      <c r="G48" s="175"/>
      <c r="H48" s="175"/>
      <c r="I48" s="175"/>
      <c r="J48" s="175"/>
    </row>
    <row r="49" spans="3:10" x14ac:dyDescent="0.3">
      <c r="C49" s="25" t="s">
        <v>258</v>
      </c>
      <c r="D49" s="175" t="s">
        <v>259</v>
      </c>
      <c r="E49" s="175"/>
      <c r="F49" s="175"/>
      <c r="G49" s="175"/>
      <c r="H49" s="175"/>
      <c r="I49" s="175"/>
      <c r="J49" s="175"/>
    </row>
    <row r="50" spans="3:10" x14ac:dyDescent="0.3">
      <c r="C50" s="25" t="s">
        <v>260</v>
      </c>
      <c r="D50" s="175" t="s">
        <v>261</v>
      </c>
      <c r="E50" s="175"/>
      <c r="F50" s="175"/>
      <c r="G50" s="175"/>
      <c r="H50" s="175"/>
      <c r="I50" s="175"/>
      <c r="J50" s="175"/>
    </row>
    <row r="51" spans="3:10" x14ac:dyDescent="0.3">
      <c r="C51" s="25" t="s">
        <v>278</v>
      </c>
      <c r="D51" s="175" t="s">
        <v>262</v>
      </c>
      <c r="E51" s="175"/>
      <c r="F51" s="175"/>
      <c r="G51" s="175"/>
      <c r="H51" s="175"/>
      <c r="I51" s="175"/>
      <c r="J51" s="175"/>
    </row>
  </sheetData>
  <mergeCells count="17">
    <mergeCell ref="D49:J49"/>
    <mergeCell ref="D50:J50"/>
    <mergeCell ref="D51:J51"/>
    <mergeCell ref="M23:M24"/>
    <mergeCell ref="N23:N24"/>
    <mergeCell ref="D46:J46"/>
    <mergeCell ref="D47:J47"/>
    <mergeCell ref="D48:J48"/>
    <mergeCell ref="D43:G43"/>
    <mergeCell ref="D44:G44"/>
    <mergeCell ref="D45:G45"/>
    <mergeCell ref="L23:L24"/>
    <mergeCell ref="C23:C24"/>
    <mergeCell ref="D23:D24"/>
    <mergeCell ref="E23:E24"/>
    <mergeCell ref="F23:G23"/>
    <mergeCell ref="H23:J24"/>
  </mergeCells>
  <phoneticPr fontId="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5EE50-571C-42E4-B45E-306B41E4396F}">
  <dimension ref="A1:AE58"/>
  <sheetViews>
    <sheetView topLeftCell="B22" zoomScale="70" zoomScaleNormal="70" workbookViewId="0">
      <selection activeCell="H35" sqref="H35"/>
    </sheetView>
  </sheetViews>
  <sheetFormatPr baseColWidth="10" defaultRowHeight="14.4" x14ac:dyDescent="0.3"/>
  <cols>
    <col min="1" max="1" width="13.77734375" customWidth="1"/>
    <col min="4" max="4" width="13.5546875" customWidth="1"/>
    <col min="5" max="5" width="13.44140625" customWidth="1"/>
    <col min="6" max="6" width="13" customWidth="1"/>
    <col min="7" max="7" width="21.44140625" customWidth="1"/>
    <col min="9" max="9" width="5.5546875" bestFit="1" customWidth="1"/>
    <col min="10" max="10" width="14.77734375" customWidth="1"/>
    <col min="12" max="12" width="12.77734375" customWidth="1"/>
    <col min="13" max="15" width="14.77734375" bestFit="1" customWidth="1"/>
    <col min="18" max="18" width="11.77734375" customWidth="1"/>
    <col min="19" max="19" width="12.21875" customWidth="1"/>
    <col min="21" max="21" width="10.77734375" customWidth="1"/>
    <col min="22" max="22" width="15.44140625" customWidth="1"/>
    <col min="25" max="25" width="15.21875" customWidth="1"/>
    <col min="26" max="26" width="15.5546875" customWidth="1"/>
  </cols>
  <sheetData>
    <row r="1" spans="1:31" ht="27.6" x14ac:dyDescent="0.3">
      <c r="A1" s="87" t="s">
        <v>0</v>
      </c>
      <c r="B1" s="86" t="s">
        <v>1</v>
      </c>
      <c r="C1" s="86" t="s">
        <v>209</v>
      </c>
      <c r="D1" s="86" t="s">
        <v>210</v>
      </c>
      <c r="E1" s="86" t="s">
        <v>211</v>
      </c>
      <c r="F1" s="86" t="s">
        <v>240</v>
      </c>
      <c r="G1" s="88" t="s">
        <v>7</v>
      </c>
      <c r="H1" s="89" t="s">
        <v>4</v>
      </c>
      <c r="I1" s="89" t="s">
        <v>6</v>
      </c>
      <c r="J1" s="89" t="s">
        <v>5</v>
      </c>
      <c r="K1" s="86" t="s">
        <v>3</v>
      </c>
      <c r="L1" s="86" t="s">
        <v>212</v>
      </c>
      <c r="M1" s="86" t="s">
        <v>213</v>
      </c>
      <c r="N1" s="86" t="s">
        <v>215</v>
      </c>
      <c r="O1" s="86" t="s">
        <v>214</v>
      </c>
      <c r="P1" s="86" t="s">
        <v>216</v>
      </c>
      <c r="Q1" s="86" t="s">
        <v>219</v>
      </c>
      <c r="R1" s="86" t="s">
        <v>220</v>
      </c>
      <c r="S1" s="86" t="s">
        <v>241</v>
      </c>
      <c r="T1" s="90" t="s">
        <v>221</v>
      </c>
      <c r="U1" s="91" t="s">
        <v>217</v>
      </c>
      <c r="V1" s="92" t="s">
        <v>228</v>
      </c>
      <c r="W1" s="92" t="s">
        <v>222</v>
      </c>
      <c r="X1" s="92" t="s">
        <v>223</v>
      </c>
      <c r="Y1" s="90" t="s">
        <v>244</v>
      </c>
      <c r="Z1" s="93" t="s">
        <v>224</v>
      </c>
      <c r="AA1" s="86" t="s">
        <v>218</v>
      </c>
      <c r="AB1" s="93" t="s">
        <v>229</v>
      </c>
      <c r="AC1" s="93" t="s">
        <v>225</v>
      </c>
      <c r="AD1" s="93" t="s">
        <v>226</v>
      </c>
      <c r="AE1" s="95" t="s">
        <v>227</v>
      </c>
    </row>
    <row r="2" spans="1:31" ht="15.6" x14ac:dyDescent="0.3">
      <c r="A2" s="2" t="s">
        <v>65</v>
      </c>
      <c r="B2" s="2">
        <v>1</v>
      </c>
      <c r="C2" s="44">
        <v>14.2</v>
      </c>
      <c r="D2">
        <v>18.725000000000001</v>
      </c>
      <c r="E2" s="84">
        <v>18.724</v>
      </c>
      <c r="F2">
        <v>18.724</v>
      </c>
      <c r="G2" s="3" t="s">
        <v>66</v>
      </c>
      <c r="H2" s="2" t="s">
        <v>67</v>
      </c>
      <c r="I2" s="2" t="s">
        <v>16</v>
      </c>
      <c r="J2" s="2" t="s">
        <v>12</v>
      </c>
      <c r="K2" s="3" t="s">
        <v>68</v>
      </c>
      <c r="L2" s="46">
        <v>925.97669636737487</v>
      </c>
      <c r="M2" s="65">
        <v>930.6786703601108</v>
      </c>
      <c r="N2" s="65">
        <v>930.65558633425667</v>
      </c>
      <c r="O2" s="65">
        <v>930.65558633425667</v>
      </c>
      <c r="P2" s="44">
        <v>1346299</v>
      </c>
      <c r="Q2">
        <v>417558</v>
      </c>
      <c r="R2" s="83">
        <v>407131</v>
      </c>
      <c r="S2" s="83">
        <v>410430</v>
      </c>
      <c r="T2">
        <f>AVERAGE(Q2:S2)</f>
        <v>411706.33333333331</v>
      </c>
      <c r="U2" s="45">
        <v>0.23462313093534073</v>
      </c>
      <c r="V2" s="80">
        <v>0.29046456459681197</v>
      </c>
      <c r="W2" s="60">
        <v>0.2860110775155838</v>
      </c>
      <c r="X2">
        <v>0.28332208330967024</v>
      </c>
      <c r="Y2" s="80">
        <f>AVERAGE(V2:X2)</f>
        <v>0.28659924180735535</v>
      </c>
      <c r="Z2">
        <f t="shared" ref="Z2:Z23" si="0">_xlfn.STDEV.S(V2:X2)</f>
        <v>3.6073830763974583E-3</v>
      </c>
      <c r="AA2" s="55">
        <f t="shared" ref="AA2:AA23" si="1">P2/$P$12</f>
        <v>2.6495514789951793E-2</v>
      </c>
      <c r="AB2">
        <v>2.7491318887790561E-2</v>
      </c>
      <c r="AC2">
        <v>2.7092750635776052E-2</v>
      </c>
      <c r="AD2">
        <v>2.6848111045718322E-2</v>
      </c>
      <c r="AE2" s="31">
        <f>_xlfn.STDEV.S(AB2:AD2)</f>
        <v>3.2465918248750746E-4</v>
      </c>
    </row>
    <row r="3" spans="1:31" ht="15.6" x14ac:dyDescent="0.3">
      <c r="A3" s="2" t="s">
        <v>65</v>
      </c>
      <c r="B3" s="2">
        <v>2</v>
      </c>
      <c r="C3" s="44">
        <v>16.962</v>
      </c>
      <c r="D3">
        <v>21.381</v>
      </c>
      <c r="E3" s="84">
        <v>21.38</v>
      </c>
      <c r="F3">
        <v>21.38</v>
      </c>
      <c r="G3" s="3" t="s">
        <v>69</v>
      </c>
      <c r="H3" s="4" t="s">
        <v>70</v>
      </c>
      <c r="I3" s="4" t="s">
        <v>11</v>
      </c>
      <c r="J3" s="3" t="s">
        <v>12</v>
      </c>
      <c r="K3" s="3" t="s">
        <v>71</v>
      </c>
      <c r="L3" s="46">
        <v>989.07927804432256</v>
      </c>
      <c r="M3" s="65">
        <v>991.98984302862414</v>
      </c>
      <c r="N3" s="65">
        <v>991.96675900277</v>
      </c>
      <c r="O3" s="65">
        <v>991.96675900277</v>
      </c>
      <c r="P3" s="44">
        <v>5950792</v>
      </c>
      <c r="Q3">
        <v>2377887</v>
      </c>
      <c r="R3" s="83">
        <v>2334806</v>
      </c>
      <c r="S3" s="83">
        <v>2367267</v>
      </c>
      <c r="T3">
        <f t="shared" ref="T3:T23" si="2">AVERAGE(Q3:S3)</f>
        <v>2359986.6666666665</v>
      </c>
      <c r="U3" s="45">
        <v>1.0370604528302985</v>
      </c>
      <c r="V3" s="80">
        <v>1.6541220910997263</v>
      </c>
      <c r="W3" s="60">
        <v>1.6402101039956429</v>
      </c>
      <c r="X3">
        <v>1.6341374124460522</v>
      </c>
      <c r="Y3" s="80">
        <f t="shared" ref="Y3:Y23" si="3">AVERAGE(V3:X3)</f>
        <v>1.6428232025138072</v>
      </c>
      <c r="Z3">
        <f t="shared" si="0"/>
        <v>1.0245392043347035E-2</v>
      </c>
      <c r="AA3" s="55">
        <f t="shared" si="1"/>
        <v>0.11711313567634442</v>
      </c>
      <c r="AB3">
        <v>0.15655609471290607</v>
      </c>
      <c r="AC3">
        <v>0.15537091683245377</v>
      </c>
      <c r="AD3">
        <v>0.15485380525513359</v>
      </c>
      <c r="AE3" s="31">
        <f t="shared" ref="AE3:AE23" si="4">_xlfn.STDEV.S(AB3:AD3)</f>
        <v>8.7271992354891171E-4</v>
      </c>
    </row>
    <row r="4" spans="1:31" ht="15.6" x14ac:dyDescent="0.3">
      <c r="A4" s="2" t="s">
        <v>65</v>
      </c>
      <c r="B4" s="2">
        <v>3</v>
      </c>
      <c r="C4" s="44">
        <v>18.184999999999999</v>
      </c>
      <c r="D4">
        <v>22.588999999999999</v>
      </c>
      <c r="E4" s="84">
        <v>22.59</v>
      </c>
      <c r="F4">
        <v>22.588999999999999</v>
      </c>
      <c r="G4" s="3" t="s">
        <v>73</v>
      </c>
      <c r="H4" s="4" t="s">
        <v>72</v>
      </c>
      <c r="I4" s="4" t="s">
        <v>11</v>
      </c>
      <c r="J4" s="3" t="s">
        <v>12</v>
      </c>
      <c r="K4" s="3" t="s">
        <v>74</v>
      </c>
      <c r="L4" s="46">
        <v>1017.8871548619447</v>
      </c>
      <c r="M4" s="65">
        <v>1021.170395869191</v>
      </c>
      <c r="N4" s="65">
        <v>1021.1949840177034</v>
      </c>
      <c r="O4" s="65">
        <v>1021.170395869191</v>
      </c>
      <c r="P4" s="44">
        <v>2215272</v>
      </c>
      <c r="Q4">
        <v>584520</v>
      </c>
      <c r="R4" s="83">
        <v>565385</v>
      </c>
      <c r="S4" s="83">
        <v>584720</v>
      </c>
      <c r="T4">
        <f t="shared" si="2"/>
        <v>578208.33333333337</v>
      </c>
      <c r="U4" s="45">
        <v>0.38606138199121748</v>
      </c>
      <c r="V4" s="80">
        <v>0.40660781807109081</v>
      </c>
      <c r="W4" s="60">
        <v>0.39718511501494191</v>
      </c>
      <c r="X4">
        <v>0.40363542760721771</v>
      </c>
      <c r="Y4" s="80">
        <f t="shared" si="3"/>
        <v>0.40247612023108353</v>
      </c>
      <c r="Z4">
        <f t="shared" si="0"/>
        <v>4.8171390280288637E-3</v>
      </c>
      <c r="AA4" s="55">
        <f t="shared" si="1"/>
        <v>4.3597129641904278E-2</v>
      </c>
      <c r="AB4">
        <v>3.8483817137478719E-2</v>
      </c>
      <c r="AC4">
        <v>3.7623847897134445E-2</v>
      </c>
      <c r="AD4">
        <v>3.8249220307122821E-2</v>
      </c>
      <c r="AE4" s="31">
        <f t="shared" si="4"/>
        <v>4.4453597873250777E-4</v>
      </c>
    </row>
    <row r="5" spans="1:31" ht="15.6" x14ac:dyDescent="0.3">
      <c r="A5" s="2" t="s">
        <v>65</v>
      </c>
      <c r="B5" s="2">
        <v>4</v>
      </c>
      <c r="C5" s="44">
        <v>18.515000000000001</v>
      </c>
      <c r="D5">
        <v>22.901</v>
      </c>
      <c r="E5" s="84">
        <v>22.9</v>
      </c>
      <c r="F5">
        <v>22.9</v>
      </c>
      <c r="G5" s="3" t="s">
        <v>78</v>
      </c>
      <c r="H5" s="4" t="s">
        <v>75</v>
      </c>
      <c r="I5" s="4" t="s">
        <v>11</v>
      </c>
      <c r="J5" s="3" t="s">
        <v>76</v>
      </c>
      <c r="K5" s="3" t="s">
        <v>77</v>
      </c>
      <c r="L5" s="46">
        <v>1025.8103241296519</v>
      </c>
      <c r="M5" s="65">
        <v>1028.841898205065</v>
      </c>
      <c r="N5" s="65">
        <v>1028.8173100565527</v>
      </c>
      <c r="O5" s="65">
        <v>1028.8173100565527</v>
      </c>
      <c r="P5" s="44">
        <v>19974780</v>
      </c>
      <c r="Q5">
        <v>4849078</v>
      </c>
      <c r="R5" s="83">
        <v>4774093</v>
      </c>
      <c r="S5" s="83">
        <v>4846019</v>
      </c>
      <c r="T5">
        <f t="shared" si="2"/>
        <v>4823063.333333333</v>
      </c>
      <c r="U5" s="45">
        <v>3.4810583855032391</v>
      </c>
      <c r="V5" s="80">
        <v>3.3731489516809163</v>
      </c>
      <c r="W5" s="60">
        <v>3.3538185082678686</v>
      </c>
      <c r="X5">
        <v>3.3452335327296856</v>
      </c>
      <c r="Y5" s="80">
        <f t="shared" si="3"/>
        <v>3.357400330892824</v>
      </c>
      <c r="Z5">
        <f t="shared" si="0"/>
        <v>1.4298242681992845E-2</v>
      </c>
      <c r="AA5" s="55">
        <f t="shared" si="1"/>
        <v>0.3931088702554435</v>
      </c>
      <c r="AB5">
        <v>0.31925516840719054</v>
      </c>
      <c r="AC5">
        <v>0.31769457781648658</v>
      </c>
      <c r="AD5">
        <v>0.31700035631328333</v>
      </c>
      <c r="AE5" s="31">
        <f t="shared" si="4"/>
        <v>1.1548134096131238E-3</v>
      </c>
    </row>
    <row r="6" spans="1:31" ht="15.6" x14ac:dyDescent="0.3">
      <c r="A6" s="2" t="s">
        <v>65</v>
      </c>
      <c r="B6" s="2">
        <v>5</v>
      </c>
      <c r="C6" s="44">
        <v>19.917999999999999</v>
      </c>
      <c r="D6">
        <v>24.306999999999999</v>
      </c>
      <c r="E6" s="84">
        <v>24.306000000000001</v>
      </c>
      <c r="F6">
        <v>24.306000000000001</v>
      </c>
      <c r="G6" s="3" t="s">
        <v>79</v>
      </c>
      <c r="H6" s="4" t="s">
        <v>80</v>
      </c>
      <c r="I6" s="4" t="s">
        <v>11</v>
      </c>
      <c r="J6" s="3" t="s">
        <v>12</v>
      </c>
      <c r="K6" s="3" t="s">
        <v>81</v>
      </c>
      <c r="L6" s="46">
        <v>1059.4957983193276</v>
      </c>
      <c r="M6" s="65">
        <v>1063.4128350135234</v>
      </c>
      <c r="N6" s="65">
        <v>1063.3882468650111</v>
      </c>
      <c r="O6" s="65">
        <v>1063.3882468650111</v>
      </c>
      <c r="P6" s="44">
        <v>12423666</v>
      </c>
      <c r="Q6">
        <v>3286642</v>
      </c>
      <c r="R6" s="83">
        <v>3233580</v>
      </c>
      <c r="S6" s="83">
        <v>3271914</v>
      </c>
      <c r="T6">
        <f t="shared" si="2"/>
        <v>3264045.3333333335</v>
      </c>
      <c r="U6" s="45">
        <v>2.1651055334772891</v>
      </c>
      <c r="V6" s="80">
        <v>2.2862764873756349</v>
      </c>
      <c r="W6" s="60">
        <v>2.2716022607780819</v>
      </c>
      <c r="X6">
        <v>2.2586202053701641</v>
      </c>
      <c r="Y6" s="80">
        <f t="shared" si="3"/>
        <v>2.2721663178412936</v>
      </c>
      <c r="Z6">
        <f t="shared" si="0"/>
        <v>1.3836766380533145E-2</v>
      </c>
      <c r="AA6" s="55">
        <f t="shared" si="1"/>
        <v>0.24450098102161649</v>
      </c>
      <c r="AB6">
        <v>0.21638700082864115</v>
      </c>
      <c r="AC6">
        <v>0.21518031444629057</v>
      </c>
      <c r="AD6">
        <v>0.21403091977691793</v>
      </c>
      <c r="AE6" s="31">
        <f t="shared" si="4"/>
        <v>1.1781566147745213E-3</v>
      </c>
    </row>
    <row r="7" spans="1:31" ht="15.6" x14ac:dyDescent="0.3">
      <c r="A7" s="2" t="s">
        <v>65</v>
      </c>
      <c r="B7" s="2">
        <v>6</v>
      </c>
      <c r="C7" s="44">
        <v>20.460999999999999</v>
      </c>
      <c r="D7">
        <v>24.704000000000001</v>
      </c>
      <c r="E7" s="84">
        <v>24.704999999999998</v>
      </c>
      <c r="F7">
        <v>24.702999999999999</v>
      </c>
      <c r="G7" s="10" t="s">
        <v>82</v>
      </c>
      <c r="H7" s="11" t="s">
        <v>84</v>
      </c>
      <c r="I7" s="11" t="s">
        <v>16</v>
      </c>
      <c r="J7" s="10" t="s">
        <v>17</v>
      </c>
      <c r="K7" s="58" t="s">
        <v>83</v>
      </c>
      <c r="L7" s="46">
        <v>1072.533013205282</v>
      </c>
      <c r="M7" s="65">
        <v>1073.174329972953</v>
      </c>
      <c r="N7" s="65">
        <v>1073.1989181214653</v>
      </c>
      <c r="O7" s="65">
        <v>1073.1497418244405</v>
      </c>
      <c r="P7" s="44">
        <v>862637</v>
      </c>
      <c r="Q7">
        <v>336672</v>
      </c>
      <c r="R7" s="83">
        <v>339879</v>
      </c>
      <c r="S7" s="83">
        <v>340443</v>
      </c>
      <c r="T7">
        <f t="shared" si="2"/>
        <v>338998</v>
      </c>
      <c r="U7" s="45">
        <v>0.15033405937363803</v>
      </c>
      <c r="V7" s="80">
        <v>0.23419808958740554</v>
      </c>
      <c r="W7" s="60">
        <v>0.2387662914760092</v>
      </c>
      <c r="X7">
        <v>0.23500967280216861</v>
      </c>
      <c r="Y7" s="80">
        <f t="shared" si="3"/>
        <v>0.2359913512885278</v>
      </c>
      <c r="Z7">
        <f t="shared" si="0"/>
        <v>2.437188259387409E-3</v>
      </c>
      <c r="AA7" s="55">
        <f t="shared" si="1"/>
        <v>1.6976920722558395E-2</v>
      </c>
      <c r="AB7">
        <v>2.2165920213695397E-2</v>
      </c>
      <c r="AC7">
        <v>2.2617430245638205E-2</v>
      </c>
      <c r="AD7">
        <v>2.2269939986690745E-2</v>
      </c>
      <c r="AE7" s="31">
        <f t="shared" si="4"/>
        <v>2.3644269995863411E-4</v>
      </c>
    </row>
    <row r="8" spans="1:31" ht="15.6" x14ac:dyDescent="0.3">
      <c r="A8" s="2" t="s">
        <v>65</v>
      </c>
      <c r="B8" s="2">
        <v>7</v>
      </c>
      <c r="C8" s="44">
        <v>24.902000000000001</v>
      </c>
      <c r="D8">
        <v>29.062999999999999</v>
      </c>
      <c r="E8" s="84">
        <v>29.061</v>
      </c>
      <c r="F8">
        <v>29.061</v>
      </c>
      <c r="G8" s="3" t="s">
        <v>85</v>
      </c>
      <c r="H8" s="4" t="s">
        <v>86</v>
      </c>
      <c r="I8" s="4" t="s">
        <v>11</v>
      </c>
      <c r="J8" s="5" t="s">
        <v>17</v>
      </c>
      <c r="K8" s="3" t="s">
        <v>87</v>
      </c>
      <c r="L8" s="46">
        <v>1184.9742268041236</v>
      </c>
      <c r="M8" s="65">
        <v>1186.1587134194569</v>
      </c>
      <c r="N8" s="65">
        <v>1186.1059847086738</v>
      </c>
      <c r="O8" s="65">
        <v>1186.1059847086738</v>
      </c>
      <c r="P8" s="44">
        <v>1217184</v>
      </c>
      <c r="Q8">
        <v>460645</v>
      </c>
      <c r="R8" s="83">
        <v>453238</v>
      </c>
      <c r="S8" s="83">
        <v>462192</v>
      </c>
      <c r="T8">
        <f t="shared" si="2"/>
        <v>458691.66666666669</v>
      </c>
      <c r="U8" s="45">
        <v>0.21212191422886129</v>
      </c>
      <c r="V8" s="80">
        <v>0.32043703954587976</v>
      </c>
      <c r="W8" s="60">
        <v>0.31840142055261855</v>
      </c>
      <c r="X8">
        <v>0.3190536762153427</v>
      </c>
      <c r="Y8" s="80">
        <f t="shared" si="3"/>
        <v>0.31929737877128034</v>
      </c>
      <c r="Z8">
        <f t="shared" si="0"/>
        <v>1.0394610975208991E-3</v>
      </c>
      <c r="AA8" s="55">
        <f t="shared" si="1"/>
        <v>2.3954497978601101E-2</v>
      </c>
      <c r="AB8">
        <v>3.0328094753462469E-2</v>
      </c>
      <c r="AC8">
        <v>3.0160965666229951E-2</v>
      </c>
      <c r="AD8">
        <v>3.0234101163274234E-2</v>
      </c>
      <c r="AE8" s="31">
        <f t="shared" si="4"/>
        <v>8.3781190931659388E-5</v>
      </c>
    </row>
    <row r="9" spans="1:31" ht="15.6" x14ac:dyDescent="0.3">
      <c r="A9" s="2" t="s">
        <v>65</v>
      </c>
      <c r="B9" s="2">
        <v>8</v>
      </c>
      <c r="C9" s="44">
        <v>26.629000000000001</v>
      </c>
      <c r="D9">
        <v>30.957999999999998</v>
      </c>
      <c r="E9" s="84">
        <v>30.957999999999998</v>
      </c>
      <c r="F9">
        <v>30.956</v>
      </c>
      <c r="G9" s="3" t="s">
        <v>88</v>
      </c>
      <c r="H9" s="4" t="s">
        <v>90</v>
      </c>
      <c r="I9" s="4" t="s">
        <v>16</v>
      </c>
      <c r="J9" s="5" t="s">
        <v>91</v>
      </c>
      <c r="K9" s="3" t="s">
        <v>89</v>
      </c>
      <c r="L9" s="46">
        <v>1231.6109422492402</v>
      </c>
      <c r="M9" s="65">
        <v>1237.0871683811586</v>
      </c>
      <c r="N9" s="65">
        <v>1237.0871683811586</v>
      </c>
      <c r="O9" s="65">
        <v>1237.0330265295074</v>
      </c>
      <c r="P9" s="44">
        <v>1207809</v>
      </c>
      <c r="Q9">
        <v>259018</v>
      </c>
      <c r="R9" s="83">
        <v>273765</v>
      </c>
      <c r="S9" s="83">
        <v>249103</v>
      </c>
      <c r="T9">
        <f t="shared" si="2"/>
        <v>260628.66666666666</v>
      </c>
      <c r="U9" s="45">
        <v>0.21048810788085182</v>
      </c>
      <c r="V9" s="80">
        <v>0.18017988062194246</v>
      </c>
      <c r="W9" s="60">
        <v>0.1923209547689903</v>
      </c>
      <c r="X9">
        <v>0.17195716911212333</v>
      </c>
      <c r="Y9" s="80">
        <f t="shared" si="3"/>
        <v>0.18148600150101868</v>
      </c>
      <c r="Z9">
        <f t="shared" si="0"/>
        <v>1.0244530510607816E-2</v>
      </c>
      <c r="AA9" s="55">
        <f t="shared" si="1"/>
        <v>2.3769995538091379E-2</v>
      </c>
      <c r="AB9">
        <v>1.7053311002729526E-2</v>
      </c>
      <c r="AC9">
        <v>1.8217838675520241E-2</v>
      </c>
      <c r="AD9">
        <v>1.6294971142025612E-2</v>
      </c>
      <c r="AE9" s="31">
        <f t="shared" si="4"/>
        <v>9.6855765586390582E-4</v>
      </c>
    </row>
    <row r="10" spans="1:31" ht="15.6" x14ac:dyDescent="0.3">
      <c r="A10" s="2" t="s">
        <v>65</v>
      </c>
      <c r="B10" s="2">
        <v>9</v>
      </c>
      <c r="C10" s="44">
        <v>28.907</v>
      </c>
      <c r="D10">
        <v>33.058999999999997</v>
      </c>
      <c r="E10" s="84">
        <v>33.055999999999997</v>
      </c>
      <c r="F10">
        <v>33.055999999999997</v>
      </c>
      <c r="G10" s="13" t="s">
        <v>92</v>
      </c>
      <c r="H10" s="14" t="s">
        <v>93</v>
      </c>
      <c r="I10" s="14" t="s">
        <v>11</v>
      </c>
      <c r="J10" s="13" t="s">
        <v>94</v>
      </c>
      <c r="K10" s="3" t="s">
        <v>95</v>
      </c>
      <c r="L10" s="46">
        <v>1294.5565073224648</v>
      </c>
      <c r="M10" s="65">
        <v>1293.963183540877</v>
      </c>
      <c r="N10" s="65">
        <v>1293.8819707634002</v>
      </c>
      <c r="O10" s="65">
        <v>1293.8819707634002</v>
      </c>
      <c r="P10" s="56">
        <v>397759001</v>
      </c>
      <c r="Q10">
        <v>97361825</v>
      </c>
      <c r="R10" s="83">
        <v>96509796</v>
      </c>
      <c r="S10" s="83">
        <v>98208600</v>
      </c>
      <c r="T10">
        <f t="shared" si="2"/>
        <v>97360073.666666672</v>
      </c>
      <c r="U10" s="57">
        <v>69.318525953249107</v>
      </c>
      <c r="V10" s="80">
        <v>67.727501585351021</v>
      </c>
      <c r="W10" s="60">
        <v>67.798499118881082</v>
      </c>
      <c r="X10">
        <v>67.793935996213932</v>
      </c>
      <c r="Y10" s="80">
        <f t="shared" si="3"/>
        <v>67.773312233482002</v>
      </c>
      <c r="Z10">
        <f t="shared" si="0"/>
        <v>3.9738735935544639E-2</v>
      </c>
      <c r="AA10" s="55">
        <f t="shared" si="1"/>
        <v>7.8280006847156169</v>
      </c>
      <c r="AB10">
        <v>6.4101393784151162</v>
      </c>
      <c r="AC10">
        <v>6.4222961084702881</v>
      </c>
      <c r="AD10">
        <v>6.4242755121324775</v>
      </c>
      <c r="AE10" s="31">
        <f t="shared" si="4"/>
        <v>7.6543495365633913E-3</v>
      </c>
    </row>
    <row r="11" spans="1:31" ht="15.6" x14ac:dyDescent="0.3">
      <c r="A11" s="2" t="s">
        <v>65</v>
      </c>
      <c r="B11" s="2">
        <v>10</v>
      </c>
      <c r="C11" s="44">
        <v>30.73</v>
      </c>
      <c r="D11">
        <v>33.945999999999998</v>
      </c>
      <c r="E11" s="84">
        <v>33.942999999999998</v>
      </c>
      <c r="F11">
        <v>33.944000000000003</v>
      </c>
      <c r="G11" s="2" t="s">
        <v>121</v>
      </c>
      <c r="H11" s="2" t="s">
        <v>122</v>
      </c>
      <c r="I11" s="4" t="s">
        <v>16</v>
      </c>
      <c r="J11" s="2" t="s">
        <v>123</v>
      </c>
      <c r="K11" s="2" t="s">
        <v>124</v>
      </c>
      <c r="L11" s="46">
        <v>1346.9535085186255</v>
      </c>
      <c r="M11" s="65">
        <v>1317.9945799457994</v>
      </c>
      <c r="N11" s="65">
        <v>1317.9132791327913</v>
      </c>
      <c r="O11" s="65">
        <v>1317.9403794037942</v>
      </c>
      <c r="P11" s="44">
        <v>528204</v>
      </c>
      <c r="Q11">
        <v>209537</v>
      </c>
      <c r="R11" s="83">
        <v>189081</v>
      </c>
      <c r="S11" s="83">
        <v>189096</v>
      </c>
      <c r="T11">
        <f t="shared" si="2"/>
        <v>195904.66666666666</v>
      </c>
      <c r="U11" s="45">
        <v>9.2051525146026769E-2</v>
      </c>
      <c r="V11" s="80">
        <v>0.14575956746589025</v>
      </c>
      <c r="W11" s="60">
        <v>0.13283012236288588</v>
      </c>
      <c r="X11">
        <v>0.13053400742032845</v>
      </c>
      <c r="Y11" s="80">
        <f t="shared" si="3"/>
        <v>0.13637456574970153</v>
      </c>
      <c r="Z11">
        <f t="shared" si="0"/>
        <v>8.2083328920681473E-3</v>
      </c>
      <c r="AA11" s="55">
        <f t="shared" si="1"/>
        <v>1.0395192222613028E-2</v>
      </c>
      <c r="AB11">
        <v>1.3795564893478201E-2</v>
      </c>
      <c r="AC11">
        <v>1.2582496501035715E-2</v>
      </c>
      <c r="AD11">
        <v>1.2369637712401998E-2</v>
      </c>
      <c r="AE11" s="31">
        <f t="shared" si="4"/>
        <v>7.6921086341496083E-4</v>
      </c>
    </row>
    <row r="12" spans="1:31" ht="15.6" x14ac:dyDescent="0.3">
      <c r="A12" s="2" t="s">
        <v>65</v>
      </c>
      <c r="B12" s="2"/>
      <c r="C12" s="44">
        <v>32.542000000000002</v>
      </c>
      <c r="D12">
        <v>36.945999999999998</v>
      </c>
      <c r="E12" s="84">
        <v>36.945999999999998</v>
      </c>
      <c r="F12">
        <v>36.945</v>
      </c>
      <c r="G12" s="2" t="s">
        <v>26</v>
      </c>
      <c r="H12" s="2"/>
      <c r="I12" s="2"/>
      <c r="J12" s="2"/>
      <c r="K12" s="2" t="s">
        <v>96</v>
      </c>
      <c r="L12" s="46">
        <v>1399.2780825873522</v>
      </c>
      <c r="M12" s="65">
        <v>1399.2953929539294</v>
      </c>
      <c r="N12" s="65">
        <v>1399.2953929539294</v>
      </c>
      <c r="O12" s="65">
        <v>1399.2682926829268</v>
      </c>
      <c r="P12" s="44">
        <v>50812336</v>
      </c>
      <c r="Q12">
        <v>15188722</v>
      </c>
      <c r="R12" s="83">
        <v>15027304</v>
      </c>
      <c r="S12" s="83">
        <v>15287109</v>
      </c>
      <c r="T12">
        <f t="shared" si="2"/>
        <v>15167711.666666666</v>
      </c>
      <c r="U12" s="45">
        <v>8.855201825492351</v>
      </c>
      <c r="V12" s="80">
        <v>10.565683144645819</v>
      </c>
      <c r="W12" s="60">
        <v>10.556738271451307</v>
      </c>
      <c r="X12">
        <v>10.552775307998951</v>
      </c>
      <c r="Y12" s="80">
        <f t="shared" si="3"/>
        <v>10.558398908032025</v>
      </c>
      <c r="Z12">
        <f t="shared" si="0"/>
        <v>6.612211968431609E-3</v>
      </c>
      <c r="AA12" s="55">
        <f t="shared" si="1"/>
        <v>1</v>
      </c>
      <c r="AB12">
        <v>1</v>
      </c>
      <c r="AC12">
        <v>1</v>
      </c>
      <c r="AD12">
        <v>1</v>
      </c>
      <c r="AE12" s="31">
        <f t="shared" si="4"/>
        <v>0</v>
      </c>
    </row>
    <row r="13" spans="1:31" ht="15.6" x14ac:dyDescent="0.3">
      <c r="A13" s="2" t="s">
        <v>65</v>
      </c>
      <c r="B13" s="2">
        <v>11</v>
      </c>
      <c r="C13" s="44">
        <v>33.582000000000001</v>
      </c>
      <c r="D13">
        <v>38.268000000000001</v>
      </c>
      <c r="E13" s="84">
        <v>38.267000000000003</v>
      </c>
      <c r="F13">
        <v>38.265999999999998</v>
      </c>
      <c r="G13" s="3" t="s">
        <v>30</v>
      </c>
      <c r="H13" s="4" t="s">
        <v>29</v>
      </c>
      <c r="I13" s="4" t="s">
        <v>11</v>
      </c>
      <c r="J13" s="3" t="s">
        <v>25</v>
      </c>
      <c r="K13" s="3" t="s">
        <v>28</v>
      </c>
      <c r="L13" s="46">
        <v>1427.6717557251909</v>
      </c>
      <c r="M13" s="65">
        <v>1440.0742115027829</v>
      </c>
      <c r="N13" s="65">
        <v>1440.04329004329</v>
      </c>
      <c r="O13" s="65">
        <v>1440.0123685837971</v>
      </c>
      <c r="P13" s="44">
        <v>15526373</v>
      </c>
      <c r="Q13">
        <v>4050593</v>
      </c>
      <c r="R13" s="83">
        <v>4001477</v>
      </c>
      <c r="S13" s="83">
        <v>4071612</v>
      </c>
      <c r="T13">
        <f t="shared" si="2"/>
        <v>4041227.3333333335</v>
      </c>
      <c r="U13" s="45">
        <v>2.7058225886893914</v>
      </c>
      <c r="V13" s="80">
        <v>2.8177013303634335</v>
      </c>
      <c r="W13" s="60">
        <v>2.8110528267899655</v>
      </c>
      <c r="X13">
        <v>2.8106561271560389</v>
      </c>
      <c r="Y13" s="80">
        <f t="shared" si="3"/>
        <v>2.8131367614364788</v>
      </c>
      <c r="Z13">
        <f t="shared" si="0"/>
        <v>3.9580057815238757E-3</v>
      </c>
      <c r="AA13" s="55">
        <f t="shared" si="1"/>
        <v>0.30556306248152021</v>
      </c>
      <c r="AB13">
        <v>0.26668425427761466</v>
      </c>
      <c r="AC13">
        <v>0.26628043193908901</v>
      </c>
      <c r="AD13">
        <v>0.26634283826981281</v>
      </c>
      <c r="AE13" s="31">
        <f t="shared" si="4"/>
        <v>2.1738288862055047E-4</v>
      </c>
    </row>
    <row r="14" spans="1:31" ht="15.6" x14ac:dyDescent="0.3">
      <c r="A14" s="2" t="s">
        <v>65</v>
      </c>
      <c r="B14" s="2">
        <v>12</v>
      </c>
      <c r="C14" s="44">
        <v>33.936</v>
      </c>
      <c r="D14">
        <v>38.518000000000001</v>
      </c>
      <c r="E14" s="84">
        <v>38.518000000000001</v>
      </c>
      <c r="F14">
        <v>38.518000000000001</v>
      </c>
      <c r="G14" s="3" t="s">
        <v>99</v>
      </c>
      <c r="H14" s="4" t="s">
        <v>97</v>
      </c>
      <c r="I14" s="4" t="s">
        <v>16</v>
      </c>
      <c r="J14" s="3" t="s">
        <v>25</v>
      </c>
      <c r="K14" s="3" t="s">
        <v>98</v>
      </c>
      <c r="L14" s="46">
        <v>1437.3227917121048</v>
      </c>
      <c r="M14" s="65">
        <v>1447.8045763760049</v>
      </c>
      <c r="N14" s="65">
        <v>1447.8045763760049</v>
      </c>
      <c r="O14" s="65">
        <v>1447.8045763760049</v>
      </c>
      <c r="P14" s="44">
        <v>2126181</v>
      </c>
      <c r="Q14">
        <v>588826</v>
      </c>
      <c r="R14" s="83">
        <v>584513</v>
      </c>
      <c r="S14" s="83">
        <v>593481</v>
      </c>
      <c r="T14">
        <f t="shared" si="2"/>
        <v>588940</v>
      </c>
      <c r="U14" s="45">
        <v>0.37053525491382944</v>
      </c>
      <c r="V14" s="80">
        <v>0.40960318737344847</v>
      </c>
      <c r="W14" s="60">
        <v>0.41062260783842647</v>
      </c>
      <c r="X14">
        <v>0.40968319402749892</v>
      </c>
      <c r="Y14" s="80">
        <f t="shared" si="3"/>
        <v>0.40996966307979132</v>
      </c>
      <c r="Z14">
        <f t="shared" si="0"/>
        <v>5.668799780773285E-4</v>
      </c>
      <c r="AA14" s="55">
        <f t="shared" si="1"/>
        <v>4.1843795569642774E-2</v>
      </c>
      <c r="AB14">
        <v>3.876731696057114E-2</v>
      </c>
      <c r="AC14">
        <v>3.8896730910614435E-2</v>
      </c>
      <c r="AD14">
        <v>3.8822317548726837E-2</v>
      </c>
      <c r="AE14" s="31">
        <f t="shared" si="4"/>
        <v>6.4949189872668956E-5</v>
      </c>
    </row>
    <row r="15" spans="1:31" ht="15.6" x14ac:dyDescent="0.3">
      <c r="A15" s="2" t="s">
        <v>65</v>
      </c>
      <c r="B15" s="2">
        <v>13</v>
      </c>
      <c r="C15" s="44">
        <v>34.216999999999999</v>
      </c>
      <c r="D15">
        <v>38.622</v>
      </c>
      <c r="E15" s="84">
        <v>38.619</v>
      </c>
      <c r="F15">
        <v>38.619</v>
      </c>
      <c r="G15" s="2" t="s">
        <v>103</v>
      </c>
      <c r="H15" s="2" t="s">
        <v>100</v>
      </c>
      <c r="I15" s="2" t="s">
        <v>16</v>
      </c>
      <c r="J15" s="8" t="s">
        <v>102</v>
      </c>
      <c r="K15" s="8" t="s">
        <v>101</v>
      </c>
      <c r="L15" s="46">
        <v>1444.9836423118866</v>
      </c>
      <c r="M15" s="65">
        <v>1451.0204081632653</v>
      </c>
      <c r="N15" s="65">
        <v>1450.9276437847866</v>
      </c>
      <c r="O15" s="65">
        <v>1450.9276437847866</v>
      </c>
      <c r="P15" s="44">
        <v>4487965</v>
      </c>
      <c r="Q15">
        <v>1097414</v>
      </c>
      <c r="R15" s="83">
        <v>1096462</v>
      </c>
      <c r="S15" s="83">
        <v>1113671</v>
      </c>
      <c r="T15">
        <f t="shared" si="2"/>
        <v>1102515.6666666667</v>
      </c>
      <c r="U15" s="45">
        <v>0.78212967537540057</v>
      </c>
      <c r="V15" s="80">
        <v>0.7633906659492713</v>
      </c>
      <c r="W15" s="60">
        <v>0.77026872941360891</v>
      </c>
      <c r="X15">
        <v>0.76877320820009198</v>
      </c>
      <c r="Y15" s="80">
        <f t="shared" si="3"/>
        <v>0.76747753452099088</v>
      </c>
      <c r="Z15">
        <f t="shared" si="0"/>
        <v>3.6174600159367097E-3</v>
      </c>
      <c r="AA15" s="55">
        <f t="shared" si="1"/>
        <v>8.8324319511702831E-2</v>
      </c>
      <c r="AB15">
        <v>7.2251898480991353E-2</v>
      </c>
      <c r="AC15">
        <v>7.2964651543616879E-2</v>
      </c>
      <c r="AD15">
        <v>7.2850334226046268E-2</v>
      </c>
      <c r="AE15" s="31">
        <f t="shared" si="4"/>
        <v>3.8279905919817308E-4</v>
      </c>
    </row>
    <row r="16" spans="1:31" ht="15.6" x14ac:dyDescent="0.3">
      <c r="A16" s="2" t="s">
        <v>65</v>
      </c>
      <c r="B16" s="2">
        <v>14</v>
      </c>
      <c r="C16" s="44">
        <v>34.917000000000002</v>
      </c>
      <c r="D16">
        <v>39.378</v>
      </c>
      <c r="E16" s="84">
        <v>39.378</v>
      </c>
      <c r="F16">
        <v>39.378</v>
      </c>
      <c r="G16" s="3" t="s">
        <v>34</v>
      </c>
      <c r="H16" s="4" t="s">
        <v>36</v>
      </c>
      <c r="I16" s="4" t="s">
        <v>11</v>
      </c>
      <c r="J16" s="3" t="s">
        <v>25</v>
      </c>
      <c r="K16" s="3" t="s">
        <v>35</v>
      </c>
      <c r="L16" s="46">
        <v>1464.0676117775356</v>
      </c>
      <c r="M16" s="65">
        <v>1474.3970315398885</v>
      </c>
      <c r="N16" s="65">
        <v>1474.3970315398885</v>
      </c>
      <c r="O16" s="65">
        <v>1474.3970315398885</v>
      </c>
      <c r="P16" s="44">
        <v>7865098</v>
      </c>
      <c r="Q16">
        <v>1988814</v>
      </c>
      <c r="R16" s="83">
        <v>1975088</v>
      </c>
      <c r="S16" s="83">
        <v>2012033</v>
      </c>
      <c r="T16">
        <f t="shared" si="2"/>
        <v>1991978.3333333333</v>
      </c>
      <c r="U16" s="45">
        <v>1.3706716842791136</v>
      </c>
      <c r="V16" s="80">
        <v>1.3834724578957751</v>
      </c>
      <c r="W16" s="60">
        <v>1.3875068394892536</v>
      </c>
      <c r="X16">
        <v>1.3889174311034909</v>
      </c>
      <c r="Y16" s="80">
        <f t="shared" si="3"/>
        <v>1.3866322428295064</v>
      </c>
      <c r="Z16">
        <f t="shared" si="0"/>
        <v>2.8258844272397499E-3</v>
      </c>
      <c r="AA16" s="55">
        <f t="shared" si="1"/>
        <v>0.15478717609046749</v>
      </c>
      <c r="AB16">
        <v>0.13094018048391431</v>
      </c>
      <c r="AC16">
        <v>0.13143328969720716</v>
      </c>
      <c r="AD16">
        <v>0.1316163180363272</v>
      </c>
      <c r="AE16" s="31">
        <f t="shared" si="4"/>
        <v>3.4971847223593525E-4</v>
      </c>
    </row>
    <row r="17" spans="1:31" ht="15.6" x14ac:dyDescent="0.3">
      <c r="A17" s="2" t="s">
        <v>65</v>
      </c>
      <c r="B17" s="2">
        <v>15</v>
      </c>
      <c r="C17" s="44">
        <v>35.542000000000002</v>
      </c>
      <c r="D17">
        <v>39.792999999999999</v>
      </c>
      <c r="E17" s="84">
        <v>39.790999999999997</v>
      </c>
      <c r="F17">
        <v>39.790999999999997</v>
      </c>
      <c r="G17" s="2" t="s">
        <v>104</v>
      </c>
      <c r="H17" s="2" t="s">
        <v>105</v>
      </c>
      <c r="I17" s="2" t="s">
        <v>106</v>
      </c>
      <c r="J17" s="2" t="s">
        <v>107</v>
      </c>
      <c r="K17" s="8" t="s">
        <v>108</v>
      </c>
      <c r="L17" s="46">
        <v>1481.1068702290079</v>
      </c>
      <c r="M17" s="65">
        <v>1487.2294372294371</v>
      </c>
      <c r="N17" s="65">
        <v>1487.1675943104512</v>
      </c>
      <c r="O17" s="65">
        <v>1487.1675943104512</v>
      </c>
      <c r="P17" s="44">
        <v>2673497</v>
      </c>
      <c r="Q17">
        <v>612797</v>
      </c>
      <c r="R17" s="83">
        <v>608327</v>
      </c>
      <c r="S17" s="83">
        <v>613557</v>
      </c>
      <c r="T17">
        <f t="shared" si="2"/>
        <v>611560.33333333337</v>
      </c>
      <c r="U17" s="45">
        <v>0.46591747946499296</v>
      </c>
      <c r="V17" s="80">
        <v>0.42627805907498501</v>
      </c>
      <c r="W17" s="60">
        <v>0.42735203350229417</v>
      </c>
      <c r="X17">
        <v>0.42354176709604885</v>
      </c>
      <c r="Y17" s="80">
        <f t="shared" si="3"/>
        <v>0.42572395322444273</v>
      </c>
      <c r="Z17">
        <f t="shared" si="0"/>
        <v>1.9646392777923224E-3</v>
      </c>
      <c r="AA17" s="55">
        <f t="shared" si="1"/>
        <v>5.261511692751146E-2</v>
      </c>
      <c r="AB17">
        <v>4.034552742488802E-2</v>
      </c>
      <c r="AC17">
        <v>4.048144630600406E-2</v>
      </c>
      <c r="AD17">
        <v>4.0135580900221228E-2</v>
      </c>
      <c r="AE17" s="31">
        <f t="shared" si="4"/>
        <v>1.7424808195062139E-4</v>
      </c>
    </row>
    <row r="18" spans="1:31" ht="15.6" x14ac:dyDescent="0.3">
      <c r="A18" s="2" t="s">
        <v>65</v>
      </c>
      <c r="B18" s="2">
        <v>16</v>
      </c>
      <c r="C18" s="44">
        <v>51.084000000000003</v>
      </c>
      <c r="D18">
        <v>54.444000000000003</v>
      </c>
      <c r="E18" s="84">
        <v>54.444000000000003</v>
      </c>
      <c r="F18">
        <v>54.444000000000003</v>
      </c>
      <c r="G18" s="8" t="s">
        <v>55</v>
      </c>
      <c r="H18" s="4" t="s">
        <v>56</v>
      </c>
      <c r="I18" s="4" t="s">
        <v>16</v>
      </c>
      <c r="J18" s="3" t="s">
        <v>57</v>
      </c>
      <c r="K18" s="3" t="s">
        <v>54</v>
      </c>
      <c r="L18" s="46">
        <v>2107.991360691145</v>
      </c>
      <c r="M18" s="65">
        <v>2116.3100332857825</v>
      </c>
      <c r="N18" s="65">
        <v>2116.3100332857825</v>
      </c>
      <c r="O18" s="65">
        <v>2116.3100332857825</v>
      </c>
      <c r="P18" s="44">
        <v>2474881</v>
      </c>
      <c r="Q18">
        <v>1676316</v>
      </c>
      <c r="R18" s="83">
        <v>1673698</v>
      </c>
      <c r="S18" s="83">
        <v>1689078</v>
      </c>
      <c r="T18">
        <f t="shared" si="2"/>
        <v>1679697.3333333333</v>
      </c>
      <c r="U18" s="45">
        <v>0.43130413742592616</v>
      </c>
      <c r="V18" s="80">
        <v>1.1660904522645226</v>
      </c>
      <c r="W18" s="60">
        <v>1.1757792170472834</v>
      </c>
      <c r="X18">
        <v>1.1659798207551377</v>
      </c>
      <c r="Y18" s="80">
        <f t="shared" si="3"/>
        <v>1.169283163355648</v>
      </c>
      <c r="Z18">
        <f t="shared" si="0"/>
        <v>5.6260194637217098E-3</v>
      </c>
      <c r="AA18" s="55">
        <f t="shared" si="1"/>
        <v>4.8706302343588373E-2</v>
      </c>
      <c r="AB18">
        <v>0.11036583591430536</v>
      </c>
      <c r="AC18">
        <v>0.11137713058842758</v>
      </c>
      <c r="AD18">
        <v>0.11049034843671227</v>
      </c>
      <c r="AE18" s="31">
        <f t="shared" si="4"/>
        <v>5.5145306097390185E-4</v>
      </c>
    </row>
    <row r="19" spans="1:31" ht="15.6" x14ac:dyDescent="0.3">
      <c r="A19" s="2" t="s">
        <v>65</v>
      </c>
      <c r="B19" s="2">
        <v>17</v>
      </c>
      <c r="C19" s="44">
        <v>64.146000000000001</v>
      </c>
      <c r="D19">
        <v>67.716999999999999</v>
      </c>
      <c r="E19" s="84">
        <v>67.716999999999999</v>
      </c>
      <c r="F19">
        <v>67.718999999999994</v>
      </c>
      <c r="G19" s="2" t="s">
        <v>58</v>
      </c>
      <c r="H19" s="2" t="s">
        <v>59</v>
      </c>
      <c r="I19" s="2" t="s">
        <v>16</v>
      </c>
      <c r="J19" s="8" t="s">
        <v>60</v>
      </c>
      <c r="K19" s="8" t="s">
        <v>203</v>
      </c>
      <c r="L19" s="46">
        <v>2810.4608632040959</v>
      </c>
      <c r="M19" s="65">
        <v>2837.2842347525889</v>
      </c>
      <c r="N19" s="65">
        <v>2837.2842347525889</v>
      </c>
      <c r="O19" s="65">
        <v>2837.3993095512078</v>
      </c>
      <c r="P19" s="44">
        <v>3521943</v>
      </c>
      <c r="Q19">
        <v>1299696</v>
      </c>
      <c r="R19" s="83">
        <v>1293980</v>
      </c>
      <c r="S19" s="83">
        <v>1374972</v>
      </c>
      <c r="T19">
        <f t="shared" si="2"/>
        <v>1322882.6666666667</v>
      </c>
      <c r="U19" s="45">
        <v>0.61377843527760678</v>
      </c>
      <c r="V19" s="80">
        <v>0.90410346047307943</v>
      </c>
      <c r="W19" s="60">
        <v>0.90902587639756016</v>
      </c>
      <c r="X19">
        <v>0.94915072371041087</v>
      </c>
      <c r="Y19" s="80">
        <f t="shared" si="3"/>
        <v>0.92076002019368353</v>
      </c>
      <c r="Z19">
        <f t="shared" si="0"/>
        <v>2.470994899356194E-2</v>
      </c>
      <c r="AA19" s="55">
        <f t="shared" si="1"/>
        <v>6.9312755075854021E-2</v>
      </c>
      <c r="AB19">
        <v>8.556980633393646E-2</v>
      </c>
      <c r="AC19">
        <v>8.6108592732269201E-2</v>
      </c>
      <c r="AD19">
        <v>8.9943232562808312E-2</v>
      </c>
      <c r="AE19" s="31">
        <f t="shared" si="4"/>
        <v>2.3847295581249759E-3</v>
      </c>
    </row>
    <row r="20" spans="1:31" ht="16.2" x14ac:dyDescent="0.3">
      <c r="A20" s="2" t="s">
        <v>65</v>
      </c>
      <c r="B20" s="2">
        <v>18</v>
      </c>
      <c r="C20" s="44">
        <v>64.974999999999994</v>
      </c>
      <c r="D20">
        <v>68.555999999999997</v>
      </c>
      <c r="E20" s="84">
        <v>68.555000000000007</v>
      </c>
      <c r="F20">
        <v>68.555999999999997</v>
      </c>
      <c r="G20" s="79" t="s">
        <v>242</v>
      </c>
      <c r="H20" s="2" t="s">
        <v>120</v>
      </c>
      <c r="I20" s="2" t="s">
        <v>16</v>
      </c>
      <c r="J20" s="8"/>
      <c r="K20" s="2"/>
      <c r="L20" s="46">
        <v>2871.1046086320398</v>
      </c>
      <c r="M20" s="65">
        <v>2885.5581127733026</v>
      </c>
      <c r="N20" s="65">
        <v>2885.5005753739933</v>
      </c>
      <c r="O20" s="65">
        <v>2885.5581127733026</v>
      </c>
      <c r="P20" s="44">
        <v>2486247</v>
      </c>
      <c r="Q20">
        <v>760928</v>
      </c>
      <c r="R20" s="83">
        <v>832590</v>
      </c>
      <c r="S20" s="83">
        <v>871438</v>
      </c>
      <c r="T20">
        <f t="shared" si="2"/>
        <v>821652</v>
      </c>
      <c r="U20" s="45">
        <v>0.43328492067408358</v>
      </c>
      <c r="V20" s="80">
        <v>0.52932196295969169</v>
      </c>
      <c r="W20" s="60">
        <v>0.5848976448089187</v>
      </c>
      <c r="X20">
        <v>0.60155843782182694</v>
      </c>
      <c r="Y20" s="80">
        <f t="shared" si="3"/>
        <v>0.57192601519681252</v>
      </c>
      <c r="Z20">
        <f t="shared" si="0"/>
        <v>3.782491845625352E-2</v>
      </c>
      <c r="AA20" s="55">
        <f t="shared" si="1"/>
        <v>4.8929988182397285E-2</v>
      </c>
      <c r="AB20">
        <v>5.0098224195557733E-2</v>
      </c>
      <c r="AC20">
        <v>5.540514785619563E-2</v>
      </c>
      <c r="AD20">
        <v>5.7004761331916974E-2</v>
      </c>
      <c r="AE20" s="31">
        <f t="shared" si="4"/>
        <v>3.615302136462386E-3</v>
      </c>
    </row>
    <row r="21" spans="1:31" ht="15.6" x14ac:dyDescent="0.3">
      <c r="A21" s="2" t="s">
        <v>65</v>
      </c>
      <c r="B21" s="2">
        <v>19</v>
      </c>
      <c r="C21" s="44">
        <v>69.106999999999999</v>
      </c>
      <c r="D21">
        <v>74.614000000000004</v>
      </c>
      <c r="E21" s="84">
        <v>74.611000000000004</v>
      </c>
      <c r="F21">
        <v>74.608000000000004</v>
      </c>
      <c r="G21" s="2" t="s">
        <v>110</v>
      </c>
      <c r="H21" s="2" t="s">
        <v>111</v>
      </c>
      <c r="I21" s="2" t="s">
        <v>106</v>
      </c>
      <c r="J21" s="2" t="s">
        <v>109</v>
      </c>
      <c r="K21" s="2" t="s">
        <v>167</v>
      </c>
      <c r="L21" s="46">
        <v>3130.0103305785128</v>
      </c>
      <c r="M21" s="65">
        <v>3158.2495344506519</v>
      </c>
      <c r="N21" s="65">
        <v>3158.1378026070765</v>
      </c>
      <c r="O21" s="65">
        <v>3158.0260707635011</v>
      </c>
      <c r="P21" s="44">
        <v>28477749</v>
      </c>
      <c r="Q21">
        <v>4836861</v>
      </c>
      <c r="R21" s="83">
        <v>4798715</v>
      </c>
      <c r="S21" s="83">
        <v>4869912</v>
      </c>
      <c r="T21">
        <f t="shared" si="2"/>
        <v>4835162.666666667</v>
      </c>
      <c r="U21" s="45">
        <v>4.9628935566102097</v>
      </c>
      <c r="V21" s="80">
        <v>3.3646504782097351</v>
      </c>
      <c r="W21" s="60">
        <v>3.3711155570079274</v>
      </c>
      <c r="X21">
        <v>3.3617270018633212</v>
      </c>
      <c r="Y21" s="80">
        <f t="shared" si="3"/>
        <v>3.3658310123603279</v>
      </c>
      <c r="Z21">
        <f t="shared" si="0"/>
        <v>4.8043196798677962E-3</v>
      </c>
      <c r="AA21" s="55">
        <f t="shared" si="1"/>
        <v>0.56044951367715112</v>
      </c>
      <c r="AB21">
        <v>0.3184508216030289</v>
      </c>
      <c r="AC21">
        <v>0.31933306200500106</v>
      </c>
      <c r="AD21">
        <v>0.31856330716291748</v>
      </c>
      <c r="AE21" s="31">
        <f t="shared" si="4"/>
        <v>4.8019503762647609E-4</v>
      </c>
    </row>
    <row r="22" spans="1:31" ht="15.6" x14ac:dyDescent="0.3">
      <c r="A22" s="2" t="s">
        <v>65</v>
      </c>
      <c r="B22" s="2">
        <v>20</v>
      </c>
      <c r="C22" s="44">
        <v>73.366</v>
      </c>
      <c r="D22">
        <v>81.241</v>
      </c>
      <c r="E22" s="84">
        <v>81.247</v>
      </c>
      <c r="F22">
        <v>81.248000000000005</v>
      </c>
      <c r="G22" s="2" t="s">
        <v>112</v>
      </c>
      <c r="H22" s="2" t="s">
        <v>113</v>
      </c>
      <c r="I22" s="2" t="s">
        <v>106</v>
      </c>
      <c r="J22" s="2" t="s">
        <v>114</v>
      </c>
      <c r="K22" s="2" t="s">
        <v>115</v>
      </c>
      <c r="L22" s="46">
        <v>3322.930402930403</v>
      </c>
      <c r="M22" s="65">
        <v>3360.4663348179197</v>
      </c>
      <c r="N22" s="65">
        <v>3360.623526329578</v>
      </c>
      <c r="O22" s="65">
        <v>3360.6497249148547</v>
      </c>
      <c r="P22" s="44">
        <v>7499995</v>
      </c>
      <c r="Q22">
        <v>1202183</v>
      </c>
      <c r="R22" s="83">
        <v>1193720</v>
      </c>
      <c r="S22" s="83">
        <v>1218519</v>
      </c>
      <c r="T22">
        <f t="shared" si="2"/>
        <v>1204807.3333333333</v>
      </c>
      <c r="U22" s="45">
        <v>1.307044207044201</v>
      </c>
      <c r="V22" s="80">
        <v>0.83627079749565159</v>
      </c>
      <c r="W22" s="60">
        <v>0.83859284469102735</v>
      </c>
      <c r="X22">
        <v>0.84115035848358077</v>
      </c>
      <c r="Y22" s="80">
        <f t="shared" si="3"/>
        <v>0.83867133355675316</v>
      </c>
      <c r="Z22">
        <f t="shared" si="0"/>
        <v>2.4407271939449358E-3</v>
      </c>
      <c r="AA22" s="55">
        <f t="shared" si="1"/>
        <v>0.14760185400647591</v>
      </c>
      <c r="AB22">
        <v>7.9149713846892455E-2</v>
      </c>
      <c r="AC22">
        <v>7.943673728833861E-2</v>
      </c>
      <c r="AD22">
        <v>7.9708923381131128E-2</v>
      </c>
      <c r="AE22" s="31">
        <f t="shared" si="4"/>
        <v>2.7963757146012044E-4</v>
      </c>
    </row>
    <row r="23" spans="1:31" ht="15.6" x14ac:dyDescent="0.3">
      <c r="A23" s="2" t="s">
        <v>65</v>
      </c>
      <c r="B23" s="2">
        <v>21</v>
      </c>
      <c r="C23" s="44">
        <v>75.956999999999994</v>
      </c>
      <c r="D23" s="30">
        <v>85.040999999999997</v>
      </c>
      <c r="E23" s="85">
        <v>85.019000000000005</v>
      </c>
      <c r="F23" s="30">
        <v>85.034999999999997</v>
      </c>
      <c r="G23" s="2" t="s">
        <v>116</v>
      </c>
      <c r="H23" s="2" t="s">
        <v>117</v>
      </c>
      <c r="I23" s="2" t="s">
        <v>106</v>
      </c>
      <c r="J23" s="2" t="s">
        <v>118</v>
      </c>
      <c r="K23" s="2" t="s">
        <v>119</v>
      </c>
      <c r="L23" s="46">
        <v>3414.7844565877353</v>
      </c>
      <c r="M23" s="72">
        <v>3449.2900172117038</v>
      </c>
      <c r="N23" s="72">
        <v>3448.8166953528403</v>
      </c>
      <c r="O23" s="72">
        <v>3449.1609294320137</v>
      </c>
      <c r="P23" s="44">
        <v>2375506</v>
      </c>
      <c r="Q23" s="30">
        <v>308697</v>
      </c>
      <c r="R23" s="83">
        <v>181355</v>
      </c>
      <c r="S23" s="83">
        <v>218233</v>
      </c>
      <c r="T23">
        <f t="shared" si="2"/>
        <v>236095</v>
      </c>
      <c r="U23" s="45">
        <v>0.41398579013702563</v>
      </c>
      <c r="V23" s="81">
        <v>0.21473792789826102</v>
      </c>
      <c r="W23" s="82">
        <v>0.12740257794871598</v>
      </c>
      <c r="X23" s="30">
        <v>0.15064743855692631</v>
      </c>
      <c r="Y23" s="80">
        <f t="shared" si="3"/>
        <v>0.16426264813463443</v>
      </c>
      <c r="Z23">
        <f t="shared" si="0"/>
        <v>4.523158505498194E-2</v>
      </c>
      <c r="AA23" s="55">
        <f t="shared" si="1"/>
        <v>4.6750576474185325E-2</v>
      </c>
      <c r="AB23" s="30">
        <v>2.0324093100130478E-2</v>
      </c>
      <c r="AC23" s="30">
        <v>1.2068365689547507E-2</v>
      </c>
      <c r="AD23" s="30">
        <v>1.42756226831378E-2</v>
      </c>
      <c r="AE23" s="31">
        <f t="shared" si="4"/>
        <v>4.2742058306941616E-3</v>
      </c>
    </row>
    <row r="26" spans="1:31" x14ac:dyDescent="0.3">
      <c r="A26" s="9"/>
      <c r="C26" s="182" t="s">
        <v>1</v>
      </c>
      <c r="D26" s="182" t="s">
        <v>7</v>
      </c>
      <c r="E26" s="183" t="s">
        <v>230</v>
      </c>
      <c r="F26" s="184" t="s">
        <v>232</v>
      </c>
      <c r="G26" s="184"/>
      <c r="H26" s="184" t="s">
        <v>234</v>
      </c>
      <c r="I26" s="184"/>
      <c r="J26" s="184"/>
      <c r="K26" s="9"/>
      <c r="L26" s="185" t="s">
        <v>250</v>
      </c>
      <c r="M26" s="173" t="s">
        <v>224</v>
      </c>
      <c r="N26" s="186"/>
    </row>
    <row r="27" spans="1:31" x14ac:dyDescent="0.3">
      <c r="A27" s="9"/>
      <c r="C27" s="182"/>
      <c r="D27" s="182"/>
      <c r="E27" s="183"/>
      <c r="F27" s="2" t="s">
        <v>233</v>
      </c>
      <c r="G27" s="2" t="s">
        <v>231</v>
      </c>
      <c r="H27" s="184"/>
      <c r="I27" s="178"/>
      <c r="J27" s="178"/>
      <c r="K27" s="9"/>
      <c r="L27" s="185"/>
      <c r="M27" s="173"/>
      <c r="N27" s="186"/>
    </row>
    <row r="28" spans="1:31" x14ac:dyDescent="0.3">
      <c r="A28" s="9"/>
      <c r="C28" s="2">
        <v>1</v>
      </c>
      <c r="D28" s="3" t="s">
        <v>66</v>
      </c>
      <c r="E28" s="12" t="s">
        <v>239</v>
      </c>
      <c r="F28" s="76">
        <v>925.97669636737487</v>
      </c>
      <c r="G28" s="2" t="s">
        <v>68</v>
      </c>
      <c r="H28" s="128">
        <v>0.28999999999999998</v>
      </c>
      <c r="I28" s="2" t="s">
        <v>235</v>
      </c>
      <c r="J28" s="110">
        <v>3.0000000000000001E-3</v>
      </c>
      <c r="K28" s="9"/>
      <c r="L28" s="2">
        <v>0.28659924180735535</v>
      </c>
      <c r="M28" s="105">
        <v>3.6073830763974583E-3</v>
      </c>
      <c r="N28" s="105">
        <f>(1/3)*(M28)^2</f>
        <v>4.3377375532929296E-6</v>
      </c>
    </row>
    <row r="29" spans="1:31" x14ac:dyDescent="0.3">
      <c r="A29" s="9"/>
      <c r="C29" s="2">
        <v>2</v>
      </c>
      <c r="D29" s="3" t="s">
        <v>69</v>
      </c>
      <c r="E29" s="124" t="s">
        <v>239</v>
      </c>
      <c r="F29" s="76">
        <v>989.07927804432256</v>
      </c>
      <c r="G29" s="2" t="s">
        <v>71</v>
      </c>
      <c r="H29" s="129">
        <v>1.64</v>
      </c>
      <c r="I29" s="2" t="s">
        <v>235</v>
      </c>
      <c r="J29" s="110">
        <v>0.01</v>
      </c>
      <c r="K29" s="9"/>
      <c r="L29" s="2">
        <v>1.6428232025138072</v>
      </c>
      <c r="M29" s="105">
        <v>1.0245392043347035E-2</v>
      </c>
      <c r="N29" s="105">
        <f t="shared" ref="N29:N48" si="5">(1/3)*(M29)^2</f>
        <v>3.498935270729291E-5</v>
      </c>
    </row>
    <row r="30" spans="1:31" x14ac:dyDescent="0.3">
      <c r="C30" s="2">
        <v>3</v>
      </c>
      <c r="D30" s="3" t="s">
        <v>73</v>
      </c>
      <c r="E30" s="124" t="s">
        <v>239</v>
      </c>
      <c r="F30" s="76">
        <v>1017.8871548619447</v>
      </c>
      <c r="G30" s="2" t="s">
        <v>74</v>
      </c>
      <c r="H30" s="128">
        <v>0.40200000000000002</v>
      </c>
      <c r="I30" s="2" t="s">
        <v>235</v>
      </c>
      <c r="J30" s="110">
        <v>4.0000000000000001E-3</v>
      </c>
      <c r="K30" s="123"/>
      <c r="L30" s="105">
        <v>0.40247612023108353</v>
      </c>
      <c r="M30" s="105">
        <v>4.8171390280288637E-3</v>
      </c>
      <c r="N30" s="105">
        <f t="shared" si="5"/>
        <v>7.7349428051196218E-6</v>
      </c>
    </row>
    <row r="31" spans="1:31" x14ac:dyDescent="0.3">
      <c r="C31" s="2">
        <v>4</v>
      </c>
      <c r="D31" s="3" t="s">
        <v>78</v>
      </c>
      <c r="E31" s="124" t="s">
        <v>239</v>
      </c>
      <c r="F31" s="76">
        <v>1025.8103241296519</v>
      </c>
      <c r="G31" s="2" t="s">
        <v>77</v>
      </c>
      <c r="H31" s="129">
        <v>3.4</v>
      </c>
      <c r="I31" s="2" t="s">
        <v>235</v>
      </c>
      <c r="J31" s="110">
        <v>0.01</v>
      </c>
      <c r="K31" s="123"/>
      <c r="L31" s="105">
        <v>3.357400330892824</v>
      </c>
      <c r="M31" s="105">
        <v>1.4298242681992845E-2</v>
      </c>
      <c r="N31" s="105">
        <f t="shared" si="5"/>
        <v>6.8146581264387311E-5</v>
      </c>
    </row>
    <row r="32" spans="1:31" x14ac:dyDescent="0.3">
      <c r="C32" s="2">
        <v>5</v>
      </c>
      <c r="D32" s="3" t="s">
        <v>79</v>
      </c>
      <c r="E32" s="124" t="s">
        <v>239</v>
      </c>
      <c r="F32" s="76">
        <v>1059.4957983193276</v>
      </c>
      <c r="G32" s="2" t="s">
        <v>81</v>
      </c>
      <c r="H32" s="129">
        <v>2.2999999999999998</v>
      </c>
      <c r="I32" s="2" t="s">
        <v>235</v>
      </c>
      <c r="J32" s="110">
        <v>0.01</v>
      </c>
      <c r="K32" s="123"/>
      <c r="L32" s="105">
        <v>2.2721663178412936</v>
      </c>
      <c r="M32" s="105">
        <v>1.3836766380533145E-2</v>
      </c>
      <c r="N32" s="105">
        <f t="shared" si="5"/>
        <v>6.3818701289817441E-5</v>
      </c>
    </row>
    <row r="33" spans="3:14" x14ac:dyDescent="0.3">
      <c r="C33" s="2">
        <v>6</v>
      </c>
      <c r="D33" s="10" t="s">
        <v>82</v>
      </c>
      <c r="E33" s="124" t="s">
        <v>236</v>
      </c>
      <c r="F33" s="76">
        <v>1072.533013205282</v>
      </c>
      <c r="G33" s="77" t="s">
        <v>83</v>
      </c>
      <c r="H33" s="128">
        <v>0.24</v>
      </c>
      <c r="I33" s="2" t="s">
        <v>235</v>
      </c>
      <c r="J33" s="110">
        <v>2E-3</v>
      </c>
      <c r="K33" s="123"/>
      <c r="L33" s="105">
        <v>0.2359913512885278</v>
      </c>
      <c r="M33" s="105">
        <v>2.437188259387409E-3</v>
      </c>
      <c r="N33" s="105">
        <f t="shared" si="5"/>
        <v>1.9799622038986095E-6</v>
      </c>
    </row>
    <row r="34" spans="3:14" x14ac:dyDescent="0.3">
      <c r="C34" s="2">
        <v>7</v>
      </c>
      <c r="D34" s="3" t="s">
        <v>85</v>
      </c>
      <c r="E34" s="124" t="s">
        <v>236</v>
      </c>
      <c r="F34" s="76">
        <v>1184.9742268041236</v>
      </c>
      <c r="G34" s="2" t="s">
        <v>87</v>
      </c>
      <c r="H34" s="128">
        <v>0.32</v>
      </c>
      <c r="I34" s="2" t="s">
        <v>235</v>
      </c>
      <c r="J34" s="110">
        <v>1E-3</v>
      </c>
      <c r="K34" s="123"/>
      <c r="L34" s="105">
        <v>0.31929737877128034</v>
      </c>
      <c r="M34" s="105">
        <v>1.0394610975208991E-3</v>
      </c>
      <c r="N34" s="105">
        <f t="shared" si="5"/>
        <v>3.6015979108645067E-7</v>
      </c>
    </row>
    <row r="35" spans="3:14" x14ac:dyDescent="0.3">
      <c r="C35" s="2">
        <v>8</v>
      </c>
      <c r="D35" s="3" t="s">
        <v>88</v>
      </c>
      <c r="E35" s="124" t="s">
        <v>236</v>
      </c>
      <c r="F35" s="76">
        <v>1231.6109422492402</v>
      </c>
      <c r="G35" s="2" t="s">
        <v>89</v>
      </c>
      <c r="H35" s="128">
        <v>0.18099999999999999</v>
      </c>
      <c r="I35" s="2" t="s">
        <v>235</v>
      </c>
      <c r="J35" s="109">
        <v>0.01</v>
      </c>
      <c r="K35" s="123"/>
      <c r="L35" s="105">
        <v>0.18148600150101868</v>
      </c>
      <c r="M35" s="105">
        <v>1.0244530510607816E-2</v>
      </c>
      <c r="N35" s="105">
        <f t="shared" si="5"/>
        <v>3.498346846092481E-5</v>
      </c>
    </row>
    <row r="36" spans="3:14" x14ac:dyDescent="0.3">
      <c r="C36" s="2">
        <v>9</v>
      </c>
      <c r="D36" s="13" t="s">
        <v>92</v>
      </c>
      <c r="E36" s="124" t="s">
        <v>236</v>
      </c>
      <c r="F36" s="76">
        <v>1294.5565073224648</v>
      </c>
      <c r="G36" s="2" t="s">
        <v>95</v>
      </c>
      <c r="H36" s="130">
        <v>67.8</v>
      </c>
      <c r="I36" s="2" t="s">
        <v>235</v>
      </c>
      <c r="J36" s="110">
        <v>0.03</v>
      </c>
      <c r="K36" s="123"/>
      <c r="L36" s="105">
        <v>67.773312233482002</v>
      </c>
      <c r="M36" s="105">
        <v>3.9738735935544639E-2</v>
      </c>
      <c r="N36" s="105">
        <f t="shared" si="5"/>
        <v>5.2638904458498224E-4</v>
      </c>
    </row>
    <row r="37" spans="3:14" x14ac:dyDescent="0.3">
      <c r="C37" s="2">
        <v>10</v>
      </c>
      <c r="D37" s="2" t="s">
        <v>121</v>
      </c>
      <c r="E37" s="124" t="s">
        <v>236</v>
      </c>
      <c r="F37" s="76">
        <v>1346.9535085186255</v>
      </c>
      <c r="G37" s="2" t="s">
        <v>124</v>
      </c>
      <c r="H37" s="128">
        <v>0.14000000000000001</v>
      </c>
      <c r="I37" s="2" t="s">
        <v>235</v>
      </c>
      <c r="J37" s="110">
        <v>8.0000000000000002E-3</v>
      </c>
      <c r="K37" s="123"/>
      <c r="L37" s="105">
        <v>0.13637456574970153</v>
      </c>
      <c r="M37" s="105">
        <v>8.2083328920681473E-3</v>
      </c>
      <c r="N37" s="105">
        <f t="shared" si="5"/>
        <v>2.2458909622335944E-5</v>
      </c>
    </row>
    <row r="38" spans="3:14" x14ac:dyDescent="0.3">
      <c r="C38" s="2">
        <v>11</v>
      </c>
      <c r="D38" s="3" t="s">
        <v>30</v>
      </c>
      <c r="E38" s="124" t="s">
        <v>237</v>
      </c>
      <c r="F38" s="76">
        <v>1427.6717557251909</v>
      </c>
      <c r="G38" s="2" t="s">
        <v>28</v>
      </c>
      <c r="H38" s="128">
        <v>2.8130000000000002</v>
      </c>
      <c r="I38" s="2" t="s">
        <v>235</v>
      </c>
      <c r="J38" s="110">
        <v>3.0000000000000001E-3</v>
      </c>
      <c r="K38" s="123"/>
      <c r="L38" s="105">
        <v>2.8131367614364788</v>
      </c>
      <c r="M38" s="105">
        <v>3.9580057815238757E-3</v>
      </c>
      <c r="N38" s="105">
        <f t="shared" si="5"/>
        <v>5.2219365888588076E-6</v>
      </c>
    </row>
    <row r="39" spans="3:14" x14ac:dyDescent="0.3">
      <c r="C39" s="2">
        <v>12</v>
      </c>
      <c r="D39" s="3" t="s">
        <v>99</v>
      </c>
      <c r="E39" s="124" t="s">
        <v>237</v>
      </c>
      <c r="F39" s="76">
        <v>1437.3227917121048</v>
      </c>
      <c r="G39" s="2" t="s">
        <v>98</v>
      </c>
      <c r="H39" s="131">
        <v>0.40100000000000002</v>
      </c>
      <c r="I39" s="2" t="s">
        <v>235</v>
      </c>
      <c r="J39" s="110">
        <v>5.0000000000000001E-4</v>
      </c>
      <c r="K39" s="123"/>
      <c r="L39" s="105">
        <v>0.40996966307979132</v>
      </c>
      <c r="M39" s="105">
        <v>5.668799780773285E-4</v>
      </c>
      <c r="N39" s="105">
        <f t="shared" si="5"/>
        <v>1.0711763651498414E-7</v>
      </c>
    </row>
    <row r="40" spans="3:14" x14ac:dyDescent="0.3">
      <c r="C40" s="2">
        <v>13</v>
      </c>
      <c r="D40" s="2" t="s">
        <v>103</v>
      </c>
      <c r="E40" s="124" t="s">
        <v>236</v>
      </c>
      <c r="F40" s="76">
        <v>1444.9836423118866</v>
      </c>
      <c r="G40" s="8" t="s">
        <v>101</v>
      </c>
      <c r="H40" s="128">
        <v>0.77</v>
      </c>
      <c r="I40" s="2" t="s">
        <v>235</v>
      </c>
      <c r="J40" s="109">
        <v>3.0000000000000001E-3</v>
      </c>
      <c r="K40" s="123"/>
      <c r="L40" s="105">
        <v>0.76747753452099088</v>
      </c>
      <c r="M40" s="105">
        <v>3.6174600159367097E-3</v>
      </c>
      <c r="N40" s="105">
        <f t="shared" si="5"/>
        <v>4.3620056556336067E-6</v>
      </c>
    </row>
    <row r="41" spans="3:14" x14ac:dyDescent="0.3">
      <c r="C41" s="2">
        <v>14</v>
      </c>
      <c r="D41" s="3" t="s">
        <v>34</v>
      </c>
      <c r="E41" s="124" t="s">
        <v>237</v>
      </c>
      <c r="F41" s="76">
        <v>1464.0676117775356</v>
      </c>
      <c r="G41" s="2" t="s">
        <v>35</v>
      </c>
      <c r="H41" s="128">
        <v>1.39</v>
      </c>
      <c r="I41" s="2" t="s">
        <v>235</v>
      </c>
      <c r="J41" s="110">
        <v>2E-3</v>
      </c>
      <c r="K41" s="123"/>
      <c r="L41" s="105">
        <v>1.3866322428295064</v>
      </c>
      <c r="M41" s="105">
        <v>2.8258844272397499E-3</v>
      </c>
      <c r="N41" s="105">
        <f t="shared" si="5"/>
        <v>2.6618742653720431E-6</v>
      </c>
    </row>
    <row r="42" spans="3:14" x14ac:dyDescent="0.3">
      <c r="C42" s="2">
        <v>15</v>
      </c>
      <c r="D42" s="2" t="s">
        <v>104</v>
      </c>
      <c r="E42" s="124" t="s">
        <v>236</v>
      </c>
      <c r="F42" s="76">
        <v>1481.1068702290079</v>
      </c>
      <c r="G42" s="8" t="s">
        <v>108</v>
      </c>
      <c r="H42" s="128">
        <v>0.43</v>
      </c>
      <c r="I42" s="2" t="s">
        <v>235</v>
      </c>
      <c r="J42" s="110">
        <v>1E-3</v>
      </c>
      <c r="K42" s="123"/>
      <c r="L42" s="105">
        <v>0.42572395322444273</v>
      </c>
      <c r="M42" s="105">
        <v>1.9646392777923224E-3</v>
      </c>
      <c r="N42" s="105">
        <f t="shared" si="5"/>
        <v>1.2866024972814459E-6</v>
      </c>
    </row>
    <row r="43" spans="3:14" x14ac:dyDescent="0.3">
      <c r="C43" s="2">
        <v>16</v>
      </c>
      <c r="D43" s="8" t="s">
        <v>55</v>
      </c>
      <c r="E43" s="124" t="s">
        <v>238</v>
      </c>
      <c r="F43" s="76">
        <v>2107.991360691145</v>
      </c>
      <c r="G43" s="2" t="s">
        <v>54</v>
      </c>
      <c r="H43" s="128">
        <v>1.17</v>
      </c>
      <c r="I43" s="2" t="s">
        <v>235</v>
      </c>
      <c r="J43" s="110">
        <v>5.0000000000000001E-3</v>
      </c>
      <c r="K43" s="123"/>
      <c r="L43" s="105">
        <v>1.169283163355648</v>
      </c>
      <c r="M43" s="105">
        <v>5.6260194637217098E-3</v>
      </c>
      <c r="N43" s="105">
        <f t="shared" si="5"/>
        <v>1.0550698335391838E-5</v>
      </c>
    </row>
    <row r="44" spans="3:14" x14ac:dyDescent="0.3">
      <c r="C44" s="2">
        <v>17</v>
      </c>
      <c r="D44" s="2" t="s">
        <v>58</v>
      </c>
      <c r="E44" s="124" t="s">
        <v>237</v>
      </c>
      <c r="F44" s="76">
        <v>2810.4608632040959</v>
      </c>
      <c r="G44" s="8" t="s">
        <v>203</v>
      </c>
      <c r="H44" s="129">
        <v>0.92</v>
      </c>
      <c r="I44" s="2" t="s">
        <v>235</v>
      </c>
      <c r="J44" s="110">
        <v>0.02</v>
      </c>
      <c r="K44" s="123"/>
      <c r="L44" s="105">
        <v>0.92076002019368353</v>
      </c>
      <c r="M44" s="105">
        <v>2.470994899356194E-2</v>
      </c>
      <c r="N44" s="105">
        <f t="shared" si="5"/>
        <v>2.0352719308814425E-4</v>
      </c>
    </row>
    <row r="45" spans="3:14" ht="17.399999999999999" x14ac:dyDescent="0.3">
      <c r="C45" s="2">
        <v>18</v>
      </c>
      <c r="D45" s="15" t="s">
        <v>251</v>
      </c>
      <c r="E45" s="124"/>
      <c r="F45" s="76"/>
      <c r="G45" s="125"/>
      <c r="H45" s="129">
        <v>0.6</v>
      </c>
      <c r="I45" s="2" t="s">
        <v>235</v>
      </c>
      <c r="J45" s="110">
        <v>0.03</v>
      </c>
      <c r="K45" s="123"/>
      <c r="L45" s="105">
        <v>0.57192601519681252</v>
      </c>
      <c r="M45" s="105">
        <v>3.782491845625352E-2</v>
      </c>
      <c r="N45" s="105">
        <f t="shared" si="5"/>
        <v>4.7690815207407605E-4</v>
      </c>
    </row>
    <row r="46" spans="3:14" x14ac:dyDescent="0.3">
      <c r="C46" s="2">
        <v>19</v>
      </c>
      <c r="D46" s="2" t="s">
        <v>110</v>
      </c>
      <c r="E46" s="124" t="s">
        <v>238</v>
      </c>
      <c r="F46" s="76">
        <v>3130.0103305785128</v>
      </c>
      <c r="G46" s="2" t="s">
        <v>167</v>
      </c>
      <c r="H46" s="128">
        <v>3.37</v>
      </c>
      <c r="I46" s="2" t="s">
        <v>235</v>
      </c>
      <c r="J46" s="110">
        <v>4.0000000000000001E-3</v>
      </c>
      <c r="K46" s="123"/>
      <c r="L46" s="105">
        <v>3.3658310123603279</v>
      </c>
      <c r="M46" s="105">
        <v>4.8043196798677962E-3</v>
      </c>
      <c r="N46" s="105">
        <f t="shared" si="5"/>
        <v>7.6938291954550007E-6</v>
      </c>
    </row>
    <row r="47" spans="3:14" x14ac:dyDescent="0.3">
      <c r="C47" s="2">
        <v>20</v>
      </c>
      <c r="D47" s="2" t="s">
        <v>112</v>
      </c>
      <c r="E47" s="124" t="s">
        <v>238</v>
      </c>
      <c r="F47" s="76">
        <v>3322.930402930403</v>
      </c>
      <c r="G47" s="2" t="s">
        <v>115</v>
      </c>
      <c r="H47" s="128">
        <v>0.84</v>
      </c>
      <c r="I47" s="2" t="s">
        <v>235</v>
      </c>
      <c r="J47" s="110">
        <v>2E-3</v>
      </c>
      <c r="K47" s="123"/>
      <c r="L47" s="105">
        <v>0.83867133355675316</v>
      </c>
      <c r="M47" s="105">
        <v>2.4407271939449358E-3</v>
      </c>
      <c r="N47" s="105">
        <f t="shared" si="5"/>
        <v>1.9857164117541065E-6</v>
      </c>
    </row>
    <row r="48" spans="3:14" x14ac:dyDescent="0.3">
      <c r="C48" s="2">
        <v>21</v>
      </c>
      <c r="D48" s="2" t="s">
        <v>116</v>
      </c>
      <c r="E48" s="19" t="s">
        <v>238</v>
      </c>
      <c r="F48" s="76">
        <v>3414.7844565877353</v>
      </c>
      <c r="G48" s="2" t="s">
        <v>119</v>
      </c>
      <c r="H48" s="97">
        <v>0.2</v>
      </c>
      <c r="I48" s="2" t="s">
        <v>235</v>
      </c>
      <c r="J48" s="110">
        <v>0.04</v>
      </c>
      <c r="K48" s="123"/>
      <c r="L48" s="126">
        <v>0.16426264813463443</v>
      </c>
      <c r="M48" s="126">
        <v>4.523158505498194E-2</v>
      </c>
      <c r="N48" s="108">
        <f t="shared" si="5"/>
        <v>6.8196542886202194E-4</v>
      </c>
    </row>
    <row r="49" spans="3:14" x14ac:dyDescent="0.3">
      <c r="C49" s="103" t="s">
        <v>239</v>
      </c>
      <c r="D49" s="180" t="s">
        <v>246</v>
      </c>
      <c r="E49" s="180"/>
      <c r="F49" s="180"/>
      <c r="G49" s="180"/>
      <c r="H49" s="97">
        <v>8</v>
      </c>
      <c r="I49" s="2" t="s">
        <v>235</v>
      </c>
      <c r="J49" s="110">
        <v>0.01</v>
      </c>
      <c r="K49" s="123"/>
      <c r="L49" s="137">
        <f>SUM(L28:L32)</f>
        <v>7.9614652132863633</v>
      </c>
      <c r="M49" s="138">
        <f>SQRT(SUM(N28:N32))</f>
        <v>1.3380108953962602E-2</v>
      </c>
      <c r="N49" s="123"/>
    </row>
    <row r="50" spans="3:14" x14ac:dyDescent="0.3">
      <c r="C50" s="103" t="s">
        <v>236</v>
      </c>
      <c r="D50" s="180" t="s">
        <v>247</v>
      </c>
      <c r="E50" s="180"/>
      <c r="F50" s="180"/>
      <c r="G50" s="180"/>
      <c r="H50" s="132">
        <v>69.83</v>
      </c>
      <c r="I50" s="2" t="s">
        <v>235</v>
      </c>
      <c r="J50" s="110">
        <v>0.02</v>
      </c>
      <c r="K50" s="123"/>
      <c r="L50" s="115">
        <f>SUM(L33:L37,L40,L42)</f>
        <v>69.839663018537976</v>
      </c>
      <c r="M50" s="116">
        <f>SQRT(SUM(N33:N37,N40,N42))</f>
        <v>2.4327354003593218E-2</v>
      </c>
      <c r="N50" s="123"/>
    </row>
    <row r="51" spans="3:14" x14ac:dyDescent="0.3">
      <c r="C51" s="103" t="s">
        <v>237</v>
      </c>
      <c r="D51" s="180" t="s">
        <v>248</v>
      </c>
      <c r="E51" s="180"/>
      <c r="F51" s="180"/>
      <c r="G51" s="180"/>
      <c r="H51" s="132">
        <v>5.53</v>
      </c>
      <c r="I51" s="2" t="s">
        <v>235</v>
      </c>
      <c r="J51" s="110">
        <v>0.01</v>
      </c>
      <c r="K51" s="123"/>
      <c r="L51" s="115">
        <f>SUM(L38:L39,L41,L44)</f>
        <v>5.5304986875394606</v>
      </c>
      <c r="M51" s="116">
        <f>SQRT(SUM(N38:N39,N41,N44))</f>
        <v>1.4543662591620106E-2</v>
      </c>
      <c r="N51" s="123"/>
    </row>
    <row r="52" spans="3:14" x14ac:dyDescent="0.3">
      <c r="C52" s="103" t="s">
        <v>238</v>
      </c>
      <c r="D52" s="180" t="s">
        <v>249</v>
      </c>
      <c r="E52" s="180"/>
      <c r="F52" s="180"/>
      <c r="G52" s="180"/>
      <c r="H52" s="105">
        <v>5.53</v>
      </c>
      <c r="I52" s="2" t="s">
        <v>235</v>
      </c>
      <c r="J52" s="110">
        <v>0.02</v>
      </c>
      <c r="K52" s="123"/>
      <c r="L52" s="117">
        <f>SUM(L43,L46:L48)</f>
        <v>5.5380481574073643</v>
      </c>
      <c r="M52" s="127">
        <f>SQRT(SUM(N43,N46:N48))</f>
        <v>2.6498974938752307E-2</v>
      </c>
      <c r="N52" s="123"/>
    </row>
    <row r="53" spans="3:14" x14ac:dyDescent="0.3">
      <c r="C53" s="25" t="s">
        <v>252</v>
      </c>
      <c r="D53" s="181" t="s">
        <v>253</v>
      </c>
      <c r="E53" s="181"/>
      <c r="F53" s="181"/>
      <c r="G53" s="181"/>
      <c r="H53" s="181"/>
      <c r="I53" s="181"/>
      <c r="J53" s="181"/>
    </row>
    <row r="54" spans="3:14" x14ac:dyDescent="0.3">
      <c r="C54" s="25" t="s">
        <v>254</v>
      </c>
      <c r="D54" s="175" t="s">
        <v>255</v>
      </c>
      <c r="E54" s="175"/>
      <c r="F54" s="175"/>
      <c r="G54" s="175"/>
      <c r="H54" s="175"/>
      <c r="I54" s="175"/>
      <c r="J54" s="175"/>
    </row>
    <row r="55" spans="3:14" x14ac:dyDescent="0.3">
      <c r="C55" s="25" t="s">
        <v>256</v>
      </c>
      <c r="D55" s="175" t="s">
        <v>257</v>
      </c>
      <c r="E55" s="175"/>
      <c r="F55" s="175"/>
      <c r="G55" s="175"/>
      <c r="H55" s="175"/>
      <c r="I55" s="175"/>
      <c r="J55" s="175"/>
    </row>
    <row r="56" spans="3:14" x14ac:dyDescent="0.3">
      <c r="C56" s="25" t="s">
        <v>258</v>
      </c>
      <c r="D56" s="175" t="s">
        <v>259</v>
      </c>
      <c r="E56" s="175"/>
      <c r="F56" s="175"/>
      <c r="G56" s="175"/>
      <c r="H56" s="175"/>
      <c r="I56" s="175"/>
      <c r="J56" s="175"/>
    </row>
    <row r="57" spans="3:14" x14ac:dyDescent="0.3">
      <c r="C57" s="25" t="s">
        <v>260</v>
      </c>
      <c r="D57" s="175" t="s">
        <v>261</v>
      </c>
      <c r="E57" s="175"/>
      <c r="F57" s="175"/>
      <c r="G57" s="175"/>
      <c r="H57" s="175"/>
      <c r="I57" s="175"/>
      <c r="J57" s="175"/>
    </row>
    <row r="58" spans="3:14" x14ac:dyDescent="0.3">
      <c r="C58" s="25" t="s">
        <v>278</v>
      </c>
      <c r="D58" s="175" t="s">
        <v>262</v>
      </c>
      <c r="E58" s="175"/>
      <c r="F58" s="175"/>
      <c r="G58" s="175"/>
      <c r="H58" s="175"/>
      <c r="I58" s="175"/>
      <c r="J58" s="175"/>
    </row>
  </sheetData>
  <mergeCells count="18">
    <mergeCell ref="D56:J56"/>
    <mergeCell ref="D57:J57"/>
    <mergeCell ref="D58:J58"/>
    <mergeCell ref="D51:G51"/>
    <mergeCell ref="D52:G52"/>
    <mergeCell ref="D53:J53"/>
    <mergeCell ref="D54:J54"/>
    <mergeCell ref="D55:J55"/>
    <mergeCell ref="L26:L27"/>
    <mergeCell ref="M26:M27"/>
    <mergeCell ref="N26:N27"/>
    <mergeCell ref="D49:G49"/>
    <mergeCell ref="D50:G50"/>
    <mergeCell ref="C26:C27"/>
    <mergeCell ref="D26:D27"/>
    <mergeCell ref="E26:E27"/>
    <mergeCell ref="F26:G26"/>
    <mergeCell ref="H26:J2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6686F-F800-413D-916E-8C8E1142F630}">
  <dimension ref="A1:AE63"/>
  <sheetViews>
    <sheetView topLeftCell="D29" zoomScale="70" zoomScaleNormal="70" workbookViewId="0">
      <selection activeCell="H51" sqref="H51"/>
    </sheetView>
  </sheetViews>
  <sheetFormatPr baseColWidth="10" defaultRowHeight="14.4" x14ac:dyDescent="0.3"/>
  <cols>
    <col min="1" max="1" width="14.5546875" customWidth="1"/>
    <col min="4" max="4" width="18.44140625" customWidth="1"/>
    <col min="5" max="5" width="11.21875" customWidth="1"/>
    <col min="7" max="7" width="18.21875" customWidth="1"/>
    <col min="9" max="9" width="8" customWidth="1"/>
    <col min="13" max="13" width="14.5546875" customWidth="1"/>
    <col min="14" max="14" width="11.21875" customWidth="1"/>
    <col min="22" max="22" width="11.21875" customWidth="1"/>
  </cols>
  <sheetData>
    <row r="1" spans="1:31" ht="27.6" x14ac:dyDescent="0.3">
      <c r="A1" s="87" t="s">
        <v>0</v>
      </c>
      <c r="B1" s="86" t="s">
        <v>1</v>
      </c>
      <c r="C1" s="86" t="s">
        <v>209</v>
      </c>
      <c r="D1" s="86" t="s">
        <v>210</v>
      </c>
      <c r="E1" s="86" t="s">
        <v>211</v>
      </c>
      <c r="F1" s="86" t="s">
        <v>240</v>
      </c>
      <c r="G1" s="88" t="s">
        <v>7</v>
      </c>
      <c r="H1" s="89" t="s">
        <v>4</v>
      </c>
      <c r="I1" s="89" t="s">
        <v>6</v>
      </c>
      <c r="J1" s="89" t="s">
        <v>5</v>
      </c>
      <c r="K1" s="86" t="s">
        <v>3</v>
      </c>
      <c r="L1" s="86" t="s">
        <v>212</v>
      </c>
      <c r="M1" s="86" t="s">
        <v>213</v>
      </c>
      <c r="N1" s="86" t="s">
        <v>215</v>
      </c>
      <c r="O1" s="86" t="s">
        <v>214</v>
      </c>
      <c r="P1" s="86" t="s">
        <v>216</v>
      </c>
      <c r="Q1" s="86" t="s">
        <v>219</v>
      </c>
      <c r="R1" s="86" t="s">
        <v>220</v>
      </c>
      <c r="S1" s="86" t="s">
        <v>220</v>
      </c>
      <c r="T1" s="90" t="s">
        <v>221</v>
      </c>
      <c r="U1" s="91" t="s">
        <v>217</v>
      </c>
      <c r="V1" s="92" t="s">
        <v>228</v>
      </c>
      <c r="W1" s="92" t="s">
        <v>222</v>
      </c>
      <c r="X1" s="92" t="s">
        <v>223</v>
      </c>
      <c r="Y1" s="90" t="s">
        <v>243</v>
      </c>
      <c r="Z1" s="93" t="s">
        <v>224</v>
      </c>
      <c r="AA1" s="86" t="s">
        <v>218</v>
      </c>
      <c r="AB1" s="93" t="s">
        <v>229</v>
      </c>
      <c r="AC1" s="93" t="s">
        <v>225</v>
      </c>
      <c r="AD1" s="93" t="s">
        <v>226</v>
      </c>
      <c r="AE1" s="94" t="s">
        <v>227</v>
      </c>
    </row>
    <row r="2" spans="1:31" ht="15.6" x14ac:dyDescent="0.3">
      <c r="A2" s="2" t="s">
        <v>125</v>
      </c>
      <c r="B2" s="2">
        <v>1</v>
      </c>
      <c r="C2" s="44">
        <v>14.525</v>
      </c>
      <c r="D2" s="96">
        <v>19.071000000000002</v>
      </c>
      <c r="E2">
        <v>19.071000000000002</v>
      </c>
      <c r="F2">
        <v>19.068999999999999</v>
      </c>
      <c r="G2" s="3" t="s">
        <v>126</v>
      </c>
      <c r="H2" s="4" t="s">
        <v>129</v>
      </c>
      <c r="I2" s="4" t="s">
        <v>11</v>
      </c>
      <c r="J2" s="3" t="s">
        <v>12</v>
      </c>
      <c r="K2" s="3" t="s">
        <v>130</v>
      </c>
      <c r="L2" s="46">
        <v>933.40187342928948</v>
      </c>
      <c r="M2" s="65">
        <v>938.66574330563253</v>
      </c>
      <c r="N2" s="65">
        <v>938.66574330563253</v>
      </c>
      <c r="O2" s="65">
        <v>938.61957525392427</v>
      </c>
      <c r="P2" s="44">
        <v>1406479</v>
      </c>
      <c r="Q2">
        <v>415110</v>
      </c>
      <c r="R2">
        <v>402171</v>
      </c>
      <c r="S2">
        <v>413859</v>
      </c>
      <c r="T2">
        <f>AVERAGE(Q2:S2)</f>
        <v>410380</v>
      </c>
      <c r="U2" s="45">
        <v>0.59299232649726719</v>
      </c>
      <c r="V2" s="70">
        <v>0.70985497453048352</v>
      </c>
      <c r="W2" s="60">
        <v>0.68991000759864929</v>
      </c>
      <c r="X2" s="60">
        <v>0.70649597871950987</v>
      </c>
      <c r="Y2" s="60">
        <f>AVERAGE(V2:X2)</f>
        <v>0.70208698694954752</v>
      </c>
      <c r="Z2">
        <f t="shared" ref="Z2:Z25" si="0">_xlfn.STDEV.S(V2:X2)</f>
        <v>1.0678475209442907E-2</v>
      </c>
      <c r="AA2" s="55">
        <f t="shared" ref="AA2:AA25" si="1">P2/$P$12</f>
        <v>2.7227504460615181E-2</v>
      </c>
      <c r="AB2">
        <v>2.6739178703784641E-2</v>
      </c>
      <c r="AC2">
        <v>2.6172015906600683E-2</v>
      </c>
      <c r="AD2">
        <v>2.6828504145540936E-2</v>
      </c>
      <c r="AE2" s="31">
        <f>_xlfn.STDEV.S(AB2:AD2)</f>
        <v>3.5604996861895733E-4</v>
      </c>
    </row>
    <row r="3" spans="1:31" ht="15.6" x14ac:dyDescent="0.3">
      <c r="A3" s="2" t="s">
        <v>125</v>
      </c>
      <c r="B3" s="2">
        <v>2</v>
      </c>
      <c r="C3" s="44">
        <v>15.265000000000001</v>
      </c>
      <c r="D3" s="96">
        <v>19.760999999999999</v>
      </c>
      <c r="E3">
        <v>19.763000000000002</v>
      </c>
      <c r="F3">
        <v>19.756</v>
      </c>
      <c r="G3" s="3" t="s">
        <v>127</v>
      </c>
      <c r="H3" s="4" t="s">
        <v>128</v>
      </c>
      <c r="I3" s="4" t="s">
        <v>11</v>
      </c>
      <c r="J3" s="5" t="s">
        <v>12</v>
      </c>
      <c r="K3" s="2" t="s">
        <v>131</v>
      </c>
      <c r="L3" s="46">
        <v>950.30843043180266</v>
      </c>
      <c r="M3" s="65">
        <v>954.59372114496762</v>
      </c>
      <c r="N3" s="65">
        <v>954.63988919667588</v>
      </c>
      <c r="O3" s="65">
        <v>954.47830101569707</v>
      </c>
      <c r="P3" s="44">
        <v>707427</v>
      </c>
      <c r="Q3">
        <v>195959</v>
      </c>
      <c r="R3">
        <v>190795</v>
      </c>
      <c r="S3">
        <v>197933</v>
      </c>
      <c r="T3">
        <f t="shared" ref="T3:T25" si="2">AVERAGE(Q3:S3)</f>
        <v>194895.66666666666</v>
      </c>
      <c r="U3" s="45">
        <v>0.29826167511707052</v>
      </c>
      <c r="V3" s="70">
        <v>0.33509785587921037</v>
      </c>
      <c r="W3" s="60">
        <v>0.32730201804651327</v>
      </c>
      <c r="X3" s="60">
        <v>0.33789012334125573</v>
      </c>
      <c r="Y3" s="60">
        <f t="shared" ref="Y3:Y25" si="3">AVERAGE(V3:X3)</f>
        <v>0.33342999908899312</v>
      </c>
      <c r="Z3">
        <f t="shared" si="0"/>
        <v>5.4875589416099853E-3</v>
      </c>
      <c r="AA3" s="55">
        <f t="shared" si="1"/>
        <v>1.3694816487170882E-2</v>
      </c>
      <c r="AB3">
        <v>1.2622636697778744E-2</v>
      </c>
      <c r="AC3">
        <v>1.2416334780229996E-2</v>
      </c>
      <c r="AD3">
        <v>1.2831051906662302E-2</v>
      </c>
      <c r="AE3" s="31">
        <f t="shared" ref="AE3:AE25" si="4">_xlfn.STDEV.S(AB3:AD3)</f>
        <v>2.0735946061310078E-4</v>
      </c>
    </row>
    <row r="4" spans="1:31" ht="15.6" x14ac:dyDescent="0.3">
      <c r="A4" s="2" t="s">
        <v>125</v>
      </c>
      <c r="B4" s="2">
        <v>3</v>
      </c>
      <c r="C4" s="44">
        <v>16.268000000000001</v>
      </c>
      <c r="D4" s="96">
        <v>20.774999999999999</v>
      </c>
      <c r="E4">
        <v>20.774999999999999</v>
      </c>
      <c r="F4">
        <v>20.773</v>
      </c>
      <c r="G4" s="3" t="s">
        <v>132</v>
      </c>
      <c r="H4" s="4" t="s">
        <v>128</v>
      </c>
      <c r="I4" s="4" t="s">
        <v>11</v>
      </c>
      <c r="J4" s="3" t="s">
        <v>12</v>
      </c>
      <c r="K4" s="3" t="s">
        <v>133</v>
      </c>
      <c r="L4" s="46">
        <v>973.22366917980355</v>
      </c>
      <c r="M4" s="65">
        <v>978.0009233610341</v>
      </c>
      <c r="N4" s="65">
        <v>978.0009233610341</v>
      </c>
      <c r="O4" s="65">
        <v>977.95475530932595</v>
      </c>
      <c r="P4" s="44">
        <v>1546599</v>
      </c>
      <c r="Q4">
        <v>551035</v>
      </c>
      <c r="R4">
        <v>534523</v>
      </c>
      <c r="S4">
        <v>539202</v>
      </c>
      <c r="T4">
        <f t="shared" si="2"/>
        <v>541586.66666666663</v>
      </c>
      <c r="U4" s="45">
        <v>0.65206898870750785</v>
      </c>
      <c r="V4" s="70">
        <v>0.94229224998290806</v>
      </c>
      <c r="W4" s="60">
        <v>0.91695514343812168</v>
      </c>
      <c r="X4" s="60">
        <v>0.92046819017471448</v>
      </c>
      <c r="Y4" s="60">
        <f t="shared" si="3"/>
        <v>0.92657186119858148</v>
      </c>
      <c r="Z4">
        <f t="shared" si="0"/>
        <v>1.3727102461596138E-2</v>
      </c>
      <c r="AA4" s="55">
        <f t="shared" si="1"/>
        <v>2.9940035486689085E-2</v>
      </c>
      <c r="AB4">
        <v>3.549474437387673E-2</v>
      </c>
      <c r="AC4">
        <v>3.4785065204711224E-2</v>
      </c>
      <c r="AD4">
        <v>3.4953892732268628E-2</v>
      </c>
      <c r="AE4" s="31">
        <f t="shared" si="4"/>
        <v>3.7073525042334614E-4</v>
      </c>
    </row>
    <row r="5" spans="1:31" ht="15.6" x14ac:dyDescent="0.3">
      <c r="A5" s="2" t="s">
        <v>125</v>
      </c>
      <c r="B5" s="2">
        <v>4</v>
      </c>
      <c r="C5" s="44">
        <v>18.699000000000002</v>
      </c>
      <c r="D5" s="96">
        <v>23.091000000000001</v>
      </c>
      <c r="E5">
        <v>23.091000000000001</v>
      </c>
      <c r="F5">
        <v>23.088999999999999</v>
      </c>
      <c r="G5" s="3" t="s">
        <v>8</v>
      </c>
      <c r="H5" s="4" t="s">
        <v>10</v>
      </c>
      <c r="I5" s="4" t="s">
        <v>11</v>
      </c>
      <c r="J5" s="3" t="s">
        <v>12</v>
      </c>
      <c r="K5" s="2" t="s">
        <v>9</v>
      </c>
      <c r="L5" s="46">
        <v>1030.2280912364945</v>
      </c>
      <c r="M5" s="65">
        <v>1033.5136464224245</v>
      </c>
      <c r="N5" s="65">
        <v>1033.5136464224245</v>
      </c>
      <c r="O5" s="65">
        <v>1033.4644701253994</v>
      </c>
      <c r="P5" s="44">
        <v>13516339</v>
      </c>
      <c r="Q5">
        <v>4981043</v>
      </c>
      <c r="R5">
        <v>4928657</v>
      </c>
      <c r="S5">
        <v>4970131</v>
      </c>
      <c r="T5">
        <f t="shared" si="2"/>
        <v>4959943.666666667</v>
      </c>
      <c r="U5" s="45">
        <v>5.6986882202547964</v>
      </c>
      <c r="V5" s="70">
        <v>8.5177860131055461</v>
      </c>
      <c r="W5" s="60">
        <v>8.4549353094110113</v>
      </c>
      <c r="X5" s="60">
        <v>8.4844779628065989</v>
      </c>
      <c r="Y5" s="60">
        <f t="shared" si="3"/>
        <v>8.4857330951077188</v>
      </c>
      <c r="Z5">
        <f t="shared" si="0"/>
        <v>3.1444145028041957E-2</v>
      </c>
      <c r="AA5" s="55">
        <f t="shared" si="1"/>
        <v>0.26165778544413881</v>
      </c>
      <c r="AB5">
        <v>0.32085230157846245</v>
      </c>
      <c r="AC5">
        <v>0.32074139955933872</v>
      </c>
      <c r="AD5">
        <v>0.32218987659415771</v>
      </c>
      <c r="AE5" s="31">
        <f t="shared" si="4"/>
        <v>8.0617325483379478E-4</v>
      </c>
    </row>
    <row r="6" spans="1:31" ht="15.6" x14ac:dyDescent="0.3">
      <c r="A6" s="2" t="s">
        <v>125</v>
      </c>
      <c r="B6" s="2">
        <v>5</v>
      </c>
      <c r="C6" s="44">
        <v>18.831</v>
      </c>
      <c r="D6" s="96">
        <v>23.236000000000001</v>
      </c>
      <c r="E6">
        <v>23.236999999999998</v>
      </c>
      <c r="F6">
        <v>23.236000000000001</v>
      </c>
      <c r="G6" s="3" t="s">
        <v>136</v>
      </c>
      <c r="H6" s="4" t="s">
        <v>134</v>
      </c>
      <c r="I6" s="4" t="s">
        <v>11</v>
      </c>
      <c r="J6" s="3" t="s">
        <v>17</v>
      </c>
      <c r="K6" s="2" t="s">
        <v>135</v>
      </c>
      <c r="L6" s="46">
        <v>1033.3973589435775</v>
      </c>
      <c r="M6" s="65">
        <v>1037.0789279567248</v>
      </c>
      <c r="N6" s="65">
        <v>1037.1035161052373</v>
      </c>
      <c r="O6" s="65">
        <v>1037.0789279567248</v>
      </c>
      <c r="P6" s="44">
        <v>13607862</v>
      </c>
      <c r="Q6">
        <v>2628068</v>
      </c>
      <c r="R6">
        <v>2767707</v>
      </c>
      <c r="S6">
        <v>2841005</v>
      </c>
      <c r="T6">
        <f t="shared" si="2"/>
        <v>2745593.3333333335</v>
      </c>
      <c r="U6" s="45">
        <v>5.7372756692661291</v>
      </c>
      <c r="V6" s="70">
        <v>4.4941031129203797</v>
      </c>
      <c r="W6" s="60">
        <v>4.7479026518591221</v>
      </c>
      <c r="X6" s="60">
        <v>4.8498609623616291</v>
      </c>
      <c r="Y6" s="60">
        <f t="shared" si="3"/>
        <v>4.6972889090470433</v>
      </c>
      <c r="Z6">
        <f t="shared" si="0"/>
        <v>0.18319995928179433</v>
      </c>
      <c r="AA6" s="55">
        <f t="shared" si="1"/>
        <v>0.26342954520077144</v>
      </c>
      <c r="AB6">
        <v>0.16928616486641587</v>
      </c>
      <c r="AC6">
        <v>0.18011361244050431</v>
      </c>
      <c r="AD6">
        <v>0.18416879763398289</v>
      </c>
      <c r="AE6" s="31">
        <f t="shared" si="4"/>
        <v>7.6938385090202857E-3</v>
      </c>
    </row>
    <row r="7" spans="1:31" ht="15.6" x14ac:dyDescent="0.3">
      <c r="A7" s="2" t="s">
        <v>125</v>
      </c>
      <c r="B7" s="2">
        <v>6</v>
      </c>
      <c r="C7" s="44">
        <v>18.959</v>
      </c>
      <c r="D7" s="96">
        <v>23.286999999999999</v>
      </c>
      <c r="E7">
        <v>23.292999999999999</v>
      </c>
      <c r="F7">
        <v>23.289000000000001</v>
      </c>
      <c r="G7" s="3" t="s">
        <v>141</v>
      </c>
      <c r="H7" s="2" t="s">
        <v>140</v>
      </c>
      <c r="I7" s="2" t="s">
        <v>16</v>
      </c>
      <c r="J7" s="2" t="s">
        <v>12</v>
      </c>
      <c r="K7" s="2" t="s">
        <v>139</v>
      </c>
      <c r="L7" s="46">
        <v>1036.4705882352941</v>
      </c>
      <c r="M7" s="65">
        <v>1038.3329235308581</v>
      </c>
      <c r="N7" s="65">
        <v>1038.4804524219326</v>
      </c>
      <c r="O7" s="65">
        <v>1038.3820998278829</v>
      </c>
      <c r="P7" s="44">
        <v>746753</v>
      </c>
      <c r="Q7">
        <v>319872</v>
      </c>
      <c r="R7">
        <v>350650</v>
      </c>
      <c r="S7">
        <v>383279</v>
      </c>
      <c r="T7">
        <f t="shared" si="2"/>
        <v>351267</v>
      </c>
      <c r="U7" s="45">
        <v>0.3148420977411065</v>
      </c>
      <c r="V7" s="70">
        <v>0.54699412303489392</v>
      </c>
      <c r="W7" s="60">
        <v>0.60152756952755515</v>
      </c>
      <c r="X7" s="60">
        <v>0.65429306171337343</v>
      </c>
      <c r="Y7" s="60">
        <f t="shared" si="3"/>
        <v>0.60093825142527413</v>
      </c>
      <c r="Z7">
        <f t="shared" si="0"/>
        <v>5.365189681876386E-2</v>
      </c>
      <c r="AA7" s="55">
        <f t="shared" si="1"/>
        <v>1.4456113911745406E-2</v>
      </c>
      <c r="AB7">
        <v>2.0604453205986365E-2</v>
      </c>
      <c r="AC7">
        <v>2.2819192278034792E-2</v>
      </c>
      <c r="AD7">
        <v>2.484614866512214E-2</v>
      </c>
      <c r="AE7" s="31">
        <f t="shared" si="4"/>
        <v>2.121540388509615E-3</v>
      </c>
    </row>
    <row r="8" spans="1:31" ht="15.6" x14ac:dyDescent="0.3">
      <c r="A8" s="2" t="s">
        <v>125</v>
      </c>
      <c r="B8" s="2">
        <v>7</v>
      </c>
      <c r="C8" s="44">
        <v>19.408000000000001</v>
      </c>
      <c r="D8" s="96">
        <v>23.754999999999999</v>
      </c>
      <c r="E8">
        <v>23.754000000000001</v>
      </c>
      <c r="F8">
        <v>23.751999999999999</v>
      </c>
      <c r="G8" s="3" t="s">
        <v>142</v>
      </c>
      <c r="H8" s="4" t="s">
        <v>137</v>
      </c>
      <c r="I8" s="4" t="s">
        <v>16</v>
      </c>
      <c r="J8" s="5" t="s">
        <v>12</v>
      </c>
      <c r="K8" s="2" t="s">
        <v>138</v>
      </c>
      <c r="L8" s="46">
        <v>1047.250900360144</v>
      </c>
      <c r="M8" s="65">
        <v>1049.8401770346693</v>
      </c>
      <c r="N8" s="65">
        <v>1049.8155888861568</v>
      </c>
      <c r="O8" s="65">
        <v>1049.766412589132</v>
      </c>
      <c r="P8" s="44">
        <v>655202</v>
      </c>
      <c r="Q8">
        <v>371873</v>
      </c>
      <c r="R8">
        <v>366596</v>
      </c>
      <c r="S8">
        <v>365643</v>
      </c>
      <c r="T8">
        <f t="shared" si="2"/>
        <v>368037.33333333331</v>
      </c>
      <c r="U8" s="45">
        <v>0.27624284351608697</v>
      </c>
      <c r="V8" s="70">
        <v>0.63591794691425052</v>
      </c>
      <c r="W8" s="60">
        <v>0.62888236383437501</v>
      </c>
      <c r="X8" s="60">
        <v>0.62418676202991297</v>
      </c>
      <c r="Y8" s="60">
        <f t="shared" si="3"/>
        <v>0.62966235759284617</v>
      </c>
      <c r="Z8">
        <f t="shared" si="0"/>
        <v>5.9043600326426516E-3</v>
      </c>
      <c r="AA8" s="55">
        <f t="shared" si="1"/>
        <v>1.268381211351466E-2</v>
      </c>
      <c r="AB8">
        <v>2.3954081092029837E-2</v>
      </c>
      <c r="AC8">
        <v>2.3856907492823164E-2</v>
      </c>
      <c r="AD8">
        <v>2.3702890939397293E-2</v>
      </c>
      <c r="AE8" s="31">
        <f t="shared" si="4"/>
        <v>1.2666247792955098E-4</v>
      </c>
    </row>
    <row r="9" spans="1:31" ht="15.6" x14ac:dyDescent="0.3">
      <c r="A9" s="2" t="s">
        <v>125</v>
      </c>
      <c r="B9" s="2">
        <v>8</v>
      </c>
      <c r="C9" s="44">
        <v>19.923999999999999</v>
      </c>
      <c r="D9" s="96">
        <v>24.309000000000001</v>
      </c>
      <c r="E9">
        <v>24.309000000000001</v>
      </c>
      <c r="F9">
        <v>24.306000000000001</v>
      </c>
      <c r="G9" s="3" t="s">
        <v>79</v>
      </c>
      <c r="H9" s="4" t="s">
        <v>80</v>
      </c>
      <c r="I9" s="4" t="s">
        <v>11</v>
      </c>
      <c r="J9" s="3" t="s">
        <v>12</v>
      </c>
      <c r="K9" s="2" t="s">
        <v>81</v>
      </c>
      <c r="L9" s="46">
        <v>1059.6398559423769</v>
      </c>
      <c r="M9" s="65">
        <v>1063.4620113105484</v>
      </c>
      <c r="N9" s="65">
        <v>1063.4620113105484</v>
      </c>
      <c r="O9" s="65">
        <v>1063.3882468650111</v>
      </c>
      <c r="P9" s="44">
        <v>1524243</v>
      </c>
      <c r="Q9">
        <v>430989</v>
      </c>
      <c r="R9">
        <v>427369</v>
      </c>
      <c r="S9">
        <v>431024</v>
      </c>
      <c r="T9">
        <f t="shared" si="2"/>
        <v>429794</v>
      </c>
      <c r="U9" s="45">
        <v>0.64264336880762107</v>
      </c>
      <c r="V9" s="70">
        <v>0.73700871002365287</v>
      </c>
      <c r="W9" s="60">
        <v>0.73313627794502123</v>
      </c>
      <c r="X9" s="60">
        <v>0.73579823739872285</v>
      </c>
      <c r="Y9" s="60">
        <f t="shared" si="3"/>
        <v>0.7353144084557991</v>
      </c>
      <c r="Z9">
        <f t="shared" si="0"/>
        <v>1.9810351802560093E-3</v>
      </c>
      <c r="AA9" s="55">
        <f t="shared" si="1"/>
        <v>2.9507253987838756E-2</v>
      </c>
      <c r="AB9">
        <v>2.7762019441510535E-2</v>
      </c>
      <c r="AC9">
        <v>2.7811822001059319E-2</v>
      </c>
      <c r="AD9">
        <v>2.7941229188751811E-2</v>
      </c>
      <c r="AE9" s="31">
        <f t="shared" si="4"/>
        <v>9.2504638325484085E-5</v>
      </c>
    </row>
    <row r="10" spans="1:31" ht="15.6" x14ac:dyDescent="0.3">
      <c r="A10" s="2" t="s">
        <v>125</v>
      </c>
      <c r="B10" s="2">
        <v>9</v>
      </c>
      <c r="C10" s="44">
        <v>30.402000000000001</v>
      </c>
      <c r="D10" s="96">
        <v>35.137999999999998</v>
      </c>
      <c r="E10">
        <v>35.136000000000003</v>
      </c>
      <c r="F10">
        <v>35.134</v>
      </c>
      <c r="G10" s="8" t="s">
        <v>145</v>
      </c>
      <c r="H10" s="2" t="s">
        <v>143</v>
      </c>
      <c r="I10" s="4" t="s">
        <v>16</v>
      </c>
      <c r="J10" s="2" t="s">
        <v>25</v>
      </c>
      <c r="K10" s="2" t="s">
        <v>144</v>
      </c>
      <c r="L10" s="46">
        <v>1337.4819520646838</v>
      </c>
      <c r="M10" s="65">
        <v>1350.2981029810298</v>
      </c>
      <c r="N10" s="65">
        <v>1350.2439024390244</v>
      </c>
      <c r="O10" s="65">
        <v>1350.1897018970189</v>
      </c>
      <c r="P10" s="44">
        <v>879472</v>
      </c>
      <c r="Q10">
        <v>580222</v>
      </c>
      <c r="R10">
        <v>588601</v>
      </c>
      <c r="S10">
        <v>574645</v>
      </c>
      <c r="T10">
        <f t="shared" si="2"/>
        <v>581156</v>
      </c>
      <c r="U10" s="45">
        <v>0.3707983890048871</v>
      </c>
      <c r="V10" s="70">
        <v>0.99220320645618321</v>
      </c>
      <c r="W10" s="60">
        <v>1.0097240238171636</v>
      </c>
      <c r="X10" s="60">
        <v>0.98097270251769986</v>
      </c>
      <c r="Y10" s="60">
        <f t="shared" si="3"/>
        <v>0.99429997759701561</v>
      </c>
      <c r="Z10">
        <f t="shared" si="0"/>
        <v>1.4489891511982432E-2</v>
      </c>
      <c r="AA10" s="55">
        <f t="shared" si="1"/>
        <v>1.7025371728256272E-2</v>
      </c>
      <c r="AB10">
        <v>3.7374815701542559E-2</v>
      </c>
      <c r="AC10">
        <v>3.8304290300994026E-2</v>
      </c>
      <c r="AD10">
        <v>3.7251493297752063E-2</v>
      </c>
      <c r="AE10" s="31">
        <f t="shared" si="4"/>
        <v>5.7554510051159189E-4</v>
      </c>
    </row>
    <row r="11" spans="1:31" ht="15.6" x14ac:dyDescent="0.3">
      <c r="A11" s="2" t="s">
        <v>125</v>
      </c>
      <c r="B11" s="2">
        <v>10</v>
      </c>
      <c r="C11" s="44">
        <v>31.855</v>
      </c>
      <c r="D11" s="96">
        <v>36.651000000000003</v>
      </c>
      <c r="E11">
        <v>36.651000000000003</v>
      </c>
      <c r="F11">
        <v>36.646000000000001</v>
      </c>
      <c r="G11" s="3" t="s">
        <v>146</v>
      </c>
      <c r="H11" s="4" t="s">
        <v>147</v>
      </c>
      <c r="I11" s="4" t="s">
        <v>16</v>
      </c>
      <c r="J11" s="3" t="s">
        <v>25</v>
      </c>
      <c r="K11" s="2" t="s">
        <v>148</v>
      </c>
      <c r="L11" s="46">
        <v>1379.4397920877852</v>
      </c>
      <c r="M11" s="65">
        <v>1391.30081300813</v>
      </c>
      <c r="N11" s="65">
        <v>1391.30081300813</v>
      </c>
      <c r="O11" s="65">
        <v>1391.1653116531165</v>
      </c>
      <c r="P11" s="44">
        <v>1230640</v>
      </c>
      <c r="Q11">
        <v>332002</v>
      </c>
      <c r="R11">
        <v>340172</v>
      </c>
      <c r="S11">
        <v>337496</v>
      </c>
      <c r="T11">
        <f t="shared" si="2"/>
        <v>336556.66666666669</v>
      </c>
      <c r="U11" s="45">
        <v>0.51885600615479999</v>
      </c>
      <c r="V11" s="70">
        <v>0.56773691612842281</v>
      </c>
      <c r="W11" s="60">
        <v>0.58355293421168541</v>
      </c>
      <c r="X11" s="60">
        <v>0.57613720333234197</v>
      </c>
      <c r="Y11" s="60">
        <f t="shared" si="3"/>
        <v>0.57580901789081673</v>
      </c>
      <c r="Z11">
        <f t="shared" si="0"/>
        <v>7.9131148270162408E-3</v>
      </c>
      <c r="AA11" s="55">
        <f t="shared" si="1"/>
        <v>2.3823502582983085E-2</v>
      </c>
      <c r="AB11">
        <v>2.1385803300363538E-2</v>
      </c>
      <c r="AC11">
        <v>2.2137317198356342E-2</v>
      </c>
      <c r="AD11">
        <v>2.1878255239353217E-2</v>
      </c>
      <c r="AE11" s="31">
        <f t="shared" si="4"/>
        <v>3.8174929593769825E-4</v>
      </c>
    </row>
    <row r="12" spans="1:31" ht="15.6" x14ac:dyDescent="0.3">
      <c r="A12" s="2" t="s">
        <v>125</v>
      </c>
      <c r="B12" s="2"/>
      <c r="C12" s="44">
        <v>32.518999999999998</v>
      </c>
      <c r="D12" s="96">
        <v>36.945</v>
      </c>
      <c r="E12">
        <v>36.944000000000003</v>
      </c>
      <c r="F12">
        <v>36.94</v>
      </c>
      <c r="G12" s="2" t="s">
        <v>26</v>
      </c>
      <c r="H12" s="2"/>
      <c r="I12" s="2"/>
      <c r="J12" s="2"/>
      <c r="K12" s="2" t="s">
        <v>96</v>
      </c>
      <c r="L12" s="46">
        <v>1398.6139185677159</v>
      </c>
      <c r="M12" s="65">
        <v>1399.2682926829268</v>
      </c>
      <c r="N12" s="65">
        <v>1399.2411924119242</v>
      </c>
      <c r="O12" s="65">
        <v>1399.1327913279131</v>
      </c>
      <c r="P12" s="44">
        <v>51656552</v>
      </c>
      <c r="Q12">
        <v>15524411</v>
      </c>
      <c r="R12">
        <v>15366451</v>
      </c>
      <c r="S12">
        <v>15426093</v>
      </c>
      <c r="T12">
        <f t="shared" si="2"/>
        <v>15438985</v>
      </c>
      <c r="U12" s="45">
        <v>21.779165525618982</v>
      </c>
      <c r="V12" s="70">
        <v>26.547373888862612</v>
      </c>
      <c r="W12" s="60">
        <v>26.360598666175015</v>
      </c>
      <c r="X12" s="60">
        <v>26.333781968866642</v>
      </c>
      <c r="Y12" s="60">
        <f t="shared" si="3"/>
        <v>26.413918174634759</v>
      </c>
      <c r="Z12">
        <f t="shared" si="0"/>
        <v>0.11635121210663237</v>
      </c>
      <c r="AA12" s="55">
        <f t="shared" si="1"/>
        <v>1</v>
      </c>
      <c r="AB12">
        <v>1</v>
      </c>
      <c r="AC12">
        <v>1</v>
      </c>
      <c r="AD12">
        <v>1</v>
      </c>
      <c r="AE12" s="31">
        <f t="shared" si="4"/>
        <v>0</v>
      </c>
    </row>
    <row r="13" spans="1:31" ht="15.6" x14ac:dyDescent="0.3">
      <c r="A13" s="2" t="s">
        <v>125</v>
      </c>
      <c r="B13" s="2">
        <v>11</v>
      </c>
      <c r="C13" s="44">
        <v>33.557000000000002</v>
      </c>
      <c r="D13" s="96">
        <v>38.265999999999998</v>
      </c>
      <c r="E13">
        <v>38.264000000000003</v>
      </c>
      <c r="F13">
        <v>38.261000000000003</v>
      </c>
      <c r="G13" s="3" t="s">
        <v>30</v>
      </c>
      <c r="H13" s="4" t="s">
        <v>29</v>
      </c>
      <c r="I13" s="4" t="s">
        <v>11</v>
      </c>
      <c r="J13" s="3" t="s">
        <v>25</v>
      </c>
      <c r="K13" s="3" t="s">
        <v>28</v>
      </c>
      <c r="L13" s="46">
        <v>1426.990185387132</v>
      </c>
      <c r="M13" s="65">
        <v>1440.0123685837971</v>
      </c>
      <c r="N13" s="65">
        <v>1439.9505256648115</v>
      </c>
      <c r="O13" s="65">
        <v>1439.8577612863328</v>
      </c>
      <c r="P13" s="44">
        <v>31436483</v>
      </c>
      <c r="Q13">
        <v>8063039</v>
      </c>
      <c r="R13">
        <v>8092956</v>
      </c>
      <c r="S13">
        <v>8130401</v>
      </c>
      <c r="T13">
        <f t="shared" si="2"/>
        <v>8095465.333333333</v>
      </c>
      <c r="U13" s="45">
        <v>13.254085692756016</v>
      </c>
      <c r="V13" s="70">
        <v>13.788124458537004</v>
      </c>
      <c r="W13" s="60">
        <v>13.883177393336501</v>
      </c>
      <c r="X13" s="60">
        <v>13.879354108227879</v>
      </c>
      <c r="Y13" s="60">
        <f t="shared" si="3"/>
        <v>13.850218653367127</v>
      </c>
      <c r="Z13">
        <f t="shared" si="0"/>
        <v>5.3809117730701794E-2</v>
      </c>
      <c r="AA13" s="55">
        <f t="shared" si="1"/>
        <v>0.60856719589027153</v>
      </c>
      <c r="AB13">
        <v>0.51937809428003423</v>
      </c>
      <c r="AC13">
        <v>0.52666396424262185</v>
      </c>
      <c r="AD13">
        <v>0.52705510073094985</v>
      </c>
      <c r="AE13" s="31">
        <f t="shared" si="4"/>
        <v>4.3238354291770132E-3</v>
      </c>
    </row>
    <row r="14" spans="1:31" ht="15.6" x14ac:dyDescent="0.3">
      <c r="A14" s="2" t="s">
        <v>125</v>
      </c>
      <c r="B14" s="2">
        <v>12</v>
      </c>
      <c r="C14" s="44">
        <v>33.912999999999997</v>
      </c>
      <c r="D14" s="96">
        <v>38.505000000000003</v>
      </c>
      <c r="E14">
        <v>38.503</v>
      </c>
      <c r="F14">
        <v>38.5</v>
      </c>
      <c r="G14" s="3" t="s">
        <v>99</v>
      </c>
      <c r="H14" s="4" t="s">
        <v>97</v>
      </c>
      <c r="I14" s="4" t="s">
        <v>16</v>
      </c>
      <c r="J14" s="3" t="s">
        <v>25</v>
      </c>
      <c r="K14" s="2" t="s">
        <v>98</v>
      </c>
      <c r="L14" s="46">
        <v>1436.6957470010905</v>
      </c>
      <c r="M14" s="65">
        <v>1447.4025974025974</v>
      </c>
      <c r="N14" s="65">
        <v>1447.3407544836116</v>
      </c>
      <c r="O14" s="65">
        <v>1447.2479901051329</v>
      </c>
      <c r="P14" s="44">
        <v>821659</v>
      </c>
      <c r="Q14">
        <v>643531</v>
      </c>
      <c r="R14">
        <v>639367</v>
      </c>
      <c r="S14">
        <v>648173</v>
      </c>
      <c r="T14">
        <f t="shared" si="2"/>
        <v>643690.33333333337</v>
      </c>
      <c r="U14" s="45">
        <v>0.34642357404370633</v>
      </c>
      <c r="V14" s="70">
        <v>1.1004641700141566</v>
      </c>
      <c r="W14" s="60">
        <v>1.0968112863143429</v>
      </c>
      <c r="X14" s="60">
        <v>1.1064918680385369</v>
      </c>
      <c r="Y14" s="60">
        <f t="shared" si="3"/>
        <v>1.1012557747890124</v>
      </c>
      <c r="Z14">
        <f t="shared" si="0"/>
        <v>4.8885983900685218E-3</v>
      </c>
      <c r="AA14" s="55">
        <f t="shared" si="1"/>
        <v>1.5906191338515972E-2</v>
      </c>
      <c r="AB14">
        <v>4.1452844813242837E-2</v>
      </c>
      <c r="AC14">
        <v>4.1607980918951293E-2</v>
      </c>
      <c r="AD14">
        <v>4.2017962681801545E-2</v>
      </c>
      <c r="AE14" s="31">
        <f t="shared" si="4"/>
        <v>2.9197901252445146E-4</v>
      </c>
    </row>
    <row r="15" spans="1:31" ht="15.6" x14ac:dyDescent="0.3">
      <c r="A15" s="2" t="s">
        <v>125</v>
      </c>
      <c r="B15" s="2">
        <v>13</v>
      </c>
      <c r="C15" s="44">
        <v>34.890999999999998</v>
      </c>
      <c r="D15" s="96">
        <v>39.375</v>
      </c>
      <c r="E15">
        <v>39.374000000000002</v>
      </c>
      <c r="F15">
        <v>39.372</v>
      </c>
      <c r="G15" s="3" t="s">
        <v>34</v>
      </c>
      <c r="H15" s="4" t="s">
        <v>36</v>
      </c>
      <c r="I15" s="4" t="s">
        <v>11</v>
      </c>
      <c r="J15" s="3" t="s">
        <v>25</v>
      </c>
      <c r="K15" s="3" t="s">
        <v>35</v>
      </c>
      <c r="L15" s="46">
        <v>1463.3587786259543</v>
      </c>
      <c r="M15" s="65">
        <v>1474.3042671614098</v>
      </c>
      <c r="N15" s="65">
        <v>1474.2733457019172</v>
      </c>
      <c r="O15" s="65">
        <v>1474.2115027829313</v>
      </c>
      <c r="P15" s="44">
        <v>1550896</v>
      </c>
      <c r="Q15">
        <v>441079</v>
      </c>
      <c r="R15">
        <v>427408</v>
      </c>
      <c r="S15">
        <v>430375</v>
      </c>
      <c r="T15">
        <f t="shared" si="2"/>
        <v>432954</v>
      </c>
      <c r="U15" s="45">
        <v>0.65388066739375827</v>
      </c>
      <c r="V15" s="70">
        <v>0.7542630201896634</v>
      </c>
      <c r="W15" s="60">
        <v>0.7332031810541374</v>
      </c>
      <c r="X15" s="60">
        <v>0.73469033376441994</v>
      </c>
      <c r="Y15" s="60">
        <f t="shared" si="3"/>
        <v>0.74071884500274032</v>
      </c>
      <c r="Z15">
        <f t="shared" si="0"/>
        <v>1.1753144979811735E-2</v>
      </c>
      <c r="AA15" s="55">
        <f t="shared" si="1"/>
        <v>3.0023219513373639E-2</v>
      </c>
      <c r="AB15">
        <v>2.8411963584318915E-2</v>
      </c>
      <c r="AC15">
        <v>2.7814359997633806E-2</v>
      </c>
      <c r="AD15">
        <v>2.7899157615606233E-2</v>
      </c>
      <c r="AE15" s="31">
        <f t="shared" si="4"/>
        <v>3.2333951309731579E-4</v>
      </c>
    </row>
    <row r="16" spans="1:31" ht="15.6" x14ac:dyDescent="0.3">
      <c r="A16" s="2" t="s">
        <v>125</v>
      </c>
      <c r="B16" s="2">
        <v>14</v>
      </c>
      <c r="C16" s="44">
        <v>35.779000000000003</v>
      </c>
      <c r="D16" s="96">
        <v>40.201999999999998</v>
      </c>
      <c r="E16">
        <v>40.200000000000003</v>
      </c>
      <c r="F16">
        <v>40.198</v>
      </c>
      <c r="G16" s="3" t="s">
        <v>37</v>
      </c>
      <c r="H16" s="4" t="s">
        <v>39</v>
      </c>
      <c r="I16" s="4" t="s">
        <v>11</v>
      </c>
      <c r="J16" s="3" t="s">
        <v>25</v>
      </c>
      <c r="K16" s="3" t="s">
        <v>38</v>
      </c>
      <c r="L16" s="46">
        <v>1487.5681570338061</v>
      </c>
      <c r="M16" s="65">
        <v>1499.8763141620284</v>
      </c>
      <c r="N16" s="65">
        <v>1499.8144712430426</v>
      </c>
      <c r="O16" s="65">
        <v>1499.7526283240568</v>
      </c>
      <c r="P16" s="44">
        <v>19934332</v>
      </c>
      <c r="Q16">
        <v>4776440</v>
      </c>
      <c r="R16">
        <v>4748624</v>
      </c>
      <c r="S16">
        <v>4782269</v>
      </c>
      <c r="T16">
        <f t="shared" si="2"/>
        <v>4769111</v>
      </c>
      <c r="U16" s="45">
        <v>8.4046088920267721</v>
      </c>
      <c r="V16" s="70">
        <v>8.1679065658413013</v>
      </c>
      <c r="W16" s="60">
        <v>8.1460951185518802</v>
      </c>
      <c r="X16" s="60">
        <v>8.1637799773714512</v>
      </c>
      <c r="Y16" s="60">
        <f t="shared" si="3"/>
        <v>8.1592605539215448</v>
      </c>
      <c r="Z16">
        <f t="shared" si="0"/>
        <v>1.1586789868400805E-2</v>
      </c>
      <c r="AA16" s="55">
        <f t="shared" si="1"/>
        <v>0.38590132767669044</v>
      </c>
      <c r="AB16">
        <v>0.30767286436825203</v>
      </c>
      <c r="AC16">
        <v>0.30902542167999625</v>
      </c>
      <c r="AD16">
        <v>0.31001167956137693</v>
      </c>
      <c r="AE16" s="31">
        <f t="shared" si="4"/>
        <v>1.1741786063549642E-3</v>
      </c>
    </row>
    <row r="17" spans="1:31" ht="15.6" x14ac:dyDescent="0.3">
      <c r="A17" s="2" t="s">
        <v>125</v>
      </c>
      <c r="B17" s="2">
        <v>15</v>
      </c>
      <c r="C17" s="44">
        <v>36.271999999999998</v>
      </c>
      <c r="D17" s="96">
        <v>40.673999999999999</v>
      </c>
      <c r="E17">
        <v>40.673999999999999</v>
      </c>
      <c r="F17">
        <v>40.668999999999997</v>
      </c>
      <c r="G17" s="3" t="s">
        <v>149</v>
      </c>
      <c r="H17" s="4" t="s">
        <v>150</v>
      </c>
      <c r="I17" s="4" t="s">
        <v>16</v>
      </c>
      <c r="J17" s="3" t="s">
        <v>25</v>
      </c>
      <c r="K17" s="2" t="s">
        <v>151</v>
      </c>
      <c r="L17" s="46">
        <v>1501.1712567268123</v>
      </c>
      <c r="M17" s="65">
        <v>1516.340782122905</v>
      </c>
      <c r="N17" s="65">
        <v>1516.340782122905</v>
      </c>
      <c r="O17" s="65">
        <v>1516.1662011173182</v>
      </c>
      <c r="P17" s="44">
        <v>5559452</v>
      </c>
      <c r="Q17">
        <v>1184691</v>
      </c>
      <c r="R17">
        <v>1178897</v>
      </c>
      <c r="S17">
        <v>1184691</v>
      </c>
      <c r="T17">
        <f t="shared" si="2"/>
        <v>1182759.6666666667</v>
      </c>
      <c r="U17" s="45">
        <v>2.3439471016132378</v>
      </c>
      <c r="V17" s="70">
        <v>2.0258697685709643</v>
      </c>
      <c r="W17" s="60">
        <v>2.0223557596843751</v>
      </c>
      <c r="X17" s="60">
        <v>2.0223782194544397</v>
      </c>
      <c r="Y17" s="60">
        <f t="shared" si="3"/>
        <v>2.0235345825699262</v>
      </c>
      <c r="Z17">
        <f t="shared" si="0"/>
        <v>2.0223615786749329E-3</v>
      </c>
      <c r="AA17" s="55">
        <f t="shared" si="1"/>
        <v>0.10762336595752654</v>
      </c>
      <c r="AB17">
        <v>7.6311494200971622E-2</v>
      </c>
      <c r="AC17">
        <v>7.671888583772532E-2</v>
      </c>
      <c r="AD17">
        <v>7.6797864501400318E-2</v>
      </c>
      <c r="AE17" s="31">
        <f t="shared" si="4"/>
        <v>2.6101138038785632E-4</v>
      </c>
    </row>
    <row r="18" spans="1:31" ht="15.6" x14ac:dyDescent="0.3">
      <c r="A18" s="2" t="s">
        <v>125</v>
      </c>
      <c r="B18" s="2">
        <v>16</v>
      </c>
      <c r="C18" s="44">
        <v>37.188000000000002</v>
      </c>
      <c r="D18" s="96">
        <v>41.462000000000003</v>
      </c>
      <c r="E18">
        <v>41.46</v>
      </c>
      <c r="F18">
        <v>41.457000000000001</v>
      </c>
      <c r="G18" s="43" t="s">
        <v>245</v>
      </c>
      <c r="H18" s="4" t="s">
        <v>152</v>
      </c>
      <c r="I18" s="4" t="s">
        <v>16</v>
      </c>
      <c r="J18" s="5" t="s">
        <v>25</v>
      </c>
      <c r="K18" s="2" t="s">
        <v>153</v>
      </c>
      <c r="L18" s="46">
        <v>1530.1677746122193</v>
      </c>
      <c r="M18" s="65">
        <v>1543.8547486033519</v>
      </c>
      <c r="N18" s="65">
        <v>1543.7849162011173</v>
      </c>
      <c r="O18" s="65">
        <v>1543.6801675977654</v>
      </c>
      <c r="P18" s="44">
        <v>5501171</v>
      </c>
      <c r="Q18">
        <v>1550288</v>
      </c>
      <c r="R18">
        <v>1548234</v>
      </c>
      <c r="S18">
        <v>1545640</v>
      </c>
      <c r="T18">
        <f t="shared" si="2"/>
        <v>1548054</v>
      </c>
      <c r="U18" s="45">
        <v>2.3193749709375666</v>
      </c>
      <c r="V18" s="70">
        <v>2.6510555003611436</v>
      </c>
      <c r="W18" s="60">
        <v>2.6559402112645794</v>
      </c>
      <c r="X18" s="60">
        <v>2.6385518849367138</v>
      </c>
      <c r="Y18" s="60">
        <f t="shared" si="3"/>
        <v>2.6485158655208121</v>
      </c>
      <c r="Z18">
        <f t="shared" si="0"/>
        <v>8.9680422591976207E-3</v>
      </c>
      <c r="AA18" s="55">
        <f t="shared" si="1"/>
        <v>0.10649512572964606</v>
      </c>
      <c r="AB18">
        <v>9.9861308747881003E-2</v>
      </c>
      <c r="AC18">
        <v>0.10075416893595014</v>
      </c>
      <c r="AD18">
        <v>0.10019646581931017</v>
      </c>
      <c r="AE18" s="31">
        <f t="shared" si="4"/>
        <v>4.5102888752232757E-4</v>
      </c>
    </row>
    <row r="19" spans="1:31" ht="15.6" x14ac:dyDescent="0.3">
      <c r="A19" s="2" t="s">
        <v>125</v>
      </c>
      <c r="B19" s="2">
        <v>17</v>
      </c>
      <c r="C19" s="44">
        <v>38.365000000000002</v>
      </c>
      <c r="D19" s="96">
        <v>42.521999999999998</v>
      </c>
      <c r="E19">
        <v>42.518000000000001</v>
      </c>
      <c r="F19">
        <v>42.517000000000003</v>
      </c>
      <c r="G19" s="3" t="s">
        <v>154</v>
      </c>
      <c r="H19" s="4" t="s">
        <v>155</v>
      </c>
      <c r="I19" s="4" t="s">
        <v>16</v>
      </c>
      <c r="J19" s="3" t="s">
        <v>25</v>
      </c>
      <c r="K19" s="2" t="s">
        <v>156</v>
      </c>
      <c r="L19" s="46">
        <v>1567.4264007597342</v>
      </c>
      <c r="M19" s="65">
        <v>1580.8659217877093</v>
      </c>
      <c r="N19" s="65">
        <v>1580.7262569832403</v>
      </c>
      <c r="O19" s="65">
        <v>1580.691340782123</v>
      </c>
      <c r="P19" s="44">
        <v>1099971</v>
      </c>
      <c r="Q19">
        <v>50005</v>
      </c>
      <c r="R19">
        <v>79296</v>
      </c>
      <c r="S19">
        <v>69160</v>
      </c>
      <c r="T19">
        <f t="shared" si="2"/>
        <v>66153.666666666672</v>
      </c>
      <c r="U19" s="45">
        <v>0.46376402517885118</v>
      </c>
      <c r="V19" s="70">
        <v>8.5510582740470784E-2</v>
      </c>
      <c r="W19" s="60">
        <v>0.13602946001214034</v>
      </c>
      <c r="X19" s="60">
        <v>0.11806258143049035</v>
      </c>
      <c r="Y19" s="60">
        <f t="shared" si="3"/>
        <v>0.1132008747277005</v>
      </c>
      <c r="Z19">
        <f t="shared" si="0"/>
        <v>2.560793596222586E-2</v>
      </c>
      <c r="AA19" s="55">
        <f t="shared" si="1"/>
        <v>2.1293929954906785E-2</v>
      </c>
      <c r="AB19">
        <v>3.2210561804889089E-3</v>
      </c>
      <c r="AC19">
        <v>5.1603327274463047E-3</v>
      </c>
      <c r="AD19">
        <v>4.483312786977234E-3</v>
      </c>
      <c r="AE19" s="31">
        <f t="shared" si="4"/>
        <v>9.8424601142153194E-4</v>
      </c>
    </row>
    <row r="20" spans="1:31" ht="15.6" x14ac:dyDescent="0.3">
      <c r="A20" s="2" t="s">
        <v>125</v>
      </c>
      <c r="B20" s="2">
        <v>18</v>
      </c>
      <c r="C20" s="44">
        <v>45.42</v>
      </c>
      <c r="D20" s="96">
        <v>48.866999999999997</v>
      </c>
      <c r="E20">
        <v>48.863999999999997</v>
      </c>
      <c r="F20">
        <v>48.860999999999997</v>
      </c>
      <c r="G20" s="2" t="s">
        <v>53</v>
      </c>
      <c r="H20" s="2" t="s">
        <v>49</v>
      </c>
      <c r="I20" s="2" t="s">
        <v>16</v>
      </c>
      <c r="J20" s="8" t="s">
        <v>52</v>
      </c>
      <c r="K20" s="2" t="s">
        <v>50</v>
      </c>
      <c r="L20" s="46">
        <v>1834.7690941385436</v>
      </c>
      <c r="M20" s="65">
        <v>1840.8880666049952</v>
      </c>
      <c r="N20" s="65">
        <v>1840.7493061979646</v>
      </c>
      <c r="O20" s="65">
        <v>1840.6105457909341</v>
      </c>
      <c r="P20" s="44">
        <v>1328571</v>
      </c>
      <c r="Q20">
        <v>848574</v>
      </c>
      <c r="R20">
        <v>841306</v>
      </c>
      <c r="S20">
        <v>848160</v>
      </c>
      <c r="T20">
        <f t="shared" si="2"/>
        <v>846013.33333333337</v>
      </c>
      <c r="U20" s="45">
        <v>0.56014516264146197</v>
      </c>
      <c r="V20" s="70">
        <v>1.4510960351647288</v>
      </c>
      <c r="W20" s="60">
        <v>1.4432304389247093</v>
      </c>
      <c r="X20" s="60">
        <v>1.44788836127942</v>
      </c>
      <c r="Y20" s="60">
        <f t="shared" si="3"/>
        <v>1.4474049451229529</v>
      </c>
      <c r="Z20">
        <f t="shared" si="0"/>
        <v>3.9550182601351905E-3</v>
      </c>
      <c r="AA20" s="55">
        <f t="shared" si="1"/>
        <v>2.5719312431073602E-2</v>
      </c>
      <c r="AB20">
        <v>5.4660624483595543E-2</v>
      </c>
      <c r="AC20">
        <v>5.4749531951131719E-2</v>
      </c>
      <c r="AD20">
        <v>5.4982165607325197E-2</v>
      </c>
      <c r="AE20" s="31">
        <f t="shared" si="4"/>
        <v>1.6603797257804678E-4</v>
      </c>
    </row>
    <row r="21" spans="1:31" ht="15.6" x14ac:dyDescent="0.3">
      <c r="A21" s="2" t="s">
        <v>125</v>
      </c>
      <c r="B21" s="2">
        <v>19</v>
      </c>
      <c r="C21" s="44">
        <v>64.13</v>
      </c>
      <c r="D21" s="96">
        <v>67.72</v>
      </c>
      <c r="E21">
        <v>67.712999999999994</v>
      </c>
      <c r="F21">
        <v>67.710999999999999</v>
      </c>
      <c r="G21" s="2" t="s">
        <v>58</v>
      </c>
      <c r="H21" s="2" t="s">
        <v>59</v>
      </c>
      <c r="I21" s="2" t="s">
        <v>16</v>
      </c>
      <c r="J21" s="8" t="s">
        <v>60</v>
      </c>
      <c r="K21" s="8" t="s">
        <v>203</v>
      </c>
      <c r="L21" s="46">
        <v>2809.2904169714693</v>
      </c>
      <c r="M21" s="65">
        <v>2837.4568469505175</v>
      </c>
      <c r="N21" s="65">
        <v>2837.0540851553505</v>
      </c>
      <c r="O21" s="65">
        <v>2836.9390103567316</v>
      </c>
      <c r="P21" s="44">
        <v>30739619</v>
      </c>
      <c r="Q21">
        <v>7165593</v>
      </c>
      <c r="R21">
        <v>7147594</v>
      </c>
      <c r="S21">
        <v>7168565</v>
      </c>
      <c r="T21">
        <f t="shared" si="2"/>
        <v>7160584</v>
      </c>
      <c r="U21" s="45">
        <v>12.96027753450254</v>
      </c>
      <c r="V21" s="70">
        <v>12.253455316689097</v>
      </c>
      <c r="W21" s="60">
        <v>12.261442597432584</v>
      </c>
      <c r="X21" s="60">
        <v>12.237410194509298</v>
      </c>
      <c r="Y21" s="60">
        <f t="shared" si="3"/>
        <v>12.250769369543661</v>
      </c>
      <c r="Z21">
        <f t="shared" si="0"/>
        <v>1.2239274145873684E-2</v>
      </c>
      <c r="AA21" s="55">
        <f t="shared" si="1"/>
        <v>0.59507686459599551</v>
      </c>
      <c r="AB21">
        <v>0.46156939545081616</v>
      </c>
      <c r="AC21">
        <v>0.46514279712342166</v>
      </c>
      <c r="AD21">
        <v>0.46470386247509332</v>
      </c>
      <c r="AE21" s="31">
        <f t="shared" si="4"/>
        <v>1.9487922185105605E-3</v>
      </c>
    </row>
    <row r="22" spans="1:31" ht="15.6" x14ac:dyDescent="0.3">
      <c r="A22" s="2" t="s">
        <v>125</v>
      </c>
      <c r="B22" s="2">
        <v>20</v>
      </c>
      <c r="C22" s="44">
        <v>69.082999999999998</v>
      </c>
      <c r="D22" s="96">
        <v>74.605999999999995</v>
      </c>
      <c r="E22">
        <v>74.596999999999994</v>
      </c>
      <c r="F22">
        <v>74.594999999999999</v>
      </c>
      <c r="G22" s="2" t="s">
        <v>110</v>
      </c>
      <c r="H22" s="2" t="s">
        <v>111</v>
      </c>
      <c r="I22" s="2" t="s">
        <v>106</v>
      </c>
      <c r="J22" s="2" t="s">
        <v>109</v>
      </c>
      <c r="K22" s="2" t="s">
        <v>167</v>
      </c>
      <c r="L22" s="46">
        <v>3128.7706611570247</v>
      </c>
      <c r="M22" s="65">
        <v>3157.9515828677841</v>
      </c>
      <c r="N22" s="65">
        <v>3157.6163873370574</v>
      </c>
      <c r="O22" s="65">
        <v>3157.5418994413408</v>
      </c>
      <c r="P22" s="44">
        <v>26014729</v>
      </c>
      <c r="Q22">
        <v>4474466</v>
      </c>
      <c r="R22">
        <v>4434579</v>
      </c>
      <c r="S22">
        <v>4458993</v>
      </c>
      <c r="T22">
        <f t="shared" si="2"/>
        <v>4456012.666666667</v>
      </c>
      <c r="U22" s="45">
        <v>10.968194102369054</v>
      </c>
      <c r="V22" s="70">
        <v>7.6515187503734303</v>
      </c>
      <c r="W22" s="60">
        <v>7.607362121055</v>
      </c>
      <c r="X22" s="60">
        <v>7.6119176425749915</v>
      </c>
      <c r="Y22" s="60">
        <f t="shared" si="3"/>
        <v>7.6235995046678076</v>
      </c>
      <c r="Z22">
        <f t="shared" si="0"/>
        <v>2.4285827238494269E-2</v>
      </c>
      <c r="AA22" s="55">
        <f t="shared" si="1"/>
        <v>0.50360947436058068</v>
      </c>
      <c r="AB22">
        <v>0.28822130514323541</v>
      </c>
      <c r="AC22">
        <v>0.28858836695603951</v>
      </c>
      <c r="AD22">
        <v>0.28905523906798697</v>
      </c>
      <c r="AE22" s="31">
        <f t="shared" si="4"/>
        <v>4.1796126897613748E-4</v>
      </c>
    </row>
    <row r="23" spans="1:31" ht="15.6" x14ac:dyDescent="0.3">
      <c r="A23" s="2" t="s">
        <v>125</v>
      </c>
      <c r="B23" s="2">
        <v>21</v>
      </c>
      <c r="C23" s="44">
        <v>73.343000000000004</v>
      </c>
      <c r="D23" s="96">
        <v>81.242000000000004</v>
      </c>
      <c r="E23">
        <v>81.230999999999995</v>
      </c>
      <c r="F23">
        <v>81.227999999999994</v>
      </c>
      <c r="G23" s="2" t="s">
        <v>112</v>
      </c>
      <c r="H23" s="2" t="s">
        <v>113</v>
      </c>
      <c r="I23" s="2" t="s">
        <v>106</v>
      </c>
      <c r="J23" s="2" t="s">
        <v>114</v>
      </c>
      <c r="K23" s="2" t="s">
        <v>115</v>
      </c>
      <c r="L23" s="46">
        <v>3322.0879120879122</v>
      </c>
      <c r="M23" s="65">
        <v>3360.4925334031964</v>
      </c>
      <c r="N23" s="65">
        <v>3360.2043489651555</v>
      </c>
      <c r="O23" s="65">
        <v>3360.1257532093264</v>
      </c>
      <c r="P23" s="44">
        <v>13622052</v>
      </c>
      <c r="Q23">
        <v>1725140</v>
      </c>
      <c r="R23">
        <v>1687361</v>
      </c>
      <c r="S23">
        <v>1664485</v>
      </c>
      <c r="T23">
        <f t="shared" si="2"/>
        <v>1692328.6666666667</v>
      </c>
      <c r="U23" s="45">
        <v>5.7432583829170225</v>
      </c>
      <c r="V23" s="70">
        <v>2.950059528225093</v>
      </c>
      <c r="W23" s="60">
        <v>2.8946076179825608</v>
      </c>
      <c r="X23" s="60">
        <v>2.8414314033014709</v>
      </c>
      <c r="Y23" s="60">
        <f t="shared" si="3"/>
        <v>2.895366183169708</v>
      </c>
      <c r="Z23">
        <f t="shared" si="0"/>
        <v>5.4318035190559624E-2</v>
      </c>
      <c r="AA23" s="55">
        <f t="shared" si="1"/>
        <v>0.26370424413925264</v>
      </c>
      <c r="AB23">
        <v>0.11112434474969775</v>
      </c>
      <c r="AC23">
        <v>0.10980811379283349</v>
      </c>
      <c r="AD23">
        <v>0.10790062007275594</v>
      </c>
      <c r="AE23" s="31">
        <f t="shared" si="4"/>
        <v>1.6208740963168933E-3</v>
      </c>
    </row>
    <row r="24" spans="1:31" ht="15.6" x14ac:dyDescent="0.3">
      <c r="A24" s="2" t="s">
        <v>125</v>
      </c>
      <c r="B24" s="2">
        <v>22</v>
      </c>
      <c r="C24" s="44">
        <v>74.587000000000003</v>
      </c>
      <c r="D24" s="96">
        <v>83.087000000000003</v>
      </c>
      <c r="E24">
        <v>83.069000000000003</v>
      </c>
      <c r="F24">
        <v>83.078000000000003</v>
      </c>
      <c r="G24" s="2" t="s">
        <v>159</v>
      </c>
      <c r="H24" s="2" t="s">
        <v>158</v>
      </c>
      <c r="I24" s="2" t="s">
        <v>106</v>
      </c>
      <c r="J24" s="8" t="s">
        <v>118</v>
      </c>
      <c r="K24" s="2" t="s">
        <v>160</v>
      </c>
      <c r="L24" s="46">
        <v>3367.6556776556777</v>
      </c>
      <c r="M24" s="65">
        <v>3407.250430292599</v>
      </c>
      <c r="N24" s="65">
        <v>3406.8631669535284</v>
      </c>
      <c r="O24" s="65">
        <v>3407.056798623064</v>
      </c>
      <c r="P24" s="44">
        <v>2000829</v>
      </c>
      <c r="Q24">
        <v>265401</v>
      </c>
      <c r="R24">
        <v>261420</v>
      </c>
      <c r="S24">
        <v>255154</v>
      </c>
      <c r="T24">
        <f t="shared" si="2"/>
        <v>260658.33333333334</v>
      </c>
      <c r="U24" s="45">
        <v>0.84357906775230951</v>
      </c>
      <c r="V24" s="70">
        <v>0.45384649874819893</v>
      </c>
      <c r="W24" s="60">
        <v>0.44845668679849837</v>
      </c>
      <c r="X24" s="60">
        <v>0.43557171634348368</v>
      </c>
      <c r="Y24" s="60">
        <f t="shared" si="3"/>
        <v>0.44595830063006031</v>
      </c>
      <c r="Z24">
        <f t="shared" si="0"/>
        <v>9.3900675221163573E-3</v>
      </c>
      <c r="AA24" s="55">
        <f t="shared" si="1"/>
        <v>3.873330531236386E-2</v>
      </c>
      <c r="AB24">
        <v>1.7095721055053231E-2</v>
      </c>
      <c r="AC24">
        <v>1.7012386269282347E-2</v>
      </c>
      <c r="AD24">
        <v>1.6540416293354385E-2</v>
      </c>
      <c r="AE24" s="31">
        <f t="shared" si="4"/>
        <v>2.9946166228259573E-4</v>
      </c>
    </row>
    <row r="25" spans="1:31" ht="15.6" x14ac:dyDescent="0.3">
      <c r="A25" s="2" t="s">
        <v>125</v>
      </c>
      <c r="B25" s="2">
        <v>23</v>
      </c>
      <c r="C25" s="44">
        <v>75.938999999999993</v>
      </c>
      <c r="D25" s="75">
        <v>85.201999999999998</v>
      </c>
      <c r="E25" s="30">
        <v>85.179000000000002</v>
      </c>
      <c r="F25" s="30">
        <v>85.192999999999998</v>
      </c>
      <c r="G25" s="2" t="s">
        <v>157</v>
      </c>
      <c r="H25" s="2" t="s">
        <v>117</v>
      </c>
      <c r="I25" s="2" t="s">
        <v>106</v>
      </c>
      <c r="J25" s="8" t="s">
        <v>118</v>
      </c>
      <c r="K25" s="2" t="s">
        <v>119</v>
      </c>
      <c r="L25" s="46">
        <v>3414.2380085003033</v>
      </c>
      <c r="M25" s="72">
        <v>3452.7538726333905</v>
      </c>
      <c r="N25" s="72">
        <v>3452.2590361445782</v>
      </c>
      <c r="O25" s="72">
        <v>3452.5602409638554</v>
      </c>
      <c r="P25" s="44">
        <v>10096007</v>
      </c>
      <c r="Q25" s="30">
        <v>959311</v>
      </c>
      <c r="R25" s="30">
        <v>942521</v>
      </c>
      <c r="S25" s="30">
        <v>912726</v>
      </c>
      <c r="T25" s="30">
        <f t="shared" si="2"/>
        <v>938186</v>
      </c>
      <c r="U25" s="45">
        <v>4.2566257151814533</v>
      </c>
      <c r="V25" s="71">
        <v>1.6404608067062048</v>
      </c>
      <c r="W25" s="82">
        <v>1.6168611617244568</v>
      </c>
      <c r="X25" s="82">
        <v>1.5581085555049989</v>
      </c>
      <c r="Y25" s="82">
        <f t="shared" si="3"/>
        <v>1.6051435079785534</v>
      </c>
      <c r="Z25" s="30">
        <f t="shared" si="0"/>
        <v>4.2408146345463957E-2</v>
      </c>
      <c r="AA25" s="55">
        <f t="shared" si="1"/>
        <v>0.19544484889351499</v>
      </c>
      <c r="AB25" s="30">
        <v>6.179371313990592E-2</v>
      </c>
      <c r="AC25" s="30">
        <v>6.1336283830274146E-2</v>
      </c>
      <c r="AD25" s="30">
        <v>5.9167671295641738E-2</v>
      </c>
      <c r="AE25" s="118">
        <f t="shared" si="4"/>
        <v>1.4028671632589586E-3</v>
      </c>
    </row>
    <row r="29" spans="1:31" x14ac:dyDescent="0.3">
      <c r="C29" s="182" t="s">
        <v>1</v>
      </c>
      <c r="D29" s="182" t="s">
        <v>7</v>
      </c>
      <c r="E29" s="183" t="s">
        <v>230</v>
      </c>
      <c r="F29" s="184" t="s">
        <v>232</v>
      </c>
      <c r="G29" s="184"/>
      <c r="H29" s="183" t="s">
        <v>234</v>
      </c>
      <c r="I29" s="183"/>
      <c r="J29" s="183"/>
      <c r="L29" s="172" t="s">
        <v>244</v>
      </c>
      <c r="M29" s="173" t="s">
        <v>224</v>
      </c>
      <c r="N29" s="174"/>
    </row>
    <row r="30" spans="1:31" x14ac:dyDescent="0.3">
      <c r="C30" s="182"/>
      <c r="D30" s="182"/>
      <c r="E30" s="183"/>
      <c r="F30" s="2" t="s">
        <v>233</v>
      </c>
      <c r="G30" s="2" t="s">
        <v>231</v>
      </c>
      <c r="H30" s="183"/>
      <c r="I30" s="183"/>
      <c r="J30" s="183"/>
      <c r="L30" s="172"/>
      <c r="M30" s="173"/>
      <c r="N30" s="174"/>
    </row>
    <row r="31" spans="1:31" x14ac:dyDescent="0.3">
      <c r="C31" s="2">
        <v>1</v>
      </c>
      <c r="D31" s="3" t="s">
        <v>126</v>
      </c>
      <c r="E31" s="2" t="s">
        <v>239</v>
      </c>
      <c r="F31" s="76">
        <v>933.40187342928948</v>
      </c>
      <c r="G31" s="2" t="s">
        <v>130</v>
      </c>
      <c r="H31" s="97">
        <v>0.6</v>
      </c>
      <c r="I31" s="2" t="s">
        <v>235</v>
      </c>
      <c r="J31" s="110">
        <v>0.01</v>
      </c>
      <c r="L31" s="20">
        <v>0.70208698694954752</v>
      </c>
      <c r="M31" s="20">
        <v>1.0678475209442907E-2</v>
      </c>
      <c r="N31" s="20">
        <f>(1/3)*(M31)^2</f>
        <v>3.800994426622891E-5</v>
      </c>
    </row>
    <row r="32" spans="1:31" x14ac:dyDescent="0.3">
      <c r="C32" s="2">
        <v>2</v>
      </c>
      <c r="D32" s="3" t="s">
        <v>127</v>
      </c>
      <c r="E32" s="2" t="s">
        <v>239</v>
      </c>
      <c r="F32" s="76">
        <v>950.30843043180266</v>
      </c>
      <c r="G32" s="2" t="s">
        <v>131</v>
      </c>
      <c r="H32" s="98">
        <v>0.3</v>
      </c>
      <c r="I32" s="2" t="s">
        <v>235</v>
      </c>
      <c r="J32" s="110">
        <v>5.0000000000000001E-3</v>
      </c>
      <c r="L32" s="20">
        <v>0.33342999908899312</v>
      </c>
      <c r="M32" s="20">
        <v>5.4875589416099853E-3</v>
      </c>
      <c r="N32" s="20">
        <f t="shared" ref="N32:N53" si="5">(1/3)*(M32)^2</f>
        <v>1.00377677125479E-5</v>
      </c>
    </row>
    <row r="33" spans="3:14" x14ac:dyDescent="0.3">
      <c r="C33" s="2">
        <v>3</v>
      </c>
      <c r="D33" s="3" t="s">
        <v>132</v>
      </c>
      <c r="E33" s="2" t="s">
        <v>239</v>
      </c>
      <c r="F33" s="76">
        <v>973.22366917980355</v>
      </c>
      <c r="G33" s="2" t="s">
        <v>133</v>
      </c>
      <c r="H33" s="97">
        <v>0.92</v>
      </c>
      <c r="I33" s="2" t="s">
        <v>235</v>
      </c>
      <c r="J33" s="110">
        <v>0.01</v>
      </c>
      <c r="L33" s="20">
        <v>0.92657186119858148</v>
      </c>
      <c r="M33" s="20">
        <v>1.3727102461596138E-2</v>
      </c>
      <c r="N33" s="20">
        <f t="shared" si="5"/>
        <v>6.2811113997052919E-5</v>
      </c>
    </row>
    <row r="34" spans="3:14" x14ac:dyDescent="0.3">
      <c r="C34" s="2">
        <v>4</v>
      </c>
      <c r="D34" s="3" t="s">
        <v>8</v>
      </c>
      <c r="E34" s="2" t="s">
        <v>239</v>
      </c>
      <c r="F34" s="76">
        <v>1030.2280912364945</v>
      </c>
      <c r="G34" s="2" t="s">
        <v>9</v>
      </c>
      <c r="H34" s="97">
        <v>8.5</v>
      </c>
      <c r="I34" s="2" t="s">
        <v>235</v>
      </c>
      <c r="J34" s="110">
        <v>0.03</v>
      </c>
      <c r="L34" s="20">
        <v>8.4857330951077188</v>
      </c>
      <c r="M34" s="20">
        <v>3.1444145028041957E-2</v>
      </c>
      <c r="N34" s="20">
        <f t="shared" si="5"/>
        <v>3.2957808551484528E-4</v>
      </c>
    </row>
    <row r="35" spans="3:14" x14ac:dyDescent="0.3">
      <c r="C35" s="2">
        <v>5</v>
      </c>
      <c r="D35" s="3" t="s">
        <v>136</v>
      </c>
      <c r="E35" s="2" t="s">
        <v>236</v>
      </c>
      <c r="F35" s="76">
        <v>1033.3973589435775</v>
      </c>
      <c r="G35" s="2" t="s">
        <v>135</v>
      </c>
      <c r="H35" s="99">
        <v>5</v>
      </c>
      <c r="I35" s="2" t="s">
        <v>235</v>
      </c>
      <c r="J35" s="110">
        <v>0.1</v>
      </c>
      <c r="L35" s="20">
        <v>4.6972889090470433</v>
      </c>
      <c r="M35" s="20">
        <v>0.18319995928179433</v>
      </c>
      <c r="N35" s="20">
        <f t="shared" si="5"/>
        <v>1.1187408360283702E-2</v>
      </c>
    </row>
    <row r="36" spans="3:14" x14ac:dyDescent="0.3">
      <c r="C36" s="2">
        <v>6</v>
      </c>
      <c r="D36" s="3" t="s">
        <v>141</v>
      </c>
      <c r="E36" s="2" t="s">
        <v>239</v>
      </c>
      <c r="F36" s="76">
        <v>1036.4705882352941</v>
      </c>
      <c r="G36" s="2" t="s">
        <v>139</v>
      </c>
      <c r="H36" s="97">
        <v>0.6</v>
      </c>
      <c r="I36" s="2" t="s">
        <v>235</v>
      </c>
      <c r="J36" s="110">
        <v>0.05</v>
      </c>
      <c r="L36" s="20">
        <v>0.60093825142527413</v>
      </c>
      <c r="M36" s="20">
        <v>5.365189681876386E-2</v>
      </c>
      <c r="N36" s="20">
        <f t="shared" si="5"/>
        <v>9.595086774170944E-4</v>
      </c>
    </row>
    <row r="37" spans="3:14" x14ac:dyDescent="0.3">
      <c r="C37" s="2">
        <v>7</v>
      </c>
      <c r="D37" s="3" t="s">
        <v>142</v>
      </c>
      <c r="E37" s="2" t="s">
        <v>239</v>
      </c>
      <c r="F37" s="76">
        <v>1047.250900360144</v>
      </c>
      <c r="G37" s="2" t="s">
        <v>138</v>
      </c>
      <c r="H37" s="98">
        <v>0.63</v>
      </c>
      <c r="I37" s="2" t="s">
        <v>235</v>
      </c>
      <c r="J37" s="110">
        <v>5.0000000000000001E-3</v>
      </c>
      <c r="L37" s="20">
        <v>0.62966235759284617</v>
      </c>
      <c r="M37" s="20">
        <v>5.9043600326426516E-3</v>
      </c>
      <c r="N37" s="20">
        <f t="shared" si="5"/>
        <v>1.162048913168931E-5</v>
      </c>
    </row>
    <row r="38" spans="3:14" x14ac:dyDescent="0.3">
      <c r="C38" s="2">
        <v>8</v>
      </c>
      <c r="D38" s="3" t="s">
        <v>79</v>
      </c>
      <c r="E38" s="2" t="s">
        <v>239</v>
      </c>
      <c r="F38" s="76">
        <v>1059.6398559423769</v>
      </c>
      <c r="G38" s="2" t="s">
        <v>81</v>
      </c>
      <c r="H38" s="98">
        <v>0.74</v>
      </c>
      <c r="I38" s="2" t="s">
        <v>235</v>
      </c>
      <c r="J38" s="110">
        <v>1E-3</v>
      </c>
      <c r="L38" s="20">
        <v>0.7353144084557991</v>
      </c>
      <c r="M38" s="20">
        <v>1.9810351802560093E-3</v>
      </c>
      <c r="N38" s="20">
        <f t="shared" si="5"/>
        <v>1.3081667951373197E-6</v>
      </c>
    </row>
    <row r="39" spans="3:14" x14ac:dyDescent="0.3">
      <c r="C39" s="2">
        <v>9</v>
      </c>
      <c r="D39" s="8" t="s">
        <v>145</v>
      </c>
      <c r="E39" s="2" t="s">
        <v>237</v>
      </c>
      <c r="F39" s="76">
        <v>1337.4819520646838</v>
      </c>
      <c r="G39" s="2" t="s">
        <v>144</v>
      </c>
      <c r="H39" s="97">
        <v>1</v>
      </c>
      <c r="I39" s="2" t="s">
        <v>235</v>
      </c>
      <c r="J39" s="110">
        <v>0.01</v>
      </c>
      <c r="L39" s="20">
        <v>0.99429997759701561</v>
      </c>
      <c r="M39" s="20">
        <v>1.4489891511982432E-2</v>
      </c>
      <c r="N39" s="20">
        <f t="shared" si="5"/>
        <v>6.9985652009673494E-5</v>
      </c>
    </row>
    <row r="40" spans="3:14" x14ac:dyDescent="0.3">
      <c r="C40" s="2">
        <v>10</v>
      </c>
      <c r="D40" s="3" t="s">
        <v>146</v>
      </c>
      <c r="E40" s="2" t="s">
        <v>237</v>
      </c>
      <c r="F40" s="76">
        <v>1379.4397920877852</v>
      </c>
      <c r="G40" s="2" t="s">
        <v>148</v>
      </c>
      <c r="H40" s="98">
        <v>0.57999999999999996</v>
      </c>
      <c r="I40" s="2" t="s">
        <v>235</v>
      </c>
      <c r="J40" s="110">
        <v>7.0000000000000001E-3</v>
      </c>
      <c r="L40" s="20">
        <v>0.57580901789081673</v>
      </c>
      <c r="M40" s="20">
        <v>7.9131148270162408E-3</v>
      </c>
      <c r="N40" s="20">
        <f t="shared" si="5"/>
        <v>2.0872462088514756E-5</v>
      </c>
    </row>
    <row r="41" spans="3:14" x14ac:dyDescent="0.3">
      <c r="C41" s="2">
        <v>11</v>
      </c>
      <c r="D41" s="3" t="s">
        <v>30</v>
      </c>
      <c r="E41" s="2" t="s">
        <v>237</v>
      </c>
      <c r="F41" s="76">
        <v>1426.990185387132</v>
      </c>
      <c r="G41" s="2" t="s">
        <v>28</v>
      </c>
      <c r="H41" s="97">
        <v>13.9</v>
      </c>
      <c r="I41" s="2" t="s">
        <v>235</v>
      </c>
      <c r="J41" s="110">
        <v>0.05</v>
      </c>
      <c r="L41" s="20">
        <v>13.850218653367127</v>
      </c>
      <c r="M41" s="20">
        <v>5.3809117730701794E-2</v>
      </c>
      <c r="N41" s="20">
        <f t="shared" si="5"/>
        <v>9.6514038365217542E-4</v>
      </c>
    </row>
    <row r="42" spans="3:14" x14ac:dyDescent="0.3">
      <c r="C42" s="2">
        <v>12</v>
      </c>
      <c r="D42" s="3" t="s">
        <v>99</v>
      </c>
      <c r="E42" s="2" t="s">
        <v>237</v>
      </c>
      <c r="F42" s="76">
        <v>1436.6957470010905</v>
      </c>
      <c r="G42" s="2" t="s">
        <v>98</v>
      </c>
      <c r="H42" s="98">
        <v>1.101</v>
      </c>
      <c r="I42" s="2" t="s">
        <v>235</v>
      </c>
      <c r="J42" s="110">
        <v>4.0000000000000001E-3</v>
      </c>
      <c r="L42" s="20">
        <v>1.1012557747890124</v>
      </c>
      <c r="M42" s="20">
        <v>4.8885983900685218E-3</v>
      </c>
      <c r="N42" s="20">
        <f t="shared" si="5"/>
        <v>7.9661314064601808E-6</v>
      </c>
    </row>
    <row r="43" spans="3:14" x14ac:dyDescent="0.3">
      <c r="C43" s="2">
        <v>13</v>
      </c>
      <c r="D43" s="3" t="s">
        <v>34</v>
      </c>
      <c r="E43" s="2" t="s">
        <v>237</v>
      </c>
      <c r="F43" s="76">
        <v>1463.3587786259543</v>
      </c>
      <c r="G43" s="2" t="s">
        <v>35</v>
      </c>
      <c r="H43" s="97">
        <v>0.74</v>
      </c>
      <c r="I43" s="2" t="s">
        <v>235</v>
      </c>
      <c r="J43" s="110">
        <v>0.01</v>
      </c>
      <c r="L43" s="20">
        <v>0.74071884500274032</v>
      </c>
      <c r="M43" s="20">
        <v>1.1753144979811735E-2</v>
      </c>
      <c r="N43" s="20">
        <f t="shared" si="5"/>
        <v>4.6045472305491264E-5</v>
      </c>
    </row>
    <row r="44" spans="3:14" x14ac:dyDescent="0.3">
      <c r="C44" s="2">
        <v>14</v>
      </c>
      <c r="D44" s="3" t="s">
        <v>37</v>
      </c>
      <c r="E44" s="2" t="s">
        <v>237</v>
      </c>
      <c r="F44" s="76">
        <v>1487.5681570338061</v>
      </c>
      <c r="G44" s="2" t="s">
        <v>38</v>
      </c>
      <c r="H44" s="97">
        <v>8.1</v>
      </c>
      <c r="I44" s="2" t="s">
        <v>235</v>
      </c>
      <c r="J44" s="110">
        <v>0.01</v>
      </c>
      <c r="L44" s="20">
        <v>8.1592605539215448</v>
      </c>
      <c r="M44" s="20">
        <v>1.1586789868400805E-2</v>
      </c>
      <c r="N44" s="20">
        <f t="shared" si="5"/>
        <v>4.4751233151491846E-5</v>
      </c>
    </row>
    <row r="45" spans="3:14" x14ac:dyDescent="0.3">
      <c r="C45" s="2">
        <v>15</v>
      </c>
      <c r="D45" s="3" t="s">
        <v>149</v>
      </c>
      <c r="E45" s="2" t="s">
        <v>237</v>
      </c>
      <c r="F45" s="76">
        <v>1501.1712567268123</v>
      </c>
      <c r="G45" s="2" t="s">
        <v>151</v>
      </c>
      <c r="H45" s="98">
        <v>2.0230000000000001</v>
      </c>
      <c r="I45" s="2" t="s">
        <v>235</v>
      </c>
      <c r="J45" s="110">
        <v>2E-3</v>
      </c>
      <c r="L45" s="20">
        <v>2.0235345825699262</v>
      </c>
      <c r="M45" s="20">
        <v>2.0223615786749329E-3</v>
      </c>
      <c r="N45" s="20">
        <f t="shared" si="5"/>
        <v>1.3633154516335222E-6</v>
      </c>
    </row>
    <row r="46" spans="3:14" x14ac:dyDescent="0.3">
      <c r="C46" s="2">
        <v>16</v>
      </c>
      <c r="D46" s="43" t="s">
        <v>245</v>
      </c>
      <c r="E46" s="2" t="s">
        <v>237</v>
      </c>
      <c r="F46" s="76">
        <v>1530.1677746122193</v>
      </c>
      <c r="G46" s="2" t="s">
        <v>153</v>
      </c>
      <c r="H46" s="98">
        <v>2.65</v>
      </c>
      <c r="I46" s="2" t="s">
        <v>235</v>
      </c>
      <c r="J46" s="110">
        <v>8.0000000000000002E-3</v>
      </c>
      <c r="L46" s="20">
        <v>2.6485158655208121</v>
      </c>
      <c r="M46" s="20">
        <v>8.9680422591976207E-3</v>
      </c>
      <c r="N46" s="20">
        <f t="shared" si="5"/>
        <v>2.6808593987584784E-5</v>
      </c>
    </row>
    <row r="47" spans="3:14" x14ac:dyDescent="0.3">
      <c r="C47" s="2">
        <v>17</v>
      </c>
      <c r="D47" s="3" t="s">
        <v>154</v>
      </c>
      <c r="E47" s="2" t="s">
        <v>237</v>
      </c>
      <c r="F47" s="76">
        <v>1567.4264007597342</v>
      </c>
      <c r="G47" s="2" t="s">
        <v>156</v>
      </c>
      <c r="H47" s="97">
        <v>0.11</v>
      </c>
      <c r="I47" s="2" t="s">
        <v>235</v>
      </c>
      <c r="J47" s="110">
        <v>0.02</v>
      </c>
      <c r="L47" s="20">
        <v>0.1132008747277005</v>
      </c>
      <c r="M47" s="20">
        <v>2.560793596222586E-2</v>
      </c>
      <c r="N47" s="20">
        <f t="shared" si="5"/>
        <v>2.185887947484868E-4</v>
      </c>
    </row>
    <row r="48" spans="3:14" x14ac:dyDescent="0.3">
      <c r="C48" s="2">
        <v>18</v>
      </c>
      <c r="D48" s="2" t="s">
        <v>53</v>
      </c>
      <c r="E48" s="2" t="s">
        <v>237</v>
      </c>
      <c r="F48" s="76">
        <v>1834.7690941385436</v>
      </c>
      <c r="G48" s="2" t="s">
        <v>50</v>
      </c>
      <c r="H48" s="98">
        <v>1.45</v>
      </c>
      <c r="I48" s="2" t="s">
        <v>235</v>
      </c>
      <c r="J48" s="110">
        <v>3.0000000000000001E-3</v>
      </c>
      <c r="L48" s="20">
        <v>1.4474049451229529</v>
      </c>
      <c r="M48" s="20">
        <v>3.9550182601351905E-3</v>
      </c>
      <c r="N48" s="20">
        <f t="shared" si="5"/>
        <v>5.2140564793342629E-6</v>
      </c>
    </row>
    <row r="49" spans="3:14" x14ac:dyDescent="0.3">
      <c r="C49" s="2">
        <v>19</v>
      </c>
      <c r="D49" s="2" t="s">
        <v>58</v>
      </c>
      <c r="E49" s="2" t="s">
        <v>237</v>
      </c>
      <c r="F49" s="76">
        <v>2809.2904169714693</v>
      </c>
      <c r="G49" s="8" t="s">
        <v>203</v>
      </c>
      <c r="H49" s="97">
        <v>12.3</v>
      </c>
      <c r="I49" s="2" t="s">
        <v>235</v>
      </c>
      <c r="J49" s="110">
        <v>0.01</v>
      </c>
      <c r="L49" s="20">
        <v>12.250769369543661</v>
      </c>
      <c r="M49" s="20">
        <v>1.2239274145873684E-2</v>
      </c>
      <c r="N49" s="20">
        <f t="shared" si="5"/>
        <v>4.9933277205950663E-5</v>
      </c>
    </row>
    <row r="50" spans="3:14" x14ac:dyDescent="0.3">
      <c r="C50" s="2">
        <v>20</v>
      </c>
      <c r="D50" s="2" t="s">
        <v>110</v>
      </c>
      <c r="E50" s="2" t="s">
        <v>237</v>
      </c>
      <c r="F50" s="76">
        <v>3128.7706611570247</v>
      </c>
      <c r="G50" s="2" t="s">
        <v>167</v>
      </c>
      <c r="H50" s="97">
        <v>7.62</v>
      </c>
      <c r="I50" s="2" t="s">
        <v>235</v>
      </c>
      <c r="J50" s="107">
        <v>0.02</v>
      </c>
      <c r="L50" s="20">
        <v>7.6235995046678076</v>
      </c>
      <c r="M50" s="20">
        <v>2.4285827238494269E-2</v>
      </c>
      <c r="N50" s="20">
        <f t="shared" si="5"/>
        <v>1.9660046821933007E-4</v>
      </c>
    </row>
    <row r="51" spans="3:14" x14ac:dyDescent="0.3">
      <c r="C51" s="2">
        <v>21</v>
      </c>
      <c r="D51" s="2" t="s">
        <v>112</v>
      </c>
      <c r="E51" s="2" t="s">
        <v>238</v>
      </c>
      <c r="F51" s="76">
        <v>3322.0879120879122</v>
      </c>
      <c r="G51" s="2" t="s">
        <v>115</v>
      </c>
      <c r="H51" s="97">
        <v>2.9</v>
      </c>
      <c r="I51" s="2" t="s">
        <v>235</v>
      </c>
      <c r="J51" s="110">
        <v>0.05</v>
      </c>
      <c r="L51" s="20">
        <v>2.895366183169708</v>
      </c>
      <c r="M51" s="20">
        <v>5.4318035190559624E-2</v>
      </c>
      <c r="N51" s="20">
        <f t="shared" si="5"/>
        <v>9.834829823209578E-4</v>
      </c>
    </row>
    <row r="52" spans="3:14" x14ac:dyDescent="0.3">
      <c r="C52" s="2">
        <v>22</v>
      </c>
      <c r="D52" s="2" t="s">
        <v>159</v>
      </c>
      <c r="E52" s="2" t="s">
        <v>238</v>
      </c>
      <c r="F52" s="76">
        <v>3367.6556776556777</v>
      </c>
      <c r="G52" s="2" t="s">
        <v>160</v>
      </c>
      <c r="H52" s="98">
        <v>0.45</v>
      </c>
      <c r="I52" s="2" t="s">
        <v>235</v>
      </c>
      <c r="J52" s="110">
        <v>8.9999999999999993E-3</v>
      </c>
      <c r="L52" s="20">
        <v>0.44595830063006031</v>
      </c>
      <c r="M52" s="20">
        <v>9.3900675221163573E-3</v>
      </c>
      <c r="N52" s="20">
        <f t="shared" si="5"/>
        <v>2.939112268996814E-5</v>
      </c>
    </row>
    <row r="53" spans="3:14" x14ac:dyDescent="0.3">
      <c r="C53" s="2">
        <v>23</v>
      </c>
      <c r="D53" s="2" t="s">
        <v>157</v>
      </c>
      <c r="E53" s="2" t="s">
        <v>238</v>
      </c>
      <c r="F53" s="76">
        <v>3414.2380085003033</v>
      </c>
      <c r="G53" s="2" t="s">
        <v>119</v>
      </c>
      <c r="H53" s="97">
        <v>1.6</v>
      </c>
      <c r="I53" s="2" t="s">
        <v>235</v>
      </c>
      <c r="J53" s="110">
        <v>0.04</v>
      </c>
      <c r="L53" s="20">
        <v>1.6051435079785534</v>
      </c>
      <c r="M53" s="20">
        <v>4.2408146345463957E-2</v>
      </c>
      <c r="N53" s="20">
        <f t="shared" si="5"/>
        <v>5.9948362548609591E-4</v>
      </c>
    </row>
    <row r="54" spans="3:14" x14ac:dyDescent="0.3">
      <c r="C54" s="103" t="s">
        <v>239</v>
      </c>
      <c r="D54" s="180" t="s">
        <v>246</v>
      </c>
      <c r="E54" s="180"/>
      <c r="F54" s="180"/>
      <c r="G54" s="180"/>
      <c r="H54" s="105">
        <v>12.41</v>
      </c>
      <c r="I54" s="2" t="s">
        <v>235</v>
      </c>
      <c r="J54" s="110">
        <v>0.03</v>
      </c>
      <c r="L54" s="133">
        <f>SUM(L31:L34,L37,L36,L38)</f>
        <v>12.413736959818761</v>
      </c>
      <c r="M54" s="134">
        <f>SQRT(SUM(N36:N38))</f>
        <v>3.1183927484265368E-2</v>
      </c>
    </row>
    <row r="55" spans="3:14" x14ac:dyDescent="0.3">
      <c r="C55" s="103" t="s">
        <v>236</v>
      </c>
      <c r="D55" s="180" t="s">
        <v>247</v>
      </c>
      <c r="E55" s="180"/>
      <c r="F55" s="180"/>
      <c r="G55" s="180"/>
      <c r="H55" s="139">
        <v>5</v>
      </c>
      <c r="I55" s="2" t="s">
        <v>235</v>
      </c>
      <c r="J55" s="110">
        <v>0.1</v>
      </c>
      <c r="L55" s="135">
        <f>SUM(L35)</f>
        <v>4.6972889090470433</v>
      </c>
      <c r="M55" s="31">
        <f>SQRT(SUM(N35))</f>
        <v>0.10577054580687244</v>
      </c>
    </row>
    <row r="56" spans="3:14" x14ac:dyDescent="0.3">
      <c r="C56" s="103" t="s">
        <v>237</v>
      </c>
      <c r="D56" s="180" t="s">
        <v>248</v>
      </c>
      <c r="E56" s="180"/>
      <c r="F56" s="180"/>
      <c r="G56" s="180"/>
      <c r="H56" s="105">
        <v>51.52</v>
      </c>
      <c r="I56" s="2" t="s">
        <v>235</v>
      </c>
      <c r="J56" s="110">
        <v>0.04</v>
      </c>
      <c r="L56" s="135">
        <f>SUM(L39:L50)</f>
        <v>51.528587964721112</v>
      </c>
      <c r="M56" s="31">
        <f>SQRT(SUM(N39:N50))</f>
        <v>4.0660421059134734E-2</v>
      </c>
    </row>
    <row r="57" spans="3:14" x14ac:dyDescent="0.3">
      <c r="C57" s="103" t="s">
        <v>238</v>
      </c>
      <c r="D57" s="180" t="s">
        <v>249</v>
      </c>
      <c r="E57" s="180"/>
      <c r="F57" s="180"/>
      <c r="G57" s="180"/>
      <c r="H57" s="105">
        <v>4.9400000000000004</v>
      </c>
      <c r="I57" s="2" t="s">
        <v>235</v>
      </c>
      <c r="J57" s="110">
        <v>0.04</v>
      </c>
      <c r="L57" s="136">
        <f>SUM(L51:L53)</f>
        <v>4.9464679917783219</v>
      </c>
      <c r="M57" s="118">
        <f>SQRT(SUM(N51:N53))</f>
        <v>4.0154174508972559E-2</v>
      </c>
    </row>
    <row r="58" spans="3:14" x14ac:dyDescent="0.3">
      <c r="C58" s="25" t="s">
        <v>252</v>
      </c>
      <c r="D58" s="181" t="s">
        <v>253</v>
      </c>
      <c r="E58" s="181"/>
      <c r="F58" s="181"/>
      <c r="G58" s="181"/>
      <c r="H58" s="181"/>
      <c r="I58" s="181"/>
      <c r="J58" s="181"/>
    </row>
    <row r="59" spans="3:14" x14ac:dyDescent="0.3">
      <c r="C59" s="25" t="s">
        <v>254</v>
      </c>
      <c r="D59" s="175" t="s">
        <v>255</v>
      </c>
      <c r="E59" s="175"/>
      <c r="F59" s="175"/>
      <c r="G59" s="175"/>
      <c r="H59" s="175"/>
      <c r="I59" s="175"/>
      <c r="J59" s="175"/>
    </row>
    <row r="60" spans="3:14" x14ac:dyDescent="0.3">
      <c r="C60" s="25" t="s">
        <v>256</v>
      </c>
      <c r="D60" s="175" t="s">
        <v>257</v>
      </c>
      <c r="E60" s="175"/>
      <c r="F60" s="175"/>
      <c r="G60" s="175"/>
      <c r="H60" s="175"/>
      <c r="I60" s="175"/>
      <c r="J60" s="175"/>
    </row>
    <row r="61" spans="3:14" x14ac:dyDescent="0.3">
      <c r="C61" s="25" t="s">
        <v>258</v>
      </c>
      <c r="D61" s="175" t="s">
        <v>259</v>
      </c>
      <c r="E61" s="175"/>
      <c r="F61" s="175"/>
      <c r="G61" s="175"/>
      <c r="H61" s="175"/>
      <c r="I61" s="175"/>
      <c r="J61" s="175"/>
    </row>
    <row r="62" spans="3:14" x14ac:dyDescent="0.3">
      <c r="C62" s="25" t="s">
        <v>260</v>
      </c>
      <c r="D62" s="175" t="s">
        <v>261</v>
      </c>
      <c r="E62" s="175"/>
      <c r="F62" s="175"/>
      <c r="G62" s="175"/>
      <c r="H62" s="175"/>
      <c r="I62" s="175"/>
      <c r="J62" s="175"/>
    </row>
    <row r="63" spans="3:14" x14ac:dyDescent="0.3">
      <c r="C63" s="25" t="s">
        <v>278</v>
      </c>
      <c r="D63" s="175" t="s">
        <v>262</v>
      </c>
      <c r="E63" s="175"/>
      <c r="F63" s="175"/>
      <c r="G63" s="175"/>
      <c r="H63" s="175"/>
      <c r="I63" s="175"/>
      <c r="J63" s="175"/>
    </row>
  </sheetData>
  <mergeCells count="18">
    <mergeCell ref="D61:J61"/>
    <mergeCell ref="D62:J62"/>
    <mergeCell ref="D63:J63"/>
    <mergeCell ref="M29:M30"/>
    <mergeCell ref="N29:N30"/>
    <mergeCell ref="D58:J58"/>
    <mergeCell ref="D59:J59"/>
    <mergeCell ref="D60:J60"/>
    <mergeCell ref="D54:G54"/>
    <mergeCell ref="D55:G55"/>
    <mergeCell ref="D56:G56"/>
    <mergeCell ref="D57:G57"/>
    <mergeCell ref="L29:L30"/>
    <mergeCell ref="C29:C30"/>
    <mergeCell ref="D29:D30"/>
    <mergeCell ref="E29:E30"/>
    <mergeCell ref="F29:G29"/>
    <mergeCell ref="H29:J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0AA1C-67EA-4747-B076-EC50DA511ECC}">
  <dimension ref="A1:AE44"/>
  <sheetViews>
    <sheetView topLeftCell="D20" zoomScale="80" zoomScaleNormal="80" workbookViewId="0">
      <selection activeCell="E25" sqref="E25"/>
    </sheetView>
  </sheetViews>
  <sheetFormatPr baseColWidth="10" defaultRowHeight="14.4" x14ac:dyDescent="0.3"/>
  <cols>
    <col min="4" max="4" width="10.44140625" customWidth="1"/>
    <col min="7" max="7" width="17.44140625" bestFit="1" customWidth="1"/>
    <col min="9" max="9" width="7" customWidth="1"/>
    <col min="10" max="10" width="9.21875" customWidth="1"/>
    <col min="13" max="15" width="14.77734375" bestFit="1" customWidth="1"/>
    <col min="17" max="17" width="13.21875" customWidth="1"/>
    <col min="18" max="18" width="12.21875" customWidth="1"/>
    <col min="19" max="19" width="14.5546875" customWidth="1"/>
    <col min="23" max="23" width="10.5546875" customWidth="1"/>
    <col min="27" max="27" width="10.44140625" customWidth="1"/>
    <col min="28" max="28" width="9.77734375" customWidth="1"/>
    <col min="29" max="29" width="10.21875" customWidth="1"/>
  </cols>
  <sheetData>
    <row r="1" spans="1:31" ht="27.6" x14ac:dyDescent="0.3">
      <c r="A1" s="87" t="s">
        <v>0</v>
      </c>
      <c r="B1" s="86" t="s">
        <v>1</v>
      </c>
      <c r="C1" s="86" t="s">
        <v>209</v>
      </c>
      <c r="D1" s="86" t="s">
        <v>210</v>
      </c>
      <c r="E1" s="86" t="s">
        <v>211</v>
      </c>
      <c r="F1" s="86" t="s">
        <v>240</v>
      </c>
      <c r="G1" s="88" t="s">
        <v>7</v>
      </c>
      <c r="H1" s="89" t="s">
        <v>4</v>
      </c>
      <c r="I1" s="89" t="s">
        <v>6</v>
      </c>
      <c r="J1" s="89" t="s">
        <v>5</v>
      </c>
      <c r="K1" s="86" t="s">
        <v>3</v>
      </c>
      <c r="L1" s="86" t="s">
        <v>212</v>
      </c>
      <c r="M1" s="86" t="s">
        <v>213</v>
      </c>
      <c r="N1" s="86" t="s">
        <v>215</v>
      </c>
      <c r="O1" s="86" t="s">
        <v>214</v>
      </c>
      <c r="P1" s="86" t="s">
        <v>216</v>
      </c>
      <c r="Q1" s="86" t="s">
        <v>219</v>
      </c>
      <c r="R1" s="86" t="s">
        <v>220</v>
      </c>
      <c r="S1" s="86" t="s">
        <v>241</v>
      </c>
      <c r="T1" s="90" t="s">
        <v>221</v>
      </c>
      <c r="U1" s="91" t="s">
        <v>217</v>
      </c>
      <c r="V1" s="92" t="s">
        <v>228</v>
      </c>
      <c r="W1" s="92" t="s">
        <v>222</v>
      </c>
      <c r="X1" s="92" t="s">
        <v>223</v>
      </c>
      <c r="Y1" s="90" t="s">
        <v>243</v>
      </c>
      <c r="Z1" s="93" t="s">
        <v>224</v>
      </c>
      <c r="AA1" s="86" t="s">
        <v>218</v>
      </c>
      <c r="AB1" s="93" t="s">
        <v>229</v>
      </c>
      <c r="AC1" s="93" t="s">
        <v>225</v>
      </c>
      <c r="AD1" s="93" t="s">
        <v>226</v>
      </c>
      <c r="AE1" s="94" t="s">
        <v>227</v>
      </c>
    </row>
    <row r="2" spans="1:31" x14ac:dyDescent="0.3">
      <c r="A2" s="2" t="s">
        <v>161</v>
      </c>
      <c r="B2" s="2">
        <v>1</v>
      </c>
      <c r="C2" s="44">
        <v>17.742000000000001</v>
      </c>
      <c r="D2">
        <v>22.08</v>
      </c>
      <c r="E2">
        <v>22.077999999999999</v>
      </c>
      <c r="F2">
        <v>22.077999999999999</v>
      </c>
      <c r="G2" s="3" t="s">
        <v>162</v>
      </c>
      <c r="H2" s="4" t="s">
        <v>163</v>
      </c>
      <c r="I2" s="4" t="s">
        <v>11</v>
      </c>
      <c r="J2" s="3" t="s">
        <v>12</v>
      </c>
      <c r="K2" s="2" t="s">
        <v>164</v>
      </c>
      <c r="L2" s="46">
        <v>1007.2509003601441</v>
      </c>
      <c r="M2" s="65">
        <v>1008.6550282763707</v>
      </c>
      <c r="N2" s="65">
        <v>1008.6058519793459</v>
      </c>
      <c r="O2" s="65">
        <v>1008.6058519793459</v>
      </c>
      <c r="P2" s="44">
        <v>339793</v>
      </c>
      <c r="Q2">
        <v>175463</v>
      </c>
      <c r="R2">
        <v>183694</v>
      </c>
      <c r="S2">
        <v>171626</v>
      </c>
      <c r="T2">
        <f>AVERAGE(Q2:S2)</f>
        <v>176927.66666666666</v>
      </c>
      <c r="U2" s="45">
        <v>0.14609422856532842</v>
      </c>
      <c r="V2" s="70">
        <v>0.27768196213499435</v>
      </c>
      <c r="W2" s="70">
        <v>0.29150071054230486</v>
      </c>
      <c r="X2">
        <v>0.28149348839853389</v>
      </c>
      <c r="Y2" s="60">
        <f>AVERAGE(V2:X2)</f>
        <v>0.28355872035861102</v>
      </c>
      <c r="Z2">
        <f t="shared" ref="Z2:Z15" si="0">_xlfn.STDEV.S(V2:X2)</f>
        <v>7.1371100014522518E-3</v>
      </c>
      <c r="AA2" s="55">
        <f t="shared" ref="AA2:AA12" si="1">P2/$P$6</f>
        <v>6.923970628066386E-3</v>
      </c>
      <c r="AB2">
        <v>1.1004194266051105E-2</v>
      </c>
      <c r="AC2">
        <v>1.1572176580173423E-2</v>
      </c>
      <c r="AD2">
        <v>1.1194576488401997E-2</v>
      </c>
      <c r="AE2">
        <f>_xlfn.STDEV.S(AB2:AD2)</f>
        <v>2.8908797076576242E-4</v>
      </c>
    </row>
    <row r="3" spans="1:31" x14ac:dyDescent="0.3">
      <c r="A3" s="2" t="s">
        <v>161</v>
      </c>
      <c r="B3" s="2">
        <v>2</v>
      </c>
      <c r="C3" s="44">
        <v>18.713000000000001</v>
      </c>
      <c r="D3">
        <v>23.091999999999999</v>
      </c>
      <c r="E3">
        <v>23.088999999999999</v>
      </c>
      <c r="F3">
        <v>23.088999999999999</v>
      </c>
      <c r="G3" s="3" t="s">
        <v>8</v>
      </c>
      <c r="H3" s="4" t="s">
        <v>10</v>
      </c>
      <c r="I3" s="4" t="s">
        <v>11</v>
      </c>
      <c r="J3" s="3" t="s">
        <v>12</v>
      </c>
      <c r="K3" s="2" t="s">
        <v>9</v>
      </c>
      <c r="L3" s="46">
        <v>1030.5642256902761</v>
      </c>
      <c r="M3" s="65">
        <v>1033.5382345709368</v>
      </c>
      <c r="N3" s="65">
        <v>1033.4644701253994</v>
      </c>
      <c r="O3" s="65">
        <v>1033.4644701253994</v>
      </c>
      <c r="P3" s="44">
        <v>8540881</v>
      </c>
      <c r="Q3">
        <v>3057309</v>
      </c>
      <c r="R3">
        <v>3106002</v>
      </c>
      <c r="S3">
        <v>2928363</v>
      </c>
      <c r="T3">
        <f t="shared" ref="T3:T15" si="2">AVERAGE(Q3:S3)</f>
        <v>3030558</v>
      </c>
      <c r="U3" s="45">
        <v>3.6721575222658229</v>
      </c>
      <c r="V3" s="70">
        <v>4.838396482295285</v>
      </c>
      <c r="W3" s="70">
        <v>4.9288588083759954</v>
      </c>
      <c r="X3">
        <v>4.8029734199200345</v>
      </c>
      <c r="Y3" s="60">
        <f t="shared" ref="Y3:Y15" si="3">AVERAGE(V3:X3)</f>
        <v>4.8567429035304377</v>
      </c>
      <c r="Z3">
        <f t="shared" si="0"/>
        <v>6.4917071219982747E-2</v>
      </c>
      <c r="AA3" s="55">
        <f t="shared" si="1"/>
        <v>0.17403774998840546</v>
      </c>
      <c r="AB3">
        <v>0.1917396953622498</v>
      </c>
      <c r="AC3">
        <v>0.19566890373322923</v>
      </c>
      <c r="AD3">
        <v>0.19100709443386396</v>
      </c>
      <c r="AE3">
        <f t="shared" ref="AE3:AE15" si="4">_xlfn.STDEV.S(AB3:AD3)</f>
        <v>2.5069187091758399E-3</v>
      </c>
    </row>
    <row r="4" spans="1:31" x14ac:dyDescent="0.3">
      <c r="A4" s="2" t="s">
        <v>161</v>
      </c>
      <c r="B4" s="2">
        <v>3</v>
      </c>
      <c r="C4" s="44">
        <v>31.364999999999998</v>
      </c>
      <c r="D4">
        <v>36.140999999999998</v>
      </c>
      <c r="E4">
        <v>36.137</v>
      </c>
      <c r="F4">
        <v>36.136000000000003</v>
      </c>
      <c r="G4" s="3" t="s">
        <v>165</v>
      </c>
      <c r="H4" s="2"/>
      <c r="I4" s="4" t="s">
        <v>16</v>
      </c>
      <c r="J4" s="3" t="s">
        <v>102</v>
      </c>
      <c r="K4" s="2" t="s">
        <v>166</v>
      </c>
      <c r="L4" s="46">
        <v>1365.2902107998843</v>
      </c>
      <c r="M4" s="65">
        <v>1377.479674796748</v>
      </c>
      <c r="N4" s="65">
        <v>1377.3712737127371</v>
      </c>
      <c r="O4" s="65">
        <v>1377.3441734417345</v>
      </c>
      <c r="P4" s="44">
        <v>77133890</v>
      </c>
      <c r="Q4">
        <v>23039950</v>
      </c>
      <c r="R4">
        <v>22881509</v>
      </c>
      <c r="S4">
        <v>22172415</v>
      </c>
      <c r="T4">
        <f t="shared" si="2"/>
        <v>22697958</v>
      </c>
      <c r="U4" s="45">
        <v>33.163767810969915</v>
      </c>
      <c r="V4" s="70">
        <v>36.462265682748864</v>
      </c>
      <c r="W4" s="70">
        <v>36.310255815541851</v>
      </c>
      <c r="X4">
        <v>36.36622915275062</v>
      </c>
      <c r="Y4" s="60">
        <f t="shared" si="3"/>
        <v>36.379583550347114</v>
      </c>
      <c r="Z4">
        <f t="shared" si="0"/>
        <v>7.6879808034667638E-2</v>
      </c>
      <c r="AA4" s="55">
        <f t="shared" si="1"/>
        <v>1.57175924397649</v>
      </c>
      <c r="AB4">
        <v>1.4449546951784944</v>
      </c>
      <c r="AC4">
        <v>1.4414671277713338</v>
      </c>
      <c r="AD4">
        <v>1.4462307322322479</v>
      </c>
      <c r="AE4">
        <f t="shared" si="4"/>
        <v>2.4658779519027671E-3</v>
      </c>
    </row>
    <row r="5" spans="1:31" x14ac:dyDescent="0.3">
      <c r="A5" s="2" t="s">
        <v>161</v>
      </c>
      <c r="B5" s="2">
        <v>4</v>
      </c>
      <c r="C5" s="44">
        <v>32.314999999999998</v>
      </c>
      <c r="D5">
        <v>37.112000000000002</v>
      </c>
      <c r="E5">
        <v>37.106999999999999</v>
      </c>
      <c r="F5">
        <v>37.106000000000002</v>
      </c>
      <c r="G5" s="3" t="s">
        <v>22</v>
      </c>
      <c r="H5" s="4" t="s">
        <v>24</v>
      </c>
      <c r="I5" s="4" t="s">
        <v>16</v>
      </c>
      <c r="J5" s="3" t="s">
        <v>25</v>
      </c>
      <c r="K5" s="2" t="s">
        <v>23</v>
      </c>
      <c r="L5" s="46">
        <v>1392.7230724805081</v>
      </c>
      <c r="M5" s="65">
        <v>1404.3290043290044</v>
      </c>
      <c r="N5" s="65">
        <v>1404.1743970315399</v>
      </c>
      <c r="O5" s="65">
        <v>1404.143475572047</v>
      </c>
      <c r="P5" s="44">
        <v>4970604</v>
      </c>
      <c r="Q5">
        <v>1904920</v>
      </c>
      <c r="R5">
        <v>1888031</v>
      </c>
      <c r="S5">
        <v>1833788</v>
      </c>
      <c r="T5">
        <f t="shared" si="2"/>
        <v>1875579.6666666667</v>
      </c>
      <c r="U5" s="45">
        <v>2.137114528209044</v>
      </c>
      <c r="V5" s="70">
        <v>3.0146636231581212</v>
      </c>
      <c r="W5" s="70">
        <v>2.9960824960308905</v>
      </c>
      <c r="X5">
        <v>3.0076991895363796</v>
      </c>
      <c r="Y5" s="60">
        <f t="shared" si="3"/>
        <v>3.0061484362417974</v>
      </c>
      <c r="Z5">
        <f t="shared" si="0"/>
        <v>9.3871293889597057E-3</v>
      </c>
      <c r="AA5" s="55">
        <f t="shared" si="1"/>
        <v>0.10128612449270376</v>
      </c>
      <c r="AB5">
        <v>0.11946740760893219</v>
      </c>
      <c r="AC5">
        <v>0.11894034710356031</v>
      </c>
      <c r="AD5">
        <v>0.11961171401485626</v>
      </c>
      <c r="AE5">
        <f t="shared" si="4"/>
        <v>3.5340030293720367E-4</v>
      </c>
    </row>
    <row r="6" spans="1:31" x14ac:dyDescent="0.3">
      <c r="A6" s="2" t="s">
        <v>161</v>
      </c>
      <c r="B6" s="2"/>
      <c r="C6" s="44">
        <v>32.530999999999999</v>
      </c>
      <c r="D6">
        <v>36.941000000000003</v>
      </c>
      <c r="E6">
        <v>36.936999999999998</v>
      </c>
      <c r="F6">
        <v>36.935000000000002</v>
      </c>
      <c r="G6" s="2" t="s">
        <v>26</v>
      </c>
      <c r="H6" s="2"/>
      <c r="I6" s="2"/>
      <c r="J6" s="3"/>
      <c r="K6" s="2" t="s">
        <v>96</v>
      </c>
      <c r="L6" s="46">
        <v>1398.9604389257868</v>
      </c>
      <c r="M6" s="65">
        <v>1399.1598915989159</v>
      </c>
      <c r="N6" s="65">
        <v>1399.051490514905</v>
      </c>
      <c r="O6" s="65">
        <v>1398.9972899728998</v>
      </c>
      <c r="P6" s="44">
        <v>49074876</v>
      </c>
      <c r="Q6">
        <v>15945102</v>
      </c>
      <c r="R6">
        <v>15873764</v>
      </c>
      <c r="S6">
        <v>15331174</v>
      </c>
      <c r="T6">
        <f t="shared" si="2"/>
        <v>15716680</v>
      </c>
      <c r="U6" s="45">
        <v>21.099775896381477</v>
      </c>
      <c r="V6" s="70">
        <v>25.234193019625923</v>
      </c>
      <c r="W6" s="70">
        <v>25.189791092691433</v>
      </c>
      <c r="X6">
        <v>25.145523699817652</v>
      </c>
      <c r="Y6" s="60">
        <f t="shared" si="3"/>
        <v>25.189835937378337</v>
      </c>
      <c r="Z6">
        <f t="shared" si="0"/>
        <v>4.4334676914350585E-2</v>
      </c>
      <c r="AA6" s="55">
        <f t="shared" si="1"/>
        <v>1</v>
      </c>
      <c r="AB6">
        <v>1</v>
      </c>
      <c r="AC6">
        <v>1</v>
      </c>
      <c r="AD6">
        <v>1</v>
      </c>
      <c r="AE6">
        <f t="shared" si="4"/>
        <v>0</v>
      </c>
    </row>
    <row r="7" spans="1:31" x14ac:dyDescent="0.3">
      <c r="A7" s="2" t="s">
        <v>161</v>
      </c>
      <c r="B7" s="2">
        <v>5</v>
      </c>
      <c r="C7" s="44">
        <v>33.570999999999998</v>
      </c>
      <c r="D7">
        <v>38.262</v>
      </c>
      <c r="E7">
        <v>38.258000000000003</v>
      </c>
      <c r="F7">
        <v>38.256999999999998</v>
      </c>
      <c r="G7" s="3" t="s">
        <v>30</v>
      </c>
      <c r="H7" s="4" t="s">
        <v>29</v>
      </c>
      <c r="I7" s="4" t="s">
        <v>11</v>
      </c>
      <c r="J7" s="3" t="s">
        <v>25</v>
      </c>
      <c r="K7" s="3" t="s">
        <v>28</v>
      </c>
      <c r="L7" s="46">
        <v>1427.3718647764449</v>
      </c>
      <c r="M7" s="65">
        <v>1439.8886827458255</v>
      </c>
      <c r="N7" s="65">
        <v>1439.7649969078541</v>
      </c>
      <c r="O7" s="65">
        <v>1439.734075448361</v>
      </c>
      <c r="P7" s="44">
        <v>16258413</v>
      </c>
      <c r="Q7">
        <v>4459319</v>
      </c>
      <c r="R7">
        <v>4439808</v>
      </c>
      <c r="S7">
        <v>4292138</v>
      </c>
      <c r="T7">
        <f t="shared" si="2"/>
        <v>4397088.333333333</v>
      </c>
      <c r="U7" s="45">
        <v>6.9903155889953803</v>
      </c>
      <c r="V7" s="70">
        <v>7.0571713107940761</v>
      </c>
      <c r="W7" s="70">
        <v>7.0454516025096598</v>
      </c>
      <c r="X7">
        <v>7.0397777627393658</v>
      </c>
      <c r="Y7" s="60">
        <f t="shared" si="3"/>
        <v>7.0474668920143673</v>
      </c>
      <c r="Z7">
        <f t="shared" si="0"/>
        <v>8.8701703661044073E-3</v>
      </c>
      <c r="AA7" s="55">
        <f t="shared" si="1"/>
        <v>0.33129809640272956</v>
      </c>
      <c r="AB7">
        <v>0.27966700996958188</v>
      </c>
      <c r="AC7">
        <v>0.27969472142838964</v>
      </c>
      <c r="AD7">
        <v>0.27996146935648897</v>
      </c>
      <c r="AE7">
        <f t="shared" si="4"/>
        <v>1.6259802819234783E-4</v>
      </c>
    </row>
    <row r="8" spans="1:31" x14ac:dyDescent="0.3">
      <c r="A8" s="2" t="s">
        <v>161</v>
      </c>
      <c r="B8" s="2">
        <v>6</v>
      </c>
      <c r="C8" s="44">
        <v>34.063000000000002</v>
      </c>
      <c r="D8">
        <v>38.71</v>
      </c>
      <c r="E8">
        <v>38.704999999999998</v>
      </c>
      <c r="F8">
        <v>38.704000000000001</v>
      </c>
      <c r="G8" s="3" t="s">
        <v>31</v>
      </c>
      <c r="H8" s="4" t="s">
        <v>33</v>
      </c>
      <c r="I8" s="4" t="s">
        <v>16</v>
      </c>
      <c r="J8" s="5" t="s">
        <v>25</v>
      </c>
      <c r="K8" s="2" t="s">
        <v>32</v>
      </c>
      <c r="L8" s="46">
        <v>1440.785169029444</v>
      </c>
      <c r="M8" s="65">
        <v>1453.7414965986395</v>
      </c>
      <c r="N8" s="65">
        <v>1453.5868893011748</v>
      </c>
      <c r="O8" s="65">
        <v>1453.5559678416821</v>
      </c>
      <c r="P8" s="44">
        <v>11428489</v>
      </c>
      <c r="Q8">
        <v>2725672</v>
      </c>
      <c r="R8">
        <v>2717805</v>
      </c>
      <c r="S8">
        <v>2625060</v>
      </c>
      <c r="T8">
        <f t="shared" si="2"/>
        <v>2689512.3333333335</v>
      </c>
      <c r="U8" s="45">
        <v>4.9136865212713081</v>
      </c>
      <c r="V8" s="70">
        <v>4.3135586938352493</v>
      </c>
      <c r="W8" s="70">
        <v>4.3128359587979403</v>
      </c>
      <c r="X8">
        <v>4.3055090525646191</v>
      </c>
      <c r="Y8" s="60">
        <f t="shared" si="3"/>
        <v>4.3106345683992693</v>
      </c>
      <c r="Z8">
        <f t="shared" si="0"/>
        <v>4.4535121995990801E-3</v>
      </c>
      <c r="AA8" s="55">
        <f t="shared" si="1"/>
        <v>0.23287861185833664</v>
      </c>
      <c r="AB8">
        <v>0.17094102000727246</v>
      </c>
      <c r="AC8">
        <v>0.17121364535846698</v>
      </c>
      <c r="AD8">
        <v>0.17122367797795524</v>
      </c>
      <c r="AE8">
        <f t="shared" si="4"/>
        <v>1.6037495853895784E-4</v>
      </c>
    </row>
    <row r="9" spans="1:31" x14ac:dyDescent="0.3">
      <c r="A9" s="2" t="s">
        <v>161</v>
      </c>
      <c r="B9" s="2">
        <v>7</v>
      </c>
      <c r="C9" s="44">
        <v>34.906999999999996</v>
      </c>
      <c r="D9">
        <v>39.372999999999998</v>
      </c>
      <c r="E9">
        <v>39.369</v>
      </c>
      <c r="F9">
        <v>39.369</v>
      </c>
      <c r="G9" s="3" t="s">
        <v>34</v>
      </c>
      <c r="H9" s="4" t="s">
        <v>36</v>
      </c>
      <c r="I9" s="4" t="s">
        <v>11</v>
      </c>
      <c r="J9" s="3" t="s">
        <v>25</v>
      </c>
      <c r="K9" s="3" t="s">
        <v>35</v>
      </c>
      <c r="L9" s="46">
        <v>1463.7949836423118</v>
      </c>
      <c r="M9" s="65">
        <v>1474.242424242424</v>
      </c>
      <c r="N9" s="65">
        <v>1474.1187384044526</v>
      </c>
      <c r="O9" s="65">
        <v>1474.1187384044526</v>
      </c>
      <c r="P9" s="44">
        <v>5141795</v>
      </c>
      <c r="Q9">
        <v>1514161</v>
      </c>
      <c r="R9">
        <v>1509061</v>
      </c>
      <c r="S9">
        <v>1466981</v>
      </c>
      <c r="T9">
        <f t="shared" si="2"/>
        <v>1496734.3333333333</v>
      </c>
      <c r="U9" s="45">
        <v>2.2107182136361341</v>
      </c>
      <c r="V9" s="70">
        <v>2.3962613056216138</v>
      </c>
      <c r="W9" s="70">
        <v>2.3947018070904935</v>
      </c>
      <c r="X9">
        <v>2.4060783279011897</v>
      </c>
      <c r="Y9" s="60">
        <f t="shared" si="3"/>
        <v>2.3990138135377657</v>
      </c>
      <c r="Z9">
        <f t="shared" si="0"/>
        <v>6.1675385130868805E-3</v>
      </c>
      <c r="AA9" s="55">
        <f t="shared" si="1"/>
        <v>0.10477448786625564</v>
      </c>
      <c r="AB9">
        <v>9.4960885167119036E-2</v>
      </c>
      <c r="AC9">
        <v>9.5066362332210552E-2</v>
      </c>
      <c r="AD9">
        <v>9.5686149018985756E-2</v>
      </c>
      <c r="AE9">
        <f t="shared" si="4"/>
        <v>3.9184789231794145E-4</v>
      </c>
    </row>
    <row r="10" spans="1:31" x14ac:dyDescent="0.3">
      <c r="A10" s="2" t="s">
        <v>161</v>
      </c>
      <c r="B10" s="2">
        <v>8</v>
      </c>
      <c r="C10" s="44">
        <v>35.798999999999999</v>
      </c>
      <c r="D10">
        <v>40.198</v>
      </c>
      <c r="E10">
        <v>40.194000000000003</v>
      </c>
      <c r="F10">
        <v>40.192999999999998</v>
      </c>
      <c r="G10" s="3" t="s">
        <v>37</v>
      </c>
      <c r="H10" s="4" t="s">
        <v>39</v>
      </c>
      <c r="I10" s="4" t="s">
        <v>11</v>
      </c>
      <c r="J10" s="3" t="s">
        <v>25</v>
      </c>
      <c r="K10" s="2" t="s">
        <v>38</v>
      </c>
      <c r="L10" s="46">
        <v>1488.1134133042531</v>
      </c>
      <c r="M10" s="65">
        <v>1499.7526283240568</v>
      </c>
      <c r="N10" s="65">
        <v>1499.6289424860854</v>
      </c>
      <c r="O10" s="65">
        <v>1499.5980210265923</v>
      </c>
      <c r="P10" s="44">
        <v>14809543</v>
      </c>
      <c r="Q10">
        <v>3757422</v>
      </c>
      <c r="R10">
        <v>3743977</v>
      </c>
      <c r="S10">
        <v>3647042</v>
      </c>
      <c r="T10">
        <f t="shared" si="2"/>
        <v>3716147</v>
      </c>
      <c r="U10" s="45">
        <v>6.367372959390158</v>
      </c>
      <c r="V10" s="70">
        <v>5.9463722467368889</v>
      </c>
      <c r="W10" s="70">
        <v>5.9412498816185995</v>
      </c>
      <c r="X10">
        <v>5.9817194068262722</v>
      </c>
      <c r="Y10" s="60">
        <f t="shared" si="3"/>
        <v>5.9564471783939199</v>
      </c>
      <c r="Z10">
        <f t="shared" si="0"/>
        <v>2.2035739233209398E-2</v>
      </c>
      <c r="AA10" s="55">
        <f t="shared" si="1"/>
        <v>0.30177443545654603</v>
      </c>
      <c r="AB10">
        <v>0.23564741072211393</v>
      </c>
      <c r="AC10">
        <v>0.2358594344731344</v>
      </c>
      <c r="AD10">
        <v>0.2378840654994849</v>
      </c>
      <c r="AE10">
        <f t="shared" si="4"/>
        <v>1.2346868332357471E-3</v>
      </c>
    </row>
    <row r="11" spans="1:31" x14ac:dyDescent="0.3">
      <c r="A11" s="2" t="s">
        <v>161</v>
      </c>
      <c r="B11" s="2">
        <v>9</v>
      </c>
      <c r="C11" s="44">
        <v>36.460999999999999</v>
      </c>
      <c r="D11">
        <v>40.871000000000002</v>
      </c>
      <c r="E11">
        <v>40.866999999999997</v>
      </c>
      <c r="F11">
        <v>40.865000000000002</v>
      </c>
      <c r="G11" s="3" t="s">
        <v>40</v>
      </c>
      <c r="H11" s="6" t="s">
        <v>42</v>
      </c>
      <c r="I11" s="6" t="s">
        <v>16</v>
      </c>
      <c r="J11" s="7" t="s">
        <v>25</v>
      </c>
      <c r="K11" s="2" t="s">
        <v>169</v>
      </c>
      <c r="L11" s="46">
        <v>1507.1541627097183</v>
      </c>
      <c r="M11" s="65">
        <v>1523.2192737430169</v>
      </c>
      <c r="N11" s="65">
        <v>1523.0796089385474</v>
      </c>
      <c r="O11" s="65">
        <v>1523.0097765363128</v>
      </c>
      <c r="P11" s="44">
        <v>7341392</v>
      </c>
      <c r="Q11">
        <v>1810649</v>
      </c>
      <c r="R11">
        <v>1866108</v>
      </c>
      <c r="S11">
        <v>1824247</v>
      </c>
      <c r="T11">
        <f t="shared" si="2"/>
        <v>1833668</v>
      </c>
      <c r="U11" s="45">
        <v>3.1564364211024758</v>
      </c>
      <c r="V11" s="70">
        <v>2.8654734448730812</v>
      </c>
      <c r="W11" s="70">
        <v>2.961293280938297</v>
      </c>
      <c r="X11">
        <v>2.9920504569853064</v>
      </c>
      <c r="Y11" s="60">
        <f t="shared" si="3"/>
        <v>2.9396057275988952</v>
      </c>
      <c r="Z11">
        <f t="shared" si="0"/>
        <v>6.6016645447960015E-2</v>
      </c>
      <c r="AA11" s="55">
        <f t="shared" si="1"/>
        <v>0.14959573204015839</v>
      </c>
      <c r="AB11">
        <v>0.11355518453252918</v>
      </c>
      <c r="AC11">
        <v>0.11755926319680701</v>
      </c>
      <c r="AD11">
        <v>0.11898938724457761</v>
      </c>
      <c r="AE11">
        <f t="shared" si="4"/>
        <v>2.8168676414701988E-3</v>
      </c>
    </row>
    <row r="12" spans="1:31" x14ac:dyDescent="0.3">
      <c r="A12" s="2" t="s">
        <v>161</v>
      </c>
      <c r="B12" s="2">
        <v>10</v>
      </c>
      <c r="C12" s="44">
        <v>37.607999999999997</v>
      </c>
      <c r="D12">
        <v>41.688000000000002</v>
      </c>
      <c r="E12">
        <v>41.683</v>
      </c>
      <c r="F12">
        <v>41.682000000000002</v>
      </c>
      <c r="G12" s="3" t="s">
        <v>170</v>
      </c>
      <c r="H12" s="4" t="s">
        <v>43</v>
      </c>
      <c r="I12" s="4" t="s">
        <v>16</v>
      </c>
      <c r="J12" s="5" t="s">
        <v>25</v>
      </c>
      <c r="K12" s="2" t="s">
        <v>171</v>
      </c>
      <c r="L12" s="46">
        <v>1543.463121240899</v>
      </c>
      <c r="M12" s="65">
        <v>1551.7458100558661</v>
      </c>
      <c r="N12" s="65">
        <v>1551.5712290502793</v>
      </c>
      <c r="O12" s="65">
        <v>1551.536312849162</v>
      </c>
      <c r="P12" s="44">
        <v>4127534</v>
      </c>
      <c r="Q12">
        <v>1184326</v>
      </c>
      <c r="R12">
        <v>1178505</v>
      </c>
      <c r="S12">
        <v>1143267</v>
      </c>
      <c r="T12">
        <f t="shared" si="2"/>
        <v>1168699.3333333333</v>
      </c>
      <c r="U12" s="45">
        <v>1.7746360154775536</v>
      </c>
      <c r="V12" s="70">
        <v>1.874275302984044</v>
      </c>
      <c r="W12" s="70">
        <v>1.8701484255210243</v>
      </c>
      <c r="X12">
        <v>1.8751367275408541</v>
      </c>
      <c r="Y12" s="60">
        <f t="shared" si="3"/>
        <v>1.8731868186819742</v>
      </c>
      <c r="Z12">
        <f t="shared" si="0"/>
        <v>2.6663435294704365E-3</v>
      </c>
      <c r="AA12" s="55">
        <f t="shared" si="1"/>
        <v>8.4106865598600797E-2</v>
      </c>
      <c r="AB12">
        <v>7.4275222573050956E-2</v>
      </c>
      <c r="AC12">
        <v>7.4242315811171189E-2</v>
      </c>
      <c r="AD12">
        <v>7.4571392901809086E-2</v>
      </c>
      <c r="AE12">
        <f t="shared" si="4"/>
        <v>1.8124175852380768E-4</v>
      </c>
    </row>
    <row r="13" spans="1:31" x14ac:dyDescent="0.3">
      <c r="A13" s="2" t="s">
        <v>161</v>
      </c>
      <c r="B13" s="2">
        <v>11</v>
      </c>
      <c r="C13" s="44">
        <v>64.135999999999996</v>
      </c>
      <c r="D13">
        <v>67.710999999999999</v>
      </c>
      <c r="E13">
        <v>67.703999999999994</v>
      </c>
      <c r="F13">
        <v>67.701999999999998</v>
      </c>
      <c r="G13" s="2" t="s">
        <v>58</v>
      </c>
      <c r="H13" s="2" t="s">
        <v>59</v>
      </c>
      <c r="I13" s="2" t="s">
        <v>16</v>
      </c>
      <c r="J13" s="8" t="s">
        <v>60</v>
      </c>
      <c r="K13" s="8" t="s">
        <v>203</v>
      </c>
      <c r="L13" s="46">
        <v>2809.7293343087049</v>
      </c>
      <c r="M13" s="65">
        <v>2836.9390103567316</v>
      </c>
      <c r="N13" s="65">
        <v>2836.5362485615647</v>
      </c>
      <c r="O13" s="65">
        <v>2836.4211737629457</v>
      </c>
      <c r="P13" s="44">
        <v>30739619</v>
      </c>
      <c r="Q13">
        <v>2255433</v>
      </c>
      <c r="R13">
        <v>2232065</v>
      </c>
      <c r="S13">
        <v>2214672</v>
      </c>
      <c r="T13">
        <f t="shared" si="2"/>
        <v>2234056.6666666665</v>
      </c>
      <c r="U13" s="45">
        <v>12.96027753450254</v>
      </c>
      <c r="V13" s="70">
        <v>3.5693739472368349</v>
      </c>
      <c r="W13" s="70">
        <v>3.5420238738152019</v>
      </c>
      <c r="X13">
        <v>3.6324085333140537</v>
      </c>
      <c r="Y13" s="60">
        <f t="shared" si="3"/>
        <v>3.5812687847886973</v>
      </c>
      <c r="Z13">
        <f t="shared" si="0"/>
        <v>4.6351505244918774E-2</v>
      </c>
      <c r="AA13" s="55">
        <f>P13/$P$12</f>
        <v>7.4474538550136717</v>
      </c>
      <c r="AB13">
        <v>0.14144989477019337</v>
      </c>
      <c r="AC13">
        <v>0.14061346760604479</v>
      </c>
      <c r="AD13">
        <v>0.14445547353385985</v>
      </c>
      <c r="AE13">
        <f t="shared" si="4"/>
        <v>2.0204835912430532E-3</v>
      </c>
    </row>
    <row r="14" spans="1:31" x14ac:dyDescent="0.3">
      <c r="A14" s="2" t="s">
        <v>161</v>
      </c>
      <c r="B14" s="2">
        <v>12</v>
      </c>
      <c r="C14" s="44">
        <v>69.108000000000004</v>
      </c>
      <c r="D14">
        <v>74.596000000000004</v>
      </c>
      <c r="E14">
        <v>74.584000000000003</v>
      </c>
      <c r="F14">
        <v>74.584999999999994</v>
      </c>
      <c r="G14" s="2" t="s">
        <v>110</v>
      </c>
      <c r="H14" s="2" t="s">
        <v>111</v>
      </c>
      <c r="I14" s="2" t="s">
        <v>106</v>
      </c>
      <c r="J14" s="2" t="s">
        <v>109</v>
      </c>
      <c r="K14" s="2" t="s">
        <v>167</v>
      </c>
      <c r="L14" s="46">
        <v>3130.0619834710751</v>
      </c>
      <c r="M14" s="65">
        <v>3157.5791433891995</v>
      </c>
      <c r="N14" s="65">
        <v>3157.1322160148979</v>
      </c>
      <c r="O14" s="65">
        <v>3157.1694599627558</v>
      </c>
      <c r="P14" s="44">
        <v>1688589</v>
      </c>
      <c r="Q14">
        <v>694177</v>
      </c>
      <c r="R14">
        <v>734017</v>
      </c>
      <c r="S14">
        <v>715568</v>
      </c>
      <c r="T14">
        <f t="shared" si="2"/>
        <v>714587.33333333337</v>
      </c>
      <c r="U14" s="45">
        <v>0.72600997465780448</v>
      </c>
      <c r="V14" s="70">
        <v>1.0985816464381892</v>
      </c>
      <c r="W14" s="70">
        <v>1.1647983986963701</v>
      </c>
      <c r="X14">
        <v>1.1736434602354078</v>
      </c>
      <c r="Y14" s="60">
        <f t="shared" si="3"/>
        <v>1.145674501789989</v>
      </c>
      <c r="Z14">
        <f t="shared" si="0"/>
        <v>4.1022695514757394E-2</v>
      </c>
      <c r="AA14" s="55">
        <f>P14/$P$6</f>
        <v>3.4408421123672324E-2</v>
      </c>
      <c r="AB14">
        <v>4.3535438029810032E-2</v>
      </c>
      <c r="AC14">
        <v>4.6240891574298323E-2</v>
      </c>
      <c r="AD14">
        <v>4.6674051184860336E-2</v>
      </c>
      <c r="AE14">
        <f t="shared" si="4"/>
        <v>1.7008820587497788E-3</v>
      </c>
    </row>
    <row r="15" spans="1:31" x14ac:dyDescent="0.3">
      <c r="A15" s="12" t="s">
        <v>161</v>
      </c>
      <c r="B15" s="12">
        <v>13</v>
      </c>
      <c r="C15" s="56">
        <v>71.89</v>
      </c>
      <c r="D15">
        <v>79.147000000000006</v>
      </c>
      <c r="E15">
        <v>79.126999999999995</v>
      </c>
      <c r="F15">
        <v>79.132000000000005</v>
      </c>
      <c r="G15" s="12" t="s">
        <v>62</v>
      </c>
      <c r="H15" s="12" t="s">
        <v>61</v>
      </c>
      <c r="I15" s="12" t="s">
        <v>16</v>
      </c>
      <c r="J15" s="100" t="s">
        <v>64</v>
      </c>
      <c r="K15" s="100" t="s">
        <v>63</v>
      </c>
      <c r="L15" s="101">
        <v>3262.686567164179</v>
      </c>
      <c r="M15" s="65">
        <v>3305.6064972491486</v>
      </c>
      <c r="N15" s="65">
        <v>3305.0825255436202</v>
      </c>
      <c r="O15" s="65">
        <v>3305.2135184700028</v>
      </c>
      <c r="P15" s="44">
        <v>2334016</v>
      </c>
      <c r="Q15">
        <v>664573</v>
      </c>
      <c r="R15">
        <v>662310</v>
      </c>
      <c r="S15">
        <v>603453</v>
      </c>
      <c r="T15">
        <f t="shared" si="2"/>
        <v>643445.33333333337</v>
      </c>
      <c r="U15" s="45">
        <v>1.0035117467962364</v>
      </c>
      <c r="V15" s="70">
        <v>1.0517313315168417</v>
      </c>
      <c r="W15" s="70">
        <v>1.0510078478299452</v>
      </c>
      <c r="X15">
        <v>0.98975732146970996</v>
      </c>
      <c r="Y15" s="60">
        <f t="shared" si="3"/>
        <v>1.0308321669388323</v>
      </c>
      <c r="Z15">
        <f t="shared" si="0"/>
        <v>3.557369892062829E-2</v>
      </c>
      <c r="AA15" s="55">
        <f>P15/$P$6</f>
        <v>4.7560303565514869E-2</v>
      </c>
      <c r="AB15">
        <v>4.167881773349584E-2</v>
      </c>
      <c r="AC15">
        <v>4.1723563485005825E-2</v>
      </c>
      <c r="AD15">
        <v>3.9361173514826715E-2</v>
      </c>
      <c r="AE15">
        <f t="shared" si="4"/>
        <v>1.3511947353984837E-3</v>
      </c>
    </row>
    <row r="16" spans="1:31" x14ac:dyDescent="0.3">
      <c r="A16" s="9"/>
      <c r="B16" s="9"/>
      <c r="C16" s="9"/>
      <c r="D16" s="32"/>
      <c r="E16" s="9"/>
      <c r="F16" s="9"/>
      <c r="G16" s="33"/>
      <c r="H16" s="34"/>
      <c r="I16" s="9"/>
      <c r="J16" s="9"/>
      <c r="L16" s="9"/>
      <c r="N16" s="9"/>
    </row>
    <row r="17" spans="1:21" x14ac:dyDescent="0.3">
      <c r="A17" s="9"/>
      <c r="B17" s="9"/>
      <c r="C17" s="9"/>
      <c r="D17" s="32"/>
      <c r="F17" s="9"/>
      <c r="G17" s="33"/>
      <c r="H17" s="34"/>
      <c r="I17" s="9"/>
      <c r="J17" s="9"/>
      <c r="K17" s="9"/>
      <c r="L17" s="9"/>
    </row>
    <row r="20" spans="1:21" x14ac:dyDescent="0.3">
      <c r="D20" s="182" t="s">
        <v>1</v>
      </c>
      <c r="E20" s="182" t="s">
        <v>7</v>
      </c>
      <c r="F20" s="183" t="s">
        <v>230</v>
      </c>
      <c r="G20" s="184" t="s">
        <v>232</v>
      </c>
      <c r="H20" s="184"/>
      <c r="I20" s="183" t="s">
        <v>234</v>
      </c>
      <c r="J20" s="183"/>
      <c r="K20" s="183"/>
      <c r="L20" s="123"/>
      <c r="M20" s="172" t="s">
        <v>244</v>
      </c>
      <c r="N20" s="173" t="s">
        <v>224</v>
      </c>
      <c r="O20" s="186"/>
      <c r="Q20" s="123"/>
      <c r="R20" s="161" t="s">
        <v>279</v>
      </c>
      <c r="S20" s="161" t="s">
        <v>280</v>
      </c>
      <c r="T20" s="161" t="s">
        <v>281</v>
      </c>
      <c r="U20" s="103"/>
    </row>
    <row r="21" spans="1:21" x14ac:dyDescent="0.3">
      <c r="D21" s="182"/>
      <c r="E21" s="182"/>
      <c r="F21" s="183"/>
      <c r="G21" s="2" t="s">
        <v>233</v>
      </c>
      <c r="H21" s="2" t="s">
        <v>231</v>
      </c>
      <c r="I21" s="183"/>
      <c r="J21" s="183"/>
      <c r="K21" s="183"/>
      <c r="L21" s="123"/>
      <c r="M21" s="172"/>
      <c r="N21" s="173"/>
      <c r="O21" s="186"/>
      <c r="Q21" s="103" t="s">
        <v>239</v>
      </c>
      <c r="R21" s="112">
        <v>1.06</v>
      </c>
      <c r="S21" s="97">
        <v>8</v>
      </c>
      <c r="T21" s="105">
        <v>5.14</v>
      </c>
    </row>
    <row r="22" spans="1:21" x14ac:dyDescent="0.3">
      <c r="D22" s="2">
        <v>1</v>
      </c>
      <c r="E22" s="3" t="s">
        <v>162</v>
      </c>
      <c r="F22" s="2" t="s">
        <v>239</v>
      </c>
      <c r="G22" s="76">
        <v>1007.2509003601441</v>
      </c>
      <c r="H22" s="2" t="s">
        <v>164</v>
      </c>
      <c r="I22" s="98">
        <v>0.28299999999999997</v>
      </c>
      <c r="J22" s="2" t="s">
        <v>235</v>
      </c>
      <c r="K22" s="110">
        <v>7.0000000000000001E-3</v>
      </c>
      <c r="L22" s="123"/>
      <c r="M22" s="20">
        <v>0.28355872035861102</v>
      </c>
      <c r="N22" s="20">
        <v>7.1371100014522518E-3</v>
      </c>
      <c r="O22" s="105">
        <f>(1/3)*(N22)^2</f>
        <v>1.6979446390943254E-5</v>
      </c>
      <c r="Q22" s="103" t="s">
        <v>236</v>
      </c>
      <c r="R22" s="111">
        <v>67.5</v>
      </c>
      <c r="S22" s="132">
        <v>69.83</v>
      </c>
      <c r="T22" s="111">
        <v>36.4</v>
      </c>
    </row>
    <row r="23" spans="1:21" x14ac:dyDescent="0.3">
      <c r="D23" s="2">
        <v>2</v>
      </c>
      <c r="E23" s="3" t="s">
        <v>8</v>
      </c>
      <c r="F23" s="2" t="s">
        <v>239</v>
      </c>
      <c r="G23" s="76">
        <v>1030.5642256902761</v>
      </c>
      <c r="H23" s="2" t="s">
        <v>9</v>
      </c>
      <c r="I23" s="97">
        <v>4.9000000000000004</v>
      </c>
      <c r="J23" s="2" t="s">
        <v>235</v>
      </c>
      <c r="K23" s="110">
        <v>0.06</v>
      </c>
      <c r="L23" s="123"/>
      <c r="M23" s="20">
        <v>4.8567429035304377</v>
      </c>
      <c r="N23" s="20">
        <v>6.4917071219982747E-2</v>
      </c>
      <c r="O23" s="105">
        <f t="shared" ref="O23:O34" si="5">(1/3)*(N23)^2</f>
        <v>1.4047420452601039E-3</v>
      </c>
      <c r="Q23" s="103" t="s">
        <v>237</v>
      </c>
      <c r="R23" s="111">
        <v>29.1</v>
      </c>
      <c r="S23" s="132">
        <v>5.53</v>
      </c>
      <c r="T23" s="111">
        <v>28.1</v>
      </c>
    </row>
    <row r="24" spans="1:21" x14ac:dyDescent="0.3">
      <c r="D24" s="2">
        <v>3</v>
      </c>
      <c r="E24" s="3" t="s">
        <v>165</v>
      </c>
      <c r="F24" s="2" t="s">
        <v>236</v>
      </c>
      <c r="G24" s="76">
        <v>1365.2902107998843</v>
      </c>
      <c r="H24" s="2" t="s">
        <v>166</v>
      </c>
      <c r="I24" s="97">
        <v>36.4</v>
      </c>
      <c r="J24" s="2" t="s">
        <v>235</v>
      </c>
      <c r="K24" s="110">
        <v>7.0000000000000007E-2</v>
      </c>
      <c r="L24" s="123"/>
      <c r="M24" s="20">
        <v>36.379583550347114</v>
      </c>
      <c r="N24" s="20">
        <v>7.6879808034667638E-2</v>
      </c>
      <c r="O24" s="105">
        <f t="shared" si="5"/>
        <v>1.9701682944824488E-3</v>
      </c>
      <c r="Q24" s="103" t="s">
        <v>238</v>
      </c>
      <c r="R24" s="105">
        <v>1.073</v>
      </c>
      <c r="S24" s="105">
        <v>5.53</v>
      </c>
      <c r="T24" s="111">
        <v>2.2000000000000002</v>
      </c>
    </row>
    <row r="25" spans="1:21" x14ac:dyDescent="0.3">
      <c r="D25" s="2">
        <v>4</v>
      </c>
      <c r="E25" s="3" t="s">
        <v>22</v>
      </c>
      <c r="F25" s="2" t="s">
        <v>237</v>
      </c>
      <c r="G25" s="76">
        <v>1392.7230724805081</v>
      </c>
      <c r="H25" s="2" t="s">
        <v>23</v>
      </c>
      <c r="I25" s="98">
        <v>3.01</v>
      </c>
      <c r="J25" s="2" t="s">
        <v>235</v>
      </c>
      <c r="K25" s="110">
        <v>8.9999999999999993E-3</v>
      </c>
      <c r="L25" s="123"/>
      <c r="M25" s="20">
        <v>3.0061484362417974</v>
      </c>
      <c r="N25" s="20">
        <v>9.3871293889597057E-3</v>
      </c>
      <c r="O25" s="105">
        <f t="shared" si="5"/>
        <v>2.9372732721690338E-5</v>
      </c>
    </row>
    <row r="26" spans="1:21" x14ac:dyDescent="0.3">
      <c r="D26" s="2">
        <v>5</v>
      </c>
      <c r="E26" s="3" t="s">
        <v>30</v>
      </c>
      <c r="F26" s="2" t="s">
        <v>237</v>
      </c>
      <c r="G26" s="76">
        <v>1427.3718647764449</v>
      </c>
      <c r="H26" s="2" t="s">
        <v>28</v>
      </c>
      <c r="I26" s="98">
        <v>7.05</v>
      </c>
      <c r="J26" s="2" t="s">
        <v>235</v>
      </c>
      <c r="K26" s="110">
        <v>8.0000000000000002E-3</v>
      </c>
      <c r="L26" s="123"/>
      <c r="M26" s="20">
        <v>7.0474668920143673</v>
      </c>
      <c r="N26" s="20">
        <v>8.8701703661044073E-3</v>
      </c>
      <c r="O26" s="105">
        <f t="shared" si="5"/>
        <v>2.6226640774572267E-5</v>
      </c>
    </row>
    <row r="27" spans="1:21" x14ac:dyDescent="0.3">
      <c r="D27" s="2">
        <v>6</v>
      </c>
      <c r="E27" s="3" t="s">
        <v>31</v>
      </c>
      <c r="F27" s="2" t="s">
        <v>237</v>
      </c>
      <c r="G27" s="76">
        <v>1440.785169029444</v>
      </c>
      <c r="H27" s="2" t="s">
        <v>32</v>
      </c>
      <c r="I27" s="98">
        <v>4.3099999999999996</v>
      </c>
      <c r="J27" s="2" t="s">
        <v>235</v>
      </c>
      <c r="K27" s="110">
        <v>4.0000000000000001E-3</v>
      </c>
      <c r="L27" s="123"/>
      <c r="M27" s="20">
        <v>4.3106345683992693</v>
      </c>
      <c r="N27" s="20">
        <v>4.4535121995990801E-3</v>
      </c>
      <c r="O27" s="105">
        <f t="shared" si="5"/>
        <v>6.6112569706592789E-6</v>
      </c>
    </row>
    <row r="28" spans="1:21" x14ac:dyDescent="0.3">
      <c r="D28" s="2">
        <v>7</v>
      </c>
      <c r="E28" s="3" t="s">
        <v>34</v>
      </c>
      <c r="F28" s="2" t="s">
        <v>237</v>
      </c>
      <c r="G28" s="76">
        <v>1463.7949836423118</v>
      </c>
      <c r="H28" s="2" t="s">
        <v>35</v>
      </c>
      <c r="I28" s="141">
        <v>2.4</v>
      </c>
      <c r="J28" s="2" t="s">
        <v>235</v>
      </c>
      <c r="K28" s="110">
        <v>6.0000000000000001E-3</v>
      </c>
      <c r="L28" s="123"/>
      <c r="M28" s="20">
        <v>2.3990138135377657</v>
      </c>
      <c r="N28" s="20">
        <v>6.1675385130868805E-3</v>
      </c>
      <c r="O28" s="105">
        <f t="shared" si="5"/>
        <v>1.267951043680331E-5</v>
      </c>
    </row>
    <row r="29" spans="1:21" x14ac:dyDescent="0.3">
      <c r="D29" s="2">
        <v>8</v>
      </c>
      <c r="E29" s="3" t="s">
        <v>37</v>
      </c>
      <c r="F29" s="2" t="s">
        <v>237</v>
      </c>
      <c r="G29" s="76">
        <v>1488.1134133042531</v>
      </c>
      <c r="H29" s="2" t="s">
        <v>38</v>
      </c>
      <c r="I29" s="97">
        <v>6</v>
      </c>
      <c r="J29" s="2" t="s">
        <v>235</v>
      </c>
      <c r="K29" s="110">
        <v>0.02</v>
      </c>
      <c r="L29" s="123"/>
      <c r="M29" s="20">
        <v>5.9564471783939199</v>
      </c>
      <c r="N29" s="20">
        <v>2.2035739233209398E-2</v>
      </c>
      <c r="O29" s="105">
        <f t="shared" si="5"/>
        <v>1.6185793451800129E-4</v>
      </c>
    </row>
    <row r="30" spans="1:21" x14ac:dyDescent="0.3">
      <c r="D30" s="2">
        <v>9</v>
      </c>
      <c r="E30" s="3" t="s">
        <v>40</v>
      </c>
      <c r="F30" s="2" t="s">
        <v>237</v>
      </c>
      <c r="G30" s="76">
        <v>1507.1541627097183</v>
      </c>
      <c r="H30" s="2" t="s">
        <v>169</v>
      </c>
      <c r="I30" s="97">
        <v>3</v>
      </c>
      <c r="J30" s="2" t="s">
        <v>235</v>
      </c>
      <c r="K30" s="110">
        <v>0.06</v>
      </c>
      <c r="L30" s="123"/>
      <c r="M30" s="20">
        <v>2.9396057275988952</v>
      </c>
      <c r="N30" s="20">
        <v>6.6016645447960015E-2</v>
      </c>
      <c r="O30" s="105">
        <f t="shared" si="5"/>
        <v>1.4527324920672199E-3</v>
      </c>
    </row>
    <row r="31" spans="1:21" x14ac:dyDescent="0.3">
      <c r="D31" s="2">
        <v>10</v>
      </c>
      <c r="E31" s="3" t="s">
        <v>170</v>
      </c>
      <c r="F31" s="2" t="s">
        <v>237</v>
      </c>
      <c r="G31" s="76">
        <v>1543.463121240899</v>
      </c>
      <c r="H31" s="2" t="s">
        <v>171</v>
      </c>
      <c r="I31" s="98">
        <v>1.873</v>
      </c>
      <c r="J31" s="2" t="s">
        <v>235</v>
      </c>
      <c r="K31" s="110">
        <v>2E-3</v>
      </c>
      <c r="L31" s="123"/>
      <c r="M31" s="20">
        <v>1.8731868186819742</v>
      </c>
      <c r="N31" s="20">
        <v>2.6663435294704365E-3</v>
      </c>
      <c r="O31" s="105">
        <f t="shared" si="5"/>
        <v>2.3697959390496212E-6</v>
      </c>
    </row>
    <row r="32" spans="1:21" x14ac:dyDescent="0.3">
      <c r="D32" s="2">
        <v>11</v>
      </c>
      <c r="E32" s="2" t="s">
        <v>58</v>
      </c>
      <c r="F32" s="2" t="s">
        <v>237</v>
      </c>
      <c r="G32" s="76">
        <v>2809.7293343087049</v>
      </c>
      <c r="H32" s="8" t="s">
        <v>203</v>
      </c>
      <c r="I32" s="97">
        <v>3.6</v>
      </c>
      <c r="J32" s="2" t="s">
        <v>235</v>
      </c>
      <c r="K32" s="110">
        <v>0.04</v>
      </c>
      <c r="L32" s="123"/>
      <c r="M32" s="20">
        <v>3.5812687847886973</v>
      </c>
      <c r="N32" s="20">
        <v>4.6351505244918774E-2</v>
      </c>
      <c r="O32" s="105">
        <f t="shared" si="5"/>
        <v>7.1615401282324408E-4</v>
      </c>
    </row>
    <row r="33" spans="4:15" x14ac:dyDescent="0.3">
      <c r="D33" s="2">
        <v>12</v>
      </c>
      <c r="E33" s="2" t="s">
        <v>110</v>
      </c>
      <c r="F33" s="2" t="s">
        <v>238</v>
      </c>
      <c r="G33" s="76">
        <v>3130.0619834710751</v>
      </c>
      <c r="H33" s="2" t="s">
        <v>167</v>
      </c>
      <c r="I33" s="97">
        <v>1.1399999999999999</v>
      </c>
      <c r="J33" s="2" t="s">
        <v>235</v>
      </c>
      <c r="K33" s="110">
        <v>0.04</v>
      </c>
      <c r="L33" s="123"/>
      <c r="M33" s="20">
        <v>1.145674501789989</v>
      </c>
      <c r="N33" s="20">
        <v>4.1022695514757394E-2</v>
      </c>
      <c r="O33" s="105">
        <f t="shared" si="5"/>
        <v>5.6095384909883215E-4</v>
      </c>
    </row>
    <row r="34" spans="4:15" x14ac:dyDescent="0.3">
      <c r="D34" s="2">
        <v>13</v>
      </c>
      <c r="E34" s="2" t="s">
        <v>62</v>
      </c>
      <c r="F34" s="2" t="s">
        <v>238</v>
      </c>
      <c r="G34" s="76">
        <v>3262.686567164179</v>
      </c>
      <c r="H34" s="8" t="s">
        <v>63</v>
      </c>
      <c r="I34" s="97">
        <v>1.03</v>
      </c>
      <c r="J34" s="2" t="s">
        <v>235</v>
      </c>
      <c r="K34" s="107">
        <v>0.03</v>
      </c>
      <c r="L34" s="123"/>
      <c r="M34" s="20">
        <v>1.0308321669388323</v>
      </c>
      <c r="N34" s="20">
        <v>3.557369892062829E-2</v>
      </c>
      <c r="O34" s="105">
        <f t="shared" si="5"/>
        <v>4.218293516318368E-4</v>
      </c>
    </row>
    <row r="35" spans="4:15" x14ac:dyDescent="0.3">
      <c r="D35" s="103" t="s">
        <v>239</v>
      </c>
      <c r="E35" s="180" t="s">
        <v>246</v>
      </c>
      <c r="F35" s="180"/>
      <c r="G35" s="180"/>
      <c r="H35" s="180"/>
      <c r="I35" s="105">
        <v>5.14</v>
      </c>
      <c r="J35" s="2" t="s">
        <v>235</v>
      </c>
      <c r="K35" s="110">
        <v>0.03</v>
      </c>
      <c r="L35" s="123"/>
      <c r="M35" s="133">
        <f>SUM(M22:M23)</f>
        <v>5.1403016238890489</v>
      </c>
      <c r="N35" s="134">
        <f>SQRT(SUM(O22:O23))</f>
        <v>3.7705722266667255E-2</v>
      </c>
      <c r="O35" s="123"/>
    </row>
    <row r="36" spans="4:15" x14ac:dyDescent="0.3">
      <c r="D36" s="103" t="s">
        <v>236</v>
      </c>
      <c r="E36" s="180" t="s">
        <v>247</v>
      </c>
      <c r="F36" s="180"/>
      <c r="G36" s="180"/>
      <c r="H36" s="180"/>
      <c r="I36" s="111">
        <v>36.4</v>
      </c>
      <c r="J36" s="2" t="s">
        <v>235</v>
      </c>
      <c r="K36" s="110">
        <v>0.04</v>
      </c>
      <c r="L36" s="123"/>
      <c r="M36" s="115">
        <f>SUM(M24)</f>
        <v>36.379583550347114</v>
      </c>
      <c r="N36" s="116">
        <f>SQRT(SUM(O24))</f>
        <v>4.4386577864062117E-2</v>
      </c>
      <c r="O36" s="123"/>
    </row>
    <row r="37" spans="4:15" x14ac:dyDescent="0.3">
      <c r="D37" s="103" t="s">
        <v>237</v>
      </c>
      <c r="E37" s="180" t="s">
        <v>248</v>
      </c>
      <c r="F37" s="180"/>
      <c r="G37" s="180"/>
      <c r="H37" s="180"/>
      <c r="I37" s="111">
        <v>28.1</v>
      </c>
      <c r="J37" s="2" t="s">
        <v>235</v>
      </c>
      <c r="K37" s="110">
        <v>0.04</v>
      </c>
      <c r="L37" s="123"/>
      <c r="M37" s="115">
        <f>SUM(M26:M32)</f>
        <v>28.107623783414887</v>
      </c>
      <c r="N37" s="116">
        <f>SQRT(SUM(O25:O32))</f>
        <v>4.9071421176192162E-2</v>
      </c>
      <c r="O37" s="123"/>
    </row>
    <row r="38" spans="4:15" x14ac:dyDescent="0.3">
      <c r="D38" s="103" t="s">
        <v>238</v>
      </c>
      <c r="E38" s="180" t="s">
        <v>249</v>
      </c>
      <c r="F38" s="180"/>
      <c r="G38" s="180"/>
      <c r="H38" s="180"/>
      <c r="I38" s="111">
        <v>2.2000000000000002</v>
      </c>
      <c r="J38" s="2" t="s">
        <v>235</v>
      </c>
      <c r="K38" s="110">
        <v>0.03</v>
      </c>
      <c r="L38" s="123"/>
      <c r="M38" s="140">
        <f>SUM(M33:M34)</f>
        <v>2.1765066687288215</v>
      </c>
      <c r="N38" s="127">
        <f>SQRT(SUM(O33:O34))</f>
        <v>3.134937321112926E-2</v>
      </c>
      <c r="O38" s="123"/>
    </row>
    <row r="39" spans="4:15" x14ac:dyDescent="0.3">
      <c r="D39" s="25" t="s">
        <v>252</v>
      </c>
      <c r="E39" s="181" t="s">
        <v>253</v>
      </c>
      <c r="F39" s="181"/>
      <c r="G39" s="181"/>
      <c r="H39" s="181"/>
      <c r="I39" s="181"/>
      <c r="J39" s="181"/>
      <c r="K39" s="181"/>
    </row>
    <row r="40" spans="4:15" x14ac:dyDescent="0.3">
      <c r="D40" s="25" t="s">
        <v>254</v>
      </c>
      <c r="E40" s="175" t="s">
        <v>255</v>
      </c>
      <c r="F40" s="175"/>
      <c r="G40" s="175"/>
      <c r="H40" s="175"/>
      <c r="I40" s="175"/>
      <c r="J40" s="175"/>
      <c r="K40" s="175"/>
    </row>
    <row r="41" spans="4:15" x14ac:dyDescent="0.3">
      <c r="D41" s="25" t="s">
        <v>256</v>
      </c>
      <c r="E41" s="175" t="s">
        <v>257</v>
      </c>
      <c r="F41" s="175"/>
      <c r="G41" s="175"/>
      <c r="H41" s="175"/>
      <c r="I41" s="175"/>
      <c r="J41" s="175"/>
      <c r="K41" s="175"/>
    </row>
    <row r="42" spans="4:15" x14ac:dyDescent="0.3">
      <c r="D42" s="25" t="s">
        <v>258</v>
      </c>
      <c r="E42" s="175" t="s">
        <v>259</v>
      </c>
      <c r="F42" s="175"/>
      <c r="G42" s="175"/>
      <c r="H42" s="175"/>
      <c r="I42" s="175"/>
      <c r="J42" s="175"/>
      <c r="K42" s="175"/>
    </row>
    <row r="43" spans="4:15" x14ac:dyDescent="0.3">
      <c r="D43" s="25" t="s">
        <v>260</v>
      </c>
      <c r="E43" s="175" t="s">
        <v>261</v>
      </c>
      <c r="F43" s="175"/>
      <c r="G43" s="175"/>
      <c r="H43" s="175"/>
      <c r="I43" s="175"/>
      <c r="J43" s="175"/>
      <c r="K43" s="175"/>
    </row>
    <row r="44" spans="4:15" x14ac:dyDescent="0.3">
      <c r="D44" s="25" t="s">
        <v>278</v>
      </c>
      <c r="E44" s="175" t="s">
        <v>262</v>
      </c>
      <c r="F44" s="175"/>
      <c r="G44" s="175"/>
      <c r="H44" s="175"/>
      <c r="I44" s="175"/>
      <c r="J44" s="175"/>
      <c r="K44" s="175"/>
    </row>
  </sheetData>
  <mergeCells count="18">
    <mergeCell ref="E42:K42"/>
    <mergeCell ref="E43:K43"/>
    <mergeCell ref="E44:K44"/>
    <mergeCell ref="N20:N21"/>
    <mergeCell ref="O20:O21"/>
    <mergeCell ref="E39:K39"/>
    <mergeCell ref="E40:K40"/>
    <mergeCell ref="E41:K41"/>
    <mergeCell ref="E35:H35"/>
    <mergeCell ref="E36:H36"/>
    <mergeCell ref="E37:H37"/>
    <mergeCell ref="E38:H38"/>
    <mergeCell ref="M20:M21"/>
    <mergeCell ref="D20:D21"/>
    <mergeCell ref="E20:E21"/>
    <mergeCell ref="F20:F21"/>
    <mergeCell ref="G20:H20"/>
    <mergeCell ref="I20:K21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8DB4A-58EA-45D0-B44F-66BF26A25F9A}">
  <dimension ref="A1:AE41"/>
  <sheetViews>
    <sheetView topLeftCell="C14" zoomScale="70" zoomScaleNormal="70" workbookViewId="0">
      <selection activeCell="I30" sqref="I30"/>
    </sheetView>
  </sheetViews>
  <sheetFormatPr baseColWidth="10" defaultRowHeight="14.4" x14ac:dyDescent="0.3"/>
  <cols>
    <col min="1" max="1" width="14.44140625" customWidth="1"/>
    <col min="2" max="3" width="11.5546875" bestFit="1" customWidth="1"/>
    <col min="4" max="4" width="7.77734375" customWidth="1"/>
    <col min="5" max="5" width="11.44140625" customWidth="1"/>
    <col min="6" max="6" width="11.5546875" bestFit="1" customWidth="1"/>
    <col min="7" max="7" width="16.77734375" bestFit="1" customWidth="1"/>
    <col min="8" max="8" width="13.5546875" customWidth="1"/>
    <col min="9" max="9" width="8.5546875" customWidth="1"/>
    <col min="11" max="11" width="11.5546875" bestFit="1" customWidth="1"/>
    <col min="13" max="14" width="11.5546875" bestFit="1" customWidth="1"/>
    <col min="15" max="15" width="13.44140625" bestFit="1" customWidth="1"/>
    <col min="17" max="17" width="12.77734375" customWidth="1"/>
    <col min="18" max="18" width="14.21875" customWidth="1"/>
    <col min="19" max="19" width="14" customWidth="1"/>
  </cols>
  <sheetData>
    <row r="1" spans="1:31" ht="27.6" x14ac:dyDescent="0.3">
      <c r="A1" s="87" t="s">
        <v>0</v>
      </c>
      <c r="B1" s="86" t="s">
        <v>1</v>
      </c>
      <c r="C1" s="86" t="s">
        <v>209</v>
      </c>
      <c r="D1" s="86" t="s">
        <v>210</v>
      </c>
      <c r="E1" s="86" t="s">
        <v>211</v>
      </c>
      <c r="F1" s="86" t="s">
        <v>240</v>
      </c>
      <c r="G1" s="88" t="s">
        <v>7</v>
      </c>
      <c r="H1" s="89" t="s">
        <v>4</v>
      </c>
      <c r="I1" s="89" t="s">
        <v>6</v>
      </c>
      <c r="J1" s="89" t="s">
        <v>5</v>
      </c>
      <c r="K1" s="86" t="s">
        <v>3</v>
      </c>
      <c r="L1" s="86" t="s">
        <v>212</v>
      </c>
      <c r="M1" s="86" t="s">
        <v>213</v>
      </c>
      <c r="N1" s="86" t="s">
        <v>215</v>
      </c>
      <c r="O1" s="86" t="s">
        <v>214</v>
      </c>
      <c r="P1" s="86" t="s">
        <v>216</v>
      </c>
      <c r="Q1" s="86" t="s">
        <v>219</v>
      </c>
      <c r="R1" s="86" t="s">
        <v>220</v>
      </c>
      <c r="S1" s="86" t="s">
        <v>241</v>
      </c>
      <c r="T1" s="90" t="s">
        <v>221</v>
      </c>
      <c r="U1" s="91" t="s">
        <v>217</v>
      </c>
      <c r="V1" s="92" t="s">
        <v>228</v>
      </c>
      <c r="W1" s="92" t="s">
        <v>222</v>
      </c>
      <c r="X1" s="92" t="s">
        <v>223</v>
      </c>
      <c r="Y1" s="90" t="s">
        <v>221</v>
      </c>
      <c r="Z1" s="93" t="s">
        <v>224</v>
      </c>
      <c r="AA1" s="86" t="s">
        <v>218</v>
      </c>
      <c r="AB1" s="93" t="s">
        <v>229</v>
      </c>
      <c r="AC1" s="93" t="s">
        <v>225</v>
      </c>
      <c r="AD1" s="93" t="s">
        <v>226</v>
      </c>
      <c r="AE1" s="94" t="s">
        <v>227</v>
      </c>
    </row>
    <row r="2" spans="1:31" ht="15.6" x14ac:dyDescent="0.3">
      <c r="A2" s="2" t="s">
        <v>175</v>
      </c>
      <c r="B2" s="2">
        <v>1</v>
      </c>
      <c r="C2" s="44">
        <v>19.934999999999999</v>
      </c>
      <c r="D2">
        <v>24.303000000000001</v>
      </c>
      <c r="E2">
        <v>24.295999999999999</v>
      </c>
      <c r="F2">
        <v>24.297999999999998</v>
      </c>
      <c r="G2" s="3" t="s">
        <v>79</v>
      </c>
      <c r="H2" s="4" t="s">
        <v>80</v>
      </c>
      <c r="I2" s="4" t="s">
        <v>11</v>
      </c>
      <c r="J2" s="3" t="s">
        <v>12</v>
      </c>
      <c r="K2" s="2" t="s">
        <v>81</v>
      </c>
      <c r="L2" s="46">
        <v>1059.9039615846339</v>
      </c>
      <c r="M2" s="102">
        <v>1063.3144824194737</v>
      </c>
      <c r="N2" s="102">
        <v>1063.1423653798868</v>
      </c>
      <c r="O2" s="65">
        <v>1063.1915416769116</v>
      </c>
      <c r="P2" s="44">
        <v>2660277</v>
      </c>
      <c r="Q2">
        <v>844454</v>
      </c>
      <c r="R2" s="83">
        <v>936883</v>
      </c>
      <c r="S2">
        <v>901813</v>
      </c>
      <c r="T2">
        <f>AVERAGE(Q2:S2)</f>
        <v>894383.33333333337</v>
      </c>
      <c r="U2" s="45">
        <v>3.1594778867474331</v>
      </c>
      <c r="V2">
        <v>3.1014134437969214</v>
      </c>
      <c r="W2">
        <v>3.1430101962321975</v>
      </c>
      <c r="X2">
        <v>3.169260903727479</v>
      </c>
      <c r="Y2">
        <f t="shared" ref="Y2:Y14" si="0">AVERAGE(V2:X2)</f>
        <v>3.1378948479188664</v>
      </c>
      <c r="Z2">
        <f t="shared" ref="Z2:Z14" si="1">_xlfn.STDEV.S(V2:X2)</f>
        <v>3.4211760346877555E-2</v>
      </c>
      <c r="AA2" s="54">
        <f t="shared" ref="AA2:AA14" si="2">P2/$P$4</f>
        <v>5.1100381105761261E-2</v>
      </c>
      <c r="AB2">
        <v>5.0694251925195818E-2</v>
      </c>
      <c r="AC2">
        <v>5.1179026324436341E-2</v>
      </c>
      <c r="AD2">
        <v>5.1645277537537351E-2</v>
      </c>
      <c r="AE2">
        <f>_xlfn.STDEV.S(AB2:AD2)</f>
        <v>4.7554286999294479E-4</v>
      </c>
    </row>
    <row r="3" spans="1:31" ht="15.6" x14ac:dyDescent="0.3">
      <c r="A3" s="2" t="s">
        <v>175</v>
      </c>
      <c r="B3" s="2">
        <v>2</v>
      </c>
      <c r="C3" s="44">
        <v>32.33</v>
      </c>
      <c r="D3">
        <v>37.11</v>
      </c>
      <c r="E3">
        <v>37.106000000000002</v>
      </c>
      <c r="F3">
        <v>37.104999999999997</v>
      </c>
      <c r="G3" s="3" t="s">
        <v>22</v>
      </c>
      <c r="H3" s="4" t="s">
        <v>24</v>
      </c>
      <c r="I3" s="4" t="s">
        <v>16</v>
      </c>
      <c r="J3" s="3" t="s">
        <v>25</v>
      </c>
      <c r="K3" s="2" t="s">
        <v>23</v>
      </c>
      <c r="L3" s="46">
        <v>1393.1562229280971</v>
      </c>
      <c r="M3" s="102">
        <v>1404.2671614100184</v>
      </c>
      <c r="N3" s="102">
        <v>1404.143475572047</v>
      </c>
      <c r="O3" s="65">
        <v>1398.9430894308944</v>
      </c>
      <c r="P3" s="44">
        <v>752423</v>
      </c>
      <c r="Q3">
        <v>435183</v>
      </c>
      <c r="R3" s="83">
        <v>435270</v>
      </c>
      <c r="S3">
        <v>416878</v>
      </c>
      <c r="T3">
        <f>AVERAGE(Q3:S3)</f>
        <v>429110.33333333331</v>
      </c>
      <c r="U3" s="45">
        <v>0.89361514984348023</v>
      </c>
      <c r="V3">
        <v>1.598290027297965</v>
      </c>
      <c r="W3">
        <v>1.4602229393787576</v>
      </c>
      <c r="X3">
        <v>1.4650433593484504</v>
      </c>
      <c r="Y3">
        <f t="shared" si="0"/>
        <v>1.5078521086750578</v>
      </c>
      <c r="Z3">
        <f t="shared" si="1"/>
        <v>7.8358611242184212E-2</v>
      </c>
      <c r="AA3" s="54">
        <f t="shared" si="2"/>
        <v>1.4453044571200746E-2</v>
      </c>
      <c r="AB3">
        <v>2.6124900391924832E-2</v>
      </c>
      <c r="AC3">
        <v>2.377745651083156E-2</v>
      </c>
      <c r="AD3">
        <v>2.3873885172750332E-2</v>
      </c>
      <c r="AE3">
        <f>_xlfn.STDEV.S(AB3:AD3)</f>
        <v>1.3283361007087597E-3</v>
      </c>
    </row>
    <row r="4" spans="1:31" ht="15.6" x14ac:dyDescent="0.3">
      <c r="A4" s="2" t="s">
        <v>175</v>
      </c>
      <c r="B4" s="2"/>
      <c r="C4" s="44">
        <v>32.542000000000002</v>
      </c>
      <c r="D4">
        <v>36.939</v>
      </c>
      <c r="E4">
        <v>36.936</v>
      </c>
      <c r="F4">
        <v>36.933</v>
      </c>
      <c r="G4" s="3" t="s">
        <v>26</v>
      </c>
      <c r="K4" s="2" t="s">
        <v>96</v>
      </c>
      <c r="L4" s="46">
        <v>1399.2780825873522</v>
      </c>
      <c r="M4" s="102">
        <v>1399.1056910569105</v>
      </c>
      <c r="N4" s="102">
        <v>1399.0243902439024</v>
      </c>
      <c r="O4" s="65">
        <v>1404.1125541125539</v>
      </c>
      <c r="P4" s="44">
        <v>52059827</v>
      </c>
      <c r="Q4">
        <v>16657786</v>
      </c>
      <c r="R4" s="83">
        <v>18305995</v>
      </c>
      <c r="S4">
        <v>17461674</v>
      </c>
      <c r="T4">
        <f>AVERAGE(Q4:S4)</f>
        <v>17475151.666666668</v>
      </c>
      <c r="U4" s="45">
        <v>61.82885173025101</v>
      </c>
      <c r="V4">
        <v>61.178798897621597</v>
      </c>
      <c r="W4">
        <v>61.412074866526154</v>
      </c>
      <c r="X4">
        <v>61.365938084541504</v>
      </c>
      <c r="Y4">
        <f t="shared" si="0"/>
        <v>61.318937282896421</v>
      </c>
      <c r="Z4">
        <f t="shared" si="1"/>
        <v>0.12353633446703251</v>
      </c>
      <c r="AA4" s="54">
        <f t="shared" si="2"/>
        <v>1</v>
      </c>
      <c r="AB4">
        <v>1</v>
      </c>
      <c r="AC4">
        <v>1</v>
      </c>
      <c r="AD4">
        <v>1</v>
      </c>
      <c r="AE4">
        <f>_xlfn.STDEV.S(AB4:AD4)</f>
        <v>0</v>
      </c>
    </row>
    <row r="5" spans="1:31" ht="15.6" x14ac:dyDescent="0.3">
      <c r="A5" s="2" t="s">
        <v>175</v>
      </c>
      <c r="B5" s="2">
        <v>3</v>
      </c>
      <c r="C5" s="44">
        <v>33.579000000000001</v>
      </c>
      <c r="D5">
        <v>38.259</v>
      </c>
      <c r="E5">
        <v>38.256999999999998</v>
      </c>
      <c r="F5">
        <v>38.252000000000002</v>
      </c>
      <c r="G5" s="3" t="s">
        <v>30</v>
      </c>
      <c r="H5" s="4" t="s">
        <v>29</v>
      </c>
      <c r="I5" s="4" t="s">
        <v>11</v>
      </c>
      <c r="J5" s="3" t="s">
        <v>25</v>
      </c>
      <c r="K5" s="3" t="s">
        <v>28</v>
      </c>
      <c r="L5" s="46">
        <v>1427.5899672846238</v>
      </c>
      <c r="M5" s="102">
        <v>1439.795918367347</v>
      </c>
      <c r="N5" s="102">
        <v>1439.734075448361</v>
      </c>
      <c r="O5" s="65">
        <v>1439.5794681508967</v>
      </c>
      <c r="P5" s="44">
        <v>4994907</v>
      </c>
      <c r="Q5">
        <v>1632896</v>
      </c>
      <c r="R5" s="83">
        <v>1682922</v>
      </c>
      <c r="S5">
        <v>1714093</v>
      </c>
      <c r="T5">
        <f t="shared" ref="T5:T14" si="3">AVERAGE(Q5:S5)</f>
        <v>1676637</v>
      </c>
      <c r="U5" s="45">
        <v>5.9322011252437097</v>
      </c>
      <c r="V5">
        <v>5.9971124616879283</v>
      </c>
      <c r="W5">
        <v>5.6457860858436781</v>
      </c>
      <c r="X5">
        <v>6.0238740517745315</v>
      </c>
      <c r="Y5">
        <f t="shared" si="0"/>
        <v>5.888924199768713</v>
      </c>
      <c r="Z5">
        <f t="shared" si="1"/>
        <v>0.21098851274004979</v>
      </c>
      <c r="AA5" s="54">
        <f t="shared" si="2"/>
        <v>9.59455166841027E-2</v>
      </c>
      <c r="AB5">
        <v>9.8025992169667689E-2</v>
      </c>
      <c r="AC5">
        <v>9.1932834025137661E-2</v>
      </c>
      <c r="AD5">
        <v>9.8163154345912079E-2</v>
      </c>
      <c r="AE5">
        <f t="shared" ref="AE5:AE14" si="4">_xlfn.STDEV.S(AB5:AD5)</f>
        <v>3.5581427959048935E-3</v>
      </c>
    </row>
    <row r="6" spans="1:31" ht="15.6" x14ac:dyDescent="0.3">
      <c r="A6" s="2" t="s">
        <v>175</v>
      </c>
      <c r="B6" s="2">
        <v>4</v>
      </c>
      <c r="C6" s="44">
        <v>33.825000000000003</v>
      </c>
      <c r="D6">
        <v>38.488999999999997</v>
      </c>
      <c r="E6">
        <v>38.484999999999999</v>
      </c>
      <c r="F6">
        <v>38.481999999999999</v>
      </c>
      <c r="G6" s="2" t="s">
        <v>172</v>
      </c>
      <c r="H6" s="2" t="s">
        <v>173</v>
      </c>
      <c r="I6" s="2" t="s">
        <v>16</v>
      </c>
      <c r="J6" s="8" t="s">
        <v>25</v>
      </c>
      <c r="K6" s="2" t="s">
        <v>174</v>
      </c>
      <c r="L6" s="46">
        <v>1434.2966194111234</v>
      </c>
      <c r="M6" s="102">
        <v>1446.907854050711</v>
      </c>
      <c r="N6" s="102">
        <v>1446.7841682127396</v>
      </c>
      <c r="O6" s="65">
        <v>1446.6914038342609</v>
      </c>
      <c r="P6" s="44">
        <v>788916</v>
      </c>
      <c r="Q6">
        <v>820042</v>
      </c>
      <c r="R6" s="83">
        <v>903184</v>
      </c>
      <c r="S6">
        <v>857517</v>
      </c>
      <c r="T6">
        <f t="shared" si="3"/>
        <v>860247.66666666663</v>
      </c>
      <c r="U6" s="45">
        <v>0.93695606002729726</v>
      </c>
      <c r="V6">
        <v>3.0117558603288219</v>
      </c>
      <c r="W6">
        <v>3.0299584057708175</v>
      </c>
      <c r="X6">
        <v>3.0135905141993704</v>
      </c>
      <c r="Y6">
        <f t="shared" si="0"/>
        <v>3.0184349267663362</v>
      </c>
      <c r="Z6">
        <f t="shared" si="1"/>
        <v>1.0021697210613282E-2</v>
      </c>
      <c r="AA6" s="54">
        <f t="shared" si="2"/>
        <v>1.5154026539504251E-2</v>
      </c>
      <c r="AB6">
        <v>4.9228751047708262E-2</v>
      </c>
      <c r="AC6">
        <v>4.9338153976333982E-2</v>
      </c>
      <c r="AD6">
        <v>4.9108521897728706E-2</v>
      </c>
      <c r="AE6">
        <f t="shared" si="4"/>
        <v>1.1485856579671531E-4</v>
      </c>
    </row>
    <row r="7" spans="1:31" ht="15.6" x14ac:dyDescent="0.3">
      <c r="A7" s="2" t="s">
        <v>175</v>
      </c>
      <c r="B7" s="2">
        <v>5</v>
      </c>
      <c r="C7" s="44">
        <v>34.911000000000001</v>
      </c>
      <c r="D7">
        <v>39.369</v>
      </c>
      <c r="E7">
        <v>39.366999999999997</v>
      </c>
      <c r="F7">
        <v>39.368000000000002</v>
      </c>
      <c r="G7" s="3" t="s">
        <v>34</v>
      </c>
      <c r="H7" s="4" t="s">
        <v>36</v>
      </c>
      <c r="I7" s="4" t="s">
        <v>11</v>
      </c>
      <c r="J7" s="3" t="s">
        <v>25</v>
      </c>
      <c r="K7" s="3" t="s">
        <v>35</v>
      </c>
      <c r="L7" s="46">
        <v>1463.9040348964015</v>
      </c>
      <c r="M7" s="102">
        <v>1474.1187384044526</v>
      </c>
      <c r="N7" s="102">
        <v>1474.0568954854668</v>
      </c>
      <c r="O7" s="65">
        <v>1474.0878169449597</v>
      </c>
      <c r="P7" s="44">
        <v>347416</v>
      </c>
      <c r="Q7">
        <v>180961</v>
      </c>
      <c r="R7" s="83">
        <v>168653</v>
      </c>
      <c r="S7">
        <v>197466</v>
      </c>
      <c r="T7">
        <f t="shared" si="3"/>
        <v>182360</v>
      </c>
      <c r="U7" s="45">
        <v>0.41260860034584601</v>
      </c>
      <c r="V7">
        <v>0.66461272988574238</v>
      </c>
      <c r="W7">
        <v>0.56578900313608937</v>
      </c>
      <c r="X7">
        <v>0.69395902877364868</v>
      </c>
      <c r="Y7">
        <f t="shared" si="0"/>
        <v>0.64145358726516022</v>
      </c>
      <c r="Z7">
        <f t="shared" si="1"/>
        <v>6.7150191981657836E-2</v>
      </c>
      <c r="AA7" s="54">
        <f t="shared" si="2"/>
        <v>6.6733990491362949E-3</v>
      </c>
      <c r="AB7">
        <v>1.0863448479888023E-2</v>
      </c>
      <c r="AC7">
        <v>9.212992792798207E-3</v>
      </c>
      <c r="AD7">
        <v>1.1308537772495351E-2</v>
      </c>
      <c r="AE7">
        <f t="shared" si="4"/>
        <v>1.1040393422469684E-3</v>
      </c>
    </row>
    <row r="8" spans="1:31" ht="15.6" x14ac:dyDescent="0.3">
      <c r="A8" s="2" t="s">
        <v>175</v>
      </c>
      <c r="B8" s="2">
        <v>6</v>
      </c>
      <c r="C8" s="44">
        <v>35.796999999999997</v>
      </c>
      <c r="D8">
        <v>40.195999999999998</v>
      </c>
      <c r="E8">
        <v>40.194000000000003</v>
      </c>
      <c r="F8">
        <v>40.188000000000002</v>
      </c>
      <c r="G8" s="3" t="s">
        <v>37</v>
      </c>
      <c r="H8" s="4" t="s">
        <v>39</v>
      </c>
      <c r="I8" s="4" t="s">
        <v>11</v>
      </c>
      <c r="J8" s="3" t="s">
        <v>25</v>
      </c>
      <c r="K8" s="2" t="s">
        <v>38</v>
      </c>
      <c r="L8" s="46">
        <v>1488.0588876772083</v>
      </c>
      <c r="M8" s="102">
        <v>1499.690785405071</v>
      </c>
      <c r="N8" s="102">
        <v>1499.6289424860854</v>
      </c>
      <c r="O8" s="65">
        <v>1499.443413729128</v>
      </c>
      <c r="P8" s="44">
        <v>4020990</v>
      </c>
      <c r="Q8">
        <v>1395373</v>
      </c>
      <c r="R8" s="83">
        <v>1520664</v>
      </c>
      <c r="S8">
        <v>1455360</v>
      </c>
      <c r="T8">
        <f t="shared" si="3"/>
        <v>1457132.3333333333</v>
      </c>
      <c r="U8" s="45">
        <v>4.7755286339853189</v>
      </c>
      <c r="V8">
        <v>5.1247653292082713</v>
      </c>
      <c r="W8">
        <v>5.101450722281478</v>
      </c>
      <c r="X8">
        <v>5.1146030816242662</v>
      </c>
      <c r="Y8">
        <f t="shared" si="0"/>
        <v>5.1136063777046727</v>
      </c>
      <c r="Z8">
        <f t="shared" si="1"/>
        <v>1.1689216743016656E-2</v>
      </c>
      <c r="AA8" s="54">
        <f t="shared" si="2"/>
        <v>7.7237867117768172E-2</v>
      </c>
      <c r="AB8">
        <v>8.3767014415961405E-2</v>
      </c>
      <c r="AC8">
        <v>8.3069180342286775E-2</v>
      </c>
      <c r="AD8">
        <v>8.3345960988619988E-2</v>
      </c>
      <c r="AE8">
        <f t="shared" si="4"/>
        <v>3.5139386952580588E-4</v>
      </c>
    </row>
    <row r="9" spans="1:31" ht="15.6" x14ac:dyDescent="0.3">
      <c r="A9" s="2" t="s">
        <v>175</v>
      </c>
      <c r="B9" s="2">
        <v>7</v>
      </c>
      <c r="C9" s="44">
        <v>36.287999999999997</v>
      </c>
      <c r="D9">
        <v>40.67</v>
      </c>
      <c r="E9">
        <v>40.665999999999997</v>
      </c>
      <c r="F9">
        <v>40.664000000000001</v>
      </c>
      <c r="G9" s="3" t="s">
        <v>149</v>
      </c>
      <c r="H9" s="4" t="s">
        <v>150</v>
      </c>
      <c r="I9" s="4" t="s">
        <v>16</v>
      </c>
      <c r="J9" s="3" t="s">
        <v>25</v>
      </c>
      <c r="K9" s="2" t="s">
        <v>151</v>
      </c>
      <c r="L9" s="46">
        <v>1501.6777461221905</v>
      </c>
      <c r="M9" s="102">
        <v>1516.2011173184358</v>
      </c>
      <c r="N9" s="102">
        <v>1516.0614525139663</v>
      </c>
      <c r="O9" s="65">
        <v>1515.9916201117319</v>
      </c>
      <c r="P9" s="44">
        <v>2253231</v>
      </c>
      <c r="Q9">
        <v>548639</v>
      </c>
      <c r="R9" s="83">
        <v>584372</v>
      </c>
      <c r="S9">
        <v>576077</v>
      </c>
      <c r="T9">
        <f t="shared" si="3"/>
        <v>569696</v>
      </c>
      <c r="U9" s="45">
        <v>2.6760497189705452</v>
      </c>
      <c r="V9">
        <v>2.0149781638683684</v>
      </c>
      <c r="W9">
        <v>1.960423184530621</v>
      </c>
      <c r="X9">
        <v>2.0245198435114764</v>
      </c>
      <c r="Y9">
        <f t="shared" si="0"/>
        <v>1.9999737306368219</v>
      </c>
      <c r="Z9">
        <f t="shared" si="1"/>
        <v>3.4582440422517437E-2</v>
      </c>
      <c r="AA9" s="54">
        <f t="shared" si="2"/>
        <v>4.3281569107019892E-2</v>
      </c>
      <c r="AB9">
        <v>3.2935889559392827E-2</v>
      </c>
      <c r="AC9">
        <v>3.1922438523554718E-2</v>
      </c>
      <c r="AD9">
        <v>3.299093775316158E-2</v>
      </c>
      <c r="AE9">
        <f t="shared" si="4"/>
        <v>6.0163719817248041E-4</v>
      </c>
    </row>
    <row r="10" spans="1:31" ht="15.6" x14ac:dyDescent="0.3">
      <c r="A10" s="2" t="s">
        <v>175</v>
      </c>
      <c r="B10" s="2">
        <v>8</v>
      </c>
      <c r="C10" s="44">
        <v>38.375999999999998</v>
      </c>
      <c r="D10">
        <v>42.515999999999998</v>
      </c>
      <c r="E10">
        <v>42.515999999999998</v>
      </c>
      <c r="F10">
        <v>42.508000000000003</v>
      </c>
      <c r="G10" s="3" t="s">
        <v>154</v>
      </c>
      <c r="H10" s="4" t="s">
        <v>155</v>
      </c>
      <c r="I10" s="4" t="s">
        <v>16</v>
      </c>
      <c r="J10" s="3" t="s">
        <v>25</v>
      </c>
      <c r="K10" s="2" t="s">
        <v>156</v>
      </c>
      <c r="L10" s="46">
        <v>1567.7746122190567</v>
      </c>
      <c r="M10" s="102">
        <v>1580.6564245810055</v>
      </c>
      <c r="N10" s="102">
        <v>1580.6564245810055</v>
      </c>
      <c r="O10" s="65">
        <v>1580.3770949720672</v>
      </c>
      <c r="P10" s="44">
        <v>2471737</v>
      </c>
      <c r="Q10">
        <v>106684</v>
      </c>
      <c r="R10" s="83">
        <v>113522</v>
      </c>
      <c r="S10">
        <v>107486</v>
      </c>
      <c r="T10">
        <f t="shared" si="3"/>
        <v>109230.66666666667</v>
      </c>
      <c r="U10" s="45">
        <v>2.9355583622891301</v>
      </c>
      <c r="V10">
        <v>0.39181671451379324</v>
      </c>
      <c r="W10">
        <v>0.38083816602144721</v>
      </c>
      <c r="X10">
        <v>0.37774037133868316</v>
      </c>
      <c r="Y10">
        <f t="shared" si="0"/>
        <v>0.38346508395797452</v>
      </c>
      <c r="Z10">
        <f t="shared" si="1"/>
        <v>7.3967143164924108E-3</v>
      </c>
      <c r="AA10" s="54">
        <f t="shared" si="2"/>
        <v>4.7478778598323043E-2</v>
      </c>
      <c r="AB10">
        <v>6.4044525484959402E-3</v>
      </c>
      <c r="AC10">
        <v>6.2013564408817988E-3</v>
      </c>
      <c r="AD10">
        <v>6.1555381230917498E-3</v>
      </c>
      <c r="AE10">
        <f t="shared" si="4"/>
        <v>1.3248002261185339E-4</v>
      </c>
    </row>
    <row r="11" spans="1:31" ht="15.6" x14ac:dyDescent="0.3">
      <c r="A11" s="2" t="s">
        <v>175</v>
      </c>
      <c r="B11" s="2">
        <v>9</v>
      </c>
      <c r="C11" s="44">
        <v>64.128</v>
      </c>
      <c r="D11">
        <v>67.707999999999998</v>
      </c>
      <c r="E11">
        <v>67.703999999999994</v>
      </c>
      <c r="F11">
        <v>67.695999999999998</v>
      </c>
      <c r="G11" s="2" t="s">
        <v>58</v>
      </c>
      <c r="H11" s="2" t="s">
        <v>59</v>
      </c>
      <c r="I11" s="2" t="s">
        <v>16</v>
      </c>
      <c r="J11" s="8" t="s">
        <v>60</v>
      </c>
      <c r="K11" s="8" t="s">
        <v>203</v>
      </c>
      <c r="L11" s="46">
        <v>2809.1441111923918</v>
      </c>
      <c r="M11" s="102">
        <v>2836.766398158803</v>
      </c>
      <c r="N11" s="102">
        <v>2836.5362485615647</v>
      </c>
      <c r="O11" s="65">
        <v>2836.0759493670885</v>
      </c>
      <c r="P11" s="44">
        <v>3572502</v>
      </c>
      <c r="Q11">
        <v>1485162</v>
      </c>
      <c r="R11" s="83">
        <v>1627419</v>
      </c>
      <c r="S11">
        <v>1566265</v>
      </c>
      <c r="T11">
        <f t="shared" si="3"/>
        <v>1559615.3333333333</v>
      </c>
      <c r="U11" s="45">
        <v>4.2428818763463276</v>
      </c>
      <c r="V11">
        <v>5.4545320325515938</v>
      </c>
      <c r="W11">
        <v>5.4595872809539783</v>
      </c>
      <c r="X11">
        <v>5.5043589185082942</v>
      </c>
      <c r="Y11">
        <f t="shared" si="0"/>
        <v>5.472826077337956</v>
      </c>
      <c r="Z11">
        <f t="shared" si="1"/>
        <v>2.7424969248985694E-2</v>
      </c>
      <c r="AA11" s="54">
        <f t="shared" si="2"/>
        <v>6.8623009446420177E-2</v>
      </c>
      <c r="AB11">
        <v>8.9157226536587753E-2</v>
      </c>
      <c r="AC11">
        <v>8.8900876461508918E-2</v>
      </c>
      <c r="AD11">
        <v>8.9697299354002377E-2</v>
      </c>
      <c r="AE11">
        <f t="shared" si="4"/>
        <v>4.0654713396086117E-4</v>
      </c>
    </row>
    <row r="12" spans="1:31" ht="15.6" x14ac:dyDescent="0.3">
      <c r="A12" s="2" t="s">
        <v>175</v>
      </c>
      <c r="B12" s="2">
        <v>10</v>
      </c>
      <c r="C12" s="44">
        <v>69.081000000000003</v>
      </c>
      <c r="D12">
        <v>74.617000000000004</v>
      </c>
      <c r="E12">
        <v>74.611000000000004</v>
      </c>
      <c r="F12">
        <v>74.597999999999999</v>
      </c>
      <c r="G12" s="2" t="s">
        <v>110</v>
      </c>
      <c r="H12" s="2" t="s">
        <v>111</v>
      </c>
      <c r="I12" s="2" t="s">
        <v>106</v>
      </c>
      <c r="J12" s="2" t="s">
        <v>109</v>
      </c>
      <c r="K12" s="2" t="s">
        <v>167</v>
      </c>
      <c r="L12" s="46">
        <v>3128.6673553719015</v>
      </c>
      <c r="M12" s="102">
        <v>3158.3612662942273</v>
      </c>
      <c r="N12" s="102">
        <v>3158.1378026070765</v>
      </c>
      <c r="O12" s="65">
        <v>3157.6536312849162</v>
      </c>
      <c r="P12" s="44">
        <v>1631655</v>
      </c>
      <c r="Q12">
        <v>1382174</v>
      </c>
      <c r="R12" s="83">
        <v>1530999</v>
      </c>
      <c r="S12">
        <v>1457030</v>
      </c>
      <c r="T12">
        <f t="shared" si="3"/>
        <v>1456734.3333333333</v>
      </c>
      <c r="U12" s="45">
        <v>1.9378350041371193</v>
      </c>
      <c r="V12">
        <v>5.0762895613811603</v>
      </c>
      <c r="W12">
        <v>5.1361220850643017</v>
      </c>
      <c r="X12">
        <v>5.1204719986937972</v>
      </c>
      <c r="Y12">
        <f t="shared" si="0"/>
        <v>5.1109612150464194</v>
      </c>
      <c r="Z12">
        <f t="shared" si="1"/>
        <v>3.1029405033996971E-2</v>
      </c>
      <c r="AA12" s="54">
        <f t="shared" si="2"/>
        <v>3.1341921286061898E-2</v>
      </c>
      <c r="AB12">
        <v>8.2974652213685537E-2</v>
      </c>
      <c r="AC12">
        <v>8.3633749490262616E-2</v>
      </c>
      <c r="AD12">
        <v>8.3441599012786513E-2</v>
      </c>
      <c r="AE12">
        <f t="shared" si="4"/>
        <v>3.3896173313425375E-4</v>
      </c>
    </row>
    <row r="13" spans="1:31" ht="15.6" x14ac:dyDescent="0.3">
      <c r="A13" s="2" t="s">
        <v>175</v>
      </c>
      <c r="B13" s="2">
        <v>11</v>
      </c>
      <c r="C13" s="44">
        <v>73.341999999999999</v>
      </c>
      <c r="D13">
        <v>81.218999999999994</v>
      </c>
      <c r="E13">
        <v>81.204999999999998</v>
      </c>
      <c r="F13">
        <v>81.188999999999993</v>
      </c>
      <c r="G13" s="2" t="s">
        <v>112</v>
      </c>
      <c r="H13" s="2" t="s">
        <v>113</v>
      </c>
      <c r="I13" s="2" t="s">
        <v>106</v>
      </c>
      <c r="J13" s="2" t="s">
        <v>114</v>
      </c>
      <c r="K13" s="2" t="s">
        <v>115</v>
      </c>
      <c r="L13" s="46">
        <v>3322.0512820512822</v>
      </c>
      <c r="M13" s="102">
        <v>3359.8899659418389</v>
      </c>
      <c r="N13" s="102">
        <v>3359.5231857479694</v>
      </c>
      <c r="O13" s="65">
        <v>3359.1040083835469</v>
      </c>
      <c r="P13" s="44">
        <v>6179583</v>
      </c>
      <c r="Q13">
        <v>1226988</v>
      </c>
      <c r="R13" s="83">
        <v>1412489</v>
      </c>
      <c r="S13">
        <v>1294828</v>
      </c>
      <c r="T13">
        <f t="shared" si="3"/>
        <v>1311435</v>
      </c>
      <c r="U13" s="45">
        <v>7.3391815355394812</v>
      </c>
      <c r="V13">
        <v>4.5063402844648701</v>
      </c>
      <c r="W13">
        <v>4.7385504156504288</v>
      </c>
      <c r="X13">
        <v>4.5504420067704112</v>
      </c>
      <c r="Y13">
        <f t="shared" si="0"/>
        <v>4.5984442356285697</v>
      </c>
      <c r="Z13">
        <f t="shared" si="1"/>
        <v>0.12332293678718848</v>
      </c>
      <c r="AA13" s="54">
        <f t="shared" si="2"/>
        <v>0.11870156618077121</v>
      </c>
      <c r="AB13">
        <v>7.3658528210171506E-2</v>
      </c>
      <c r="AC13">
        <v>7.7159914006313238E-2</v>
      </c>
      <c r="AD13">
        <v>7.415256979370935E-2</v>
      </c>
      <c r="AE13">
        <f t="shared" si="4"/>
        <v>1.8950769022553213E-3</v>
      </c>
    </row>
    <row r="14" spans="1:31" ht="15.6" x14ac:dyDescent="0.3">
      <c r="A14" s="2" t="s">
        <v>175</v>
      </c>
      <c r="B14" s="2">
        <v>12</v>
      </c>
      <c r="C14" s="44">
        <v>75.94</v>
      </c>
      <c r="D14">
        <v>84.994</v>
      </c>
      <c r="E14">
        <v>84.986000000000004</v>
      </c>
      <c r="F14">
        <v>84.965999999999994</v>
      </c>
      <c r="G14" s="2" t="s">
        <v>116</v>
      </c>
      <c r="H14" s="2" t="s">
        <v>117</v>
      </c>
      <c r="I14" s="2" t="s">
        <v>106</v>
      </c>
      <c r="J14" s="2" t="s">
        <v>118</v>
      </c>
      <c r="K14" s="2" t="s">
        <v>119</v>
      </c>
      <c r="L14" s="46">
        <v>3414.2683667273832</v>
      </c>
      <c r="M14" s="102">
        <v>3448.2788296041308</v>
      </c>
      <c r="N14" s="102">
        <v>3448.1067125645441</v>
      </c>
      <c r="O14" s="65">
        <v>3447.6764199655763</v>
      </c>
      <c r="P14" s="44">
        <v>2466429</v>
      </c>
      <c r="Q14">
        <v>511695</v>
      </c>
      <c r="R14" s="83">
        <v>586090</v>
      </c>
      <c r="S14">
        <v>448507</v>
      </c>
      <c r="T14">
        <f t="shared" si="3"/>
        <v>515430.66666666669</v>
      </c>
      <c r="U14" s="45">
        <v>2.9292543162732998</v>
      </c>
      <c r="V14">
        <v>1.8792944933929685</v>
      </c>
      <c r="W14">
        <v>1.966186648610049</v>
      </c>
      <c r="X14">
        <v>1.5761978371880874</v>
      </c>
      <c r="Y14">
        <f t="shared" si="0"/>
        <v>1.807226326397035</v>
      </c>
      <c r="Z14">
        <f t="shared" si="1"/>
        <v>0.20473930687387293</v>
      </c>
      <c r="AA14" s="54">
        <f t="shared" si="2"/>
        <v>4.7376818981745755E-2</v>
      </c>
      <c r="AB14">
        <v>3.0718067815254681E-2</v>
      </c>
      <c r="AC14">
        <v>3.2016287560441267E-2</v>
      </c>
      <c r="AD14">
        <v>2.5685223535841982E-2</v>
      </c>
      <c r="AE14">
        <f t="shared" si="4"/>
        <v>3.344081032989102E-3</v>
      </c>
    </row>
    <row r="18" spans="1:26" x14ac:dyDescent="0.3">
      <c r="A18" s="9"/>
    </row>
    <row r="19" spans="1:26" x14ac:dyDescent="0.3">
      <c r="A19" s="9"/>
      <c r="D19" s="182" t="s">
        <v>1</v>
      </c>
      <c r="E19" s="182" t="s">
        <v>7</v>
      </c>
      <c r="F19" s="183" t="s">
        <v>230</v>
      </c>
      <c r="G19" s="184" t="s">
        <v>232</v>
      </c>
      <c r="H19" s="184"/>
      <c r="I19" s="184" t="s">
        <v>234</v>
      </c>
      <c r="J19" s="184"/>
      <c r="K19" s="184"/>
      <c r="L19" s="123"/>
      <c r="M19" s="172" t="s">
        <v>244</v>
      </c>
      <c r="N19" s="173" t="s">
        <v>224</v>
      </c>
      <c r="O19" s="186"/>
      <c r="Q19" s="123"/>
      <c r="R19" s="161" t="s">
        <v>282</v>
      </c>
      <c r="S19" s="161" t="s">
        <v>280</v>
      </c>
      <c r="T19" s="161" t="s">
        <v>283</v>
      </c>
      <c r="U19" s="161" t="s">
        <v>284</v>
      </c>
      <c r="V19" s="161" t="s">
        <v>285</v>
      </c>
      <c r="W19" s="161" t="s">
        <v>286</v>
      </c>
      <c r="X19" s="161" t="s">
        <v>287</v>
      </c>
      <c r="Y19" s="161" t="s">
        <v>288</v>
      </c>
      <c r="Z19" s="161" t="s">
        <v>289</v>
      </c>
    </row>
    <row r="20" spans="1:26" x14ac:dyDescent="0.3">
      <c r="A20" s="9"/>
      <c r="D20" s="182"/>
      <c r="E20" s="182"/>
      <c r="F20" s="183"/>
      <c r="G20" s="2" t="s">
        <v>233</v>
      </c>
      <c r="H20" s="2" t="s">
        <v>231</v>
      </c>
      <c r="I20" s="184"/>
      <c r="J20" s="184"/>
      <c r="K20" s="184"/>
      <c r="L20" s="123"/>
      <c r="M20" s="172"/>
      <c r="N20" s="173"/>
      <c r="O20" s="186"/>
      <c r="Q20" s="103" t="s">
        <v>239</v>
      </c>
      <c r="R20" s="105">
        <v>12.41</v>
      </c>
      <c r="S20" s="97">
        <v>8</v>
      </c>
      <c r="T20" s="111">
        <v>3.13</v>
      </c>
      <c r="U20" s="132">
        <v>9.1199999999999992</v>
      </c>
      <c r="V20" s="146">
        <v>11.5</v>
      </c>
      <c r="W20" s="149">
        <v>6.01</v>
      </c>
      <c r="X20" s="105">
        <v>7.4</v>
      </c>
      <c r="Y20" s="139">
        <v>3</v>
      </c>
      <c r="Z20" s="139">
        <v>15.1</v>
      </c>
    </row>
    <row r="21" spans="1:26" x14ac:dyDescent="0.3">
      <c r="A21" s="9"/>
      <c r="D21" s="2">
        <v>1</v>
      </c>
      <c r="E21" s="3" t="s">
        <v>79</v>
      </c>
      <c r="F21" s="105" t="s">
        <v>239</v>
      </c>
      <c r="G21" s="76">
        <v>1059.9039615846339</v>
      </c>
      <c r="H21" s="2" t="s">
        <v>81</v>
      </c>
      <c r="I21" s="142">
        <v>3.1</v>
      </c>
      <c r="J21" s="103" t="s">
        <v>235</v>
      </c>
      <c r="K21" s="110">
        <v>0.3</v>
      </c>
      <c r="L21" s="123"/>
      <c r="M21" s="105">
        <v>3.1378948479188664</v>
      </c>
      <c r="N21" s="105">
        <v>3.4211760346877555E-2</v>
      </c>
      <c r="O21" s="105">
        <f>(1/3)*(N21)^2</f>
        <v>3.9014818201072782E-4</v>
      </c>
      <c r="Q21" s="103" t="s">
        <v>236</v>
      </c>
      <c r="R21" s="139">
        <v>5</v>
      </c>
      <c r="S21" s="132">
        <v>69.83</v>
      </c>
      <c r="T21">
        <v>0</v>
      </c>
      <c r="U21">
        <v>0</v>
      </c>
      <c r="V21">
        <v>0</v>
      </c>
      <c r="W21" s="150">
        <v>3.2</v>
      </c>
      <c r="X21">
        <v>0</v>
      </c>
      <c r="Y21">
        <v>0</v>
      </c>
      <c r="Z21">
        <v>0</v>
      </c>
    </row>
    <row r="22" spans="1:26" x14ac:dyDescent="0.3">
      <c r="A22" s="9"/>
      <c r="D22" s="2">
        <v>2</v>
      </c>
      <c r="E22" s="3" t="s">
        <v>22</v>
      </c>
      <c r="F22" s="105" t="s">
        <v>237</v>
      </c>
      <c r="G22" s="76">
        <v>1393.1562229280971</v>
      </c>
      <c r="H22" s="2" t="s">
        <v>23</v>
      </c>
      <c r="I22" s="143">
        <v>1.5</v>
      </c>
      <c r="J22" s="103" t="s">
        <v>235</v>
      </c>
      <c r="K22" s="110">
        <v>7.0000000000000007E-2</v>
      </c>
      <c r="L22" s="123"/>
      <c r="M22" s="105">
        <v>1.5078521086750578</v>
      </c>
      <c r="N22" s="105">
        <v>7.8358611242184212E-2</v>
      </c>
      <c r="O22" s="105">
        <f t="shared" ref="O22:O32" si="5">(1/3)*(N22)^2</f>
        <v>2.0466906519345856E-3</v>
      </c>
      <c r="Q22" s="103" t="s">
        <v>237</v>
      </c>
      <c r="R22" s="105">
        <v>51.52</v>
      </c>
      <c r="S22" s="132">
        <v>5.53</v>
      </c>
      <c r="T22" s="139">
        <v>24</v>
      </c>
      <c r="U22" s="132">
        <v>35.01</v>
      </c>
      <c r="V22" s="147">
        <v>44.6</v>
      </c>
      <c r="W22" s="150">
        <v>15.5</v>
      </c>
      <c r="X22" s="139">
        <v>30</v>
      </c>
      <c r="Y22" s="139">
        <v>12.2</v>
      </c>
      <c r="Z22" s="152">
        <v>44</v>
      </c>
    </row>
    <row r="23" spans="1:26" x14ac:dyDescent="0.3">
      <c r="A23" s="9"/>
      <c r="D23" s="2">
        <v>3</v>
      </c>
      <c r="E23" s="3" t="s">
        <v>30</v>
      </c>
      <c r="F23" s="105" t="s">
        <v>237</v>
      </c>
      <c r="G23" s="76">
        <v>1427.5899672846238</v>
      </c>
      <c r="H23" s="2" t="s">
        <v>28</v>
      </c>
      <c r="I23" s="144">
        <v>6</v>
      </c>
      <c r="J23" s="103" t="s">
        <v>235</v>
      </c>
      <c r="K23" s="110">
        <v>0.2</v>
      </c>
      <c r="L23" s="123"/>
      <c r="M23" s="105">
        <v>5.888924199768713</v>
      </c>
      <c r="N23" s="105">
        <v>0.21098851274004979</v>
      </c>
      <c r="O23" s="105">
        <f t="shared" si="5"/>
        <v>1.4838717502752717E-2</v>
      </c>
      <c r="Q23" s="103" t="s">
        <v>238</v>
      </c>
      <c r="R23" s="105">
        <v>4.9400000000000004</v>
      </c>
      <c r="S23" s="105">
        <v>5.53</v>
      </c>
      <c r="T23" s="139">
        <v>12</v>
      </c>
      <c r="U23" s="99">
        <v>22</v>
      </c>
      <c r="V23" s="148">
        <v>6</v>
      </c>
      <c r="W23" s="151">
        <v>4.8</v>
      </c>
      <c r="X23" s="105">
        <v>10.3</v>
      </c>
      <c r="Y23" s="139">
        <v>3</v>
      </c>
      <c r="Z23" s="152">
        <v>6.4</v>
      </c>
    </row>
    <row r="24" spans="1:26" x14ac:dyDescent="0.3">
      <c r="A24" s="9"/>
      <c r="D24" s="2">
        <v>4</v>
      </c>
      <c r="E24" s="2" t="s">
        <v>172</v>
      </c>
      <c r="F24" s="105" t="s">
        <v>237</v>
      </c>
      <c r="G24" s="76">
        <v>1434.2966194111234</v>
      </c>
      <c r="H24" s="2" t="s">
        <v>174</v>
      </c>
      <c r="I24" s="143">
        <v>3.01</v>
      </c>
      <c r="J24" s="103" t="s">
        <v>235</v>
      </c>
      <c r="K24" s="110">
        <v>0.01</v>
      </c>
      <c r="L24" s="123"/>
      <c r="M24" s="105">
        <v>3.0184349267663362</v>
      </c>
      <c r="N24" s="105">
        <v>1.0021697210613282E-2</v>
      </c>
      <c r="O24" s="105">
        <f t="shared" si="5"/>
        <v>3.3478138327071342E-5</v>
      </c>
    </row>
    <row r="25" spans="1:26" x14ac:dyDescent="0.3">
      <c r="A25" s="9"/>
      <c r="D25" s="2">
        <v>5</v>
      </c>
      <c r="E25" s="3" t="s">
        <v>34</v>
      </c>
      <c r="F25" s="105" t="s">
        <v>237</v>
      </c>
      <c r="G25" s="76">
        <v>1463.9040348964015</v>
      </c>
      <c r="H25" s="2" t="s">
        <v>35</v>
      </c>
      <c r="I25" s="143">
        <v>0.64</v>
      </c>
      <c r="J25" s="103" t="s">
        <v>235</v>
      </c>
      <c r="K25" s="110">
        <v>0.06</v>
      </c>
      <c r="L25" s="123"/>
      <c r="M25" s="105">
        <v>0.64145358726516022</v>
      </c>
      <c r="N25" s="105">
        <v>6.7150191981657836E-2</v>
      </c>
      <c r="O25" s="105">
        <f t="shared" si="5"/>
        <v>1.5030494277245014E-3</v>
      </c>
    </row>
    <row r="26" spans="1:26" x14ac:dyDescent="0.3">
      <c r="A26" s="9"/>
      <c r="D26" s="2">
        <v>6</v>
      </c>
      <c r="E26" s="3" t="s">
        <v>37</v>
      </c>
      <c r="F26" s="105" t="s">
        <v>237</v>
      </c>
      <c r="G26" s="76">
        <v>1488.0588876772083</v>
      </c>
      <c r="H26" s="2" t="s">
        <v>38</v>
      </c>
      <c r="I26" s="143">
        <v>5.1100000000000003</v>
      </c>
      <c r="J26" s="103" t="s">
        <v>235</v>
      </c>
      <c r="K26" s="110">
        <v>0.01</v>
      </c>
      <c r="L26" s="123"/>
      <c r="M26" s="105">
        <v>5.1136063777046727</v>
      </c>
      <c r="N26" s="105">
        <v>1.1689216743016656E-2</v>
      </c>
      <c r="O26" s="105">
        <f t="shared" si="5"/>
        <v>4.5545929355073636E-5</v>
      </c>
    </row>
    <row r="27" spans="1:26" x14ac:dyDescent="0.3">
      <c r="A27" s="9"/>
      <c r="D27" s="2">
        <v>7</v>
      </c>
      <c r="E27" s="3" t="s">
        <v>149</v>
      </c>
      <c r="F27" s="105" t="s">
        <v>237</v>
      </c>
      <c r="G27" s="76">
        <v>1501.6777461221905</v>
      </c>
      <c r="H27" s="2" t="s">
        <v>151</v>
      </c>
      <c r="I27" s="143">
        <v>2</v>
      </c>
      <c r="J27" s="103" t="s">
        <v>235</v>
      </c>
      <c r="K27" s="110">
        <v>0.03</v>
      </c>
      <c r="L27" s="123"/>
      <c r="M27" s="105">
        <v>1.9999737306368219</v>
      </c>
      <c r="N27" s="105">
        <v>3.4582440422517437E-2</v>
      </c>
      <c r="O27" s="105">
        <f t="shared" si="5"/>
        <v>3.9864839519232264E-4</v>
      </c>
    </row>
    <row r="28" spans="1:26" x14ac:dyDescent="0.3">
      <c r="A28" s="9"/>
      <c r="D28" s="2">
        <v>8</v>
      </c>
      <c r="E28" s="3" t="s">
        <v>154</v>
      </c>
      <c r="F28" s="105" t="s">
        <v>237</v>
      </c>
      <c r="G28" s="76">
        <v>1567.7746122190567</v>
      </c>
      <c r="H28" s="2" t="s">
        <v>156</v>
      </c>
      <c r="I28" s="145">
        <v>0.38300000000000001</v>
      </c>
      <c r="J28" s="103" t="s">
        <v>235</v>
      </c>
      <c r="K28" s="110">
        <v>7.0000000000000001E-3</v>
      </c>
      <c r="L28" s="123"/>
      <c r="M28" s="105">
        <v>0.38346508395797452</v>
      </c>
      <c r="N28" s="105">
        <v>7.3967143164924108E-3</v>
      </c>
      <c r="O28" s="105">
        <f t="shared" si="5"/>
        <v>1.8237127559934595E-5</v>
      </c>
    </row>
    <row r="29" spans="1:26" x14ac:dyDescent="0.3">
      <c r="A29" s="9"/>
      <c r="D29" s="2">
        <v>9</v>
      </c>
      <c r="E29" s="2" t="s">
        <v>58</v>
      </c>
      <c r="F29" s="105" t="s">
        <v>237</v>
      </c>
      <c r="G29" s="76">
        <v>2809.1441111923918</v>
      </c>
      <c r="H29" s="8" t="s">
        <v>203</v>
      </c>
      <c r="I29" s="143">
        <v>5.5</v>
      </c>
      <c r="J29" s="103" t="s">
        <v>235</v>
      </c>
      <c r="K29" s="110">
        <v>0.02</v>
      </c>
      <c r="L29" s="123"/>
      <c r="M29" s="105">
        <v>5.472826077337956</v>
      </c>
      <c r="N29" s="105">
        <v>2.7424969248985694E-2</v>
      </c>
      <c r="O29" s="105">
        <f t="shared" si="5"/>
        <v>2.507096461026036E-4</v>
      </c>
    </row>
    <row r="30" spans="1:26" x14ac:dyDescent="0.3">
      <c r="D30" s="2">
        <v>10</v>
      </c>
      <c r="E30" s="2" t="s">
        <v>110</v>
      </c>
      <c r="F30" s="105" t="s">
        <v>238</v>
      </c>
      <c r="G30" s="76">
        <v>3128.6673553719015</v>
      </c>
      <c r="H30" s="2" t="s">
        <v>167</v>
      </c>
      <c r="I30" s="143">
        <v>5.1100000000000003</v>
      </c>
      <c r="J30" s="103" t="s">
        <v>235</v>
      </c>
      <c r="K30" s="110">
        <v>0.03</v>
      </c>
      <c r="L30" s="123"/>
      <c r="M30" s="105">
        <v>5.1109612150464194</v>
      </c>
      <c r="N30" s="105">
        <v>3.1029405033996971E-2</v>
      </c>
      <c r="O30" s="105">
        <f t="shared" si="5"/>
        <v>3.2094132558794554E-4</v>
      </c>
    </row>
    <row r="31" spans="1:26" x14ac:dyDescent="0.3">
      <c r="D31" s="2">
        <v>11</v>
      </c>
      <c r="E31" s="2" t="s">
        <v>112</v>
      </c>
      <c r="F31" s="105" t="s">
        <v>238</v>
      </c>
      <c r="G31" s="76">
        <v>3322.0512820512822</v>
      </c>
      <c r="H31" s="2" t="s">
        <v>115</v>
      </c>
      <c r="I31" s="144">
        <v>5</v>
      </c>
      <c r="J31" s="103" t="s">
        <v>235</v>
      </c>
      <c r="K31" s="110">
        <v>0.1</v>
      </c>
      <c r="L31" s="123"/>
      <c r="M31" s="105">
        <v>4.5984442356285697</v>
      </c>
      <c r="N31" s="105">
        <v>0.12332293678718848</v>
      </c>
      <c r="O31" s="105">
        <f t="shared" si="5"/>
        <v>5.0695155792722943E-3</v>
      </c>
    </row>
    <row r="32" spans="1:26" x14ac:dyDescent="0.3">
      <c r="D32" s="2">
        <v>12</v>
      </c>
      <c r="E32" s="2" t="s">
        <v>116</v>
      </c>
      <c r="F32" s="105" t="s">
        <v>238</v>
      </c>
      <c r="G32" s="76">
        <v>3414.2683667273832</v>
      </c>
      <c r="H32" s="2" t="s">
        <v>119</v>
      </c>
      <c r="I32" s="99">
        <v>2</v>
      </c>
      <c r="J32" s="103" t="s">
        <v>235</v>
      </c>
      <c r="K32" s="110">
        <v>0.2</v>
      </c>
      <c r="L32" s="123"/>
      <c r="M32" s="105">
        <v>1.807226326397035</v>
      </c>
      <c r="N32" s="105">
        <v>0.20473930687387293</v>
      </c>
      <c r="O32" s="105">
        <f t="shared" si="5"/>
        <v>1.397272792639797E-2</v>
      </c>
    </row>
    <row r="33" spans="4:15" x14ac:dyDescent="0.3">
      <c r="D33" s="103" t="s">
        <v>239</v>
      </c>
      <c r="E33" s="180" t="s">
        <v>246</v>
      </c>
      <c r="F33" s="180"/>
      <c r="G33" s="180"/>
      <c r="H33" s="180"/>
      <c r="I33" s="111">
        <v>3.13</v>
      </c>
      <c r="J33" s="2" t="s">
        <v>235</v>
      </c>
      <c r="K33" s="110">
        <v>0.01</v>
      </c>
      <c r="L33" s="123"/>
      <c r="M33" s="115">
        <f>SUM(M21)</f>
        <v>3.1378948479188664</v>
      </c>
      <c r="N33" s="116">
        <f>SQRT(SUM(O21))</f>
        <v>1.9752169045720722E-2</v>
      </c>
      <c r="O33" s="123"/>
    </row>
    <row r="34" spans="4:15" x14ac:dyDescent="0.3">
      <c r="D34" s="103" t="s">
        <v>237</v>
      </c>
      <c r="E34" s="180" t="s">
        <v>248</v>
      </c>
      <c r="F34" s="180"/>
      <c r="G34" s="180"/>
      <c r="H34" s="180"/>
      <c r="I34" s="139">
        <v>24</v>
      </c>
      <c r="J34" s="2" t="s">
        <v>235</v>
      </c>
      <c r="K34" s="110">
        <v>0.1</v>
      </c>
      <c r="L34" s="123"/>
      <c r="M34" s="115">
        <f>SUM(M22:M29)</f>
        <v>24.026536092112693</v>
      </c>
      <c r="N34" s="116">
        <f>SQRT(SUM(O22:O29))</f>
        <v>0.13832959487741156</v>
      </c>
      <c r="O34" s="123"/>
    </row>
    <row r="35" spans="4:15" x14ac:dyDescent="0.3">
      <c r="D35" s="103" t="s">
        <v>238</v>
      </c>
      <c r="E35" s="180" t="s">
        <v>249</v>
      </c>
      <c r="F35" s="180"/>
      <c r="G35" s="180"/>
      <c r="H35" s="180"/>
      <c r="I35" s="139">
        <v>12</v>
      </c>
      <c r="J35" s="2" t="s">
        <v>235</v>
      </c>
      <c r="K35" s="110">
        <v>0.1</v>
      </c>
      <c r="L35" s="123"/>
      <c r="M35" s="117">
        <f>SUM(M30:M32)</f>
        <v>11.516631777072025</v>
      </c>
      <c r="N35" s="127">
        <f>SQRT(SUM(O30:O32))</f>
        <v>0.13915166125942663</v>
      </c>
      <c r="O35" s="123"/>
    </row>
    <row r="36" spans="4:15" x14ac:dyDescent="0.3">
      <c r="D36" s="25" t="s">
        <v>252</v>
      </c>
      <c r="E36" s="181" t="s">
        <v>253</v>
      </c>
      <c r="F36" s="181"/>
      <c r="G36" s="181"/>
      <c r="H36" s="181"/>
      <c r="I36" s="181"/>
      <c r="J36" s="181"/>
      <c r="K36" s="181"/>
    </row>
    <row r="37" spans="4:15" x14ac:dyDescent="0.3">
      <c r="D37" s="25" t="s">
        <v>254</v>
      </c>
      <c r="E37" s="175" t="s">
        <v>255</v>
      </c>
      <c r="F37" s="175"/>
      <c r="G37" s="175"/>
      <c r="H37" s="175"/>
      <c r="I37" s="175"/>
      <c r="J37" s="175"/>
      <c r="K37" s="175"/>
    </row>
    <row r="38" spans="4:15" x14ac:dyDescent="0.3">
      <c r="D38" s="25" t="s">
        <v>256</v>
      </c>
      <c r="E38" s="175" t="s">
        <v>257</v>
      </c>
      <c r="F38" s="175"/>
      <c r="G38" s="175"/>
      <c r="H38" s="175"/>
      <c r="I38" s="175"/>
      <c r="J38" s="175"/>
      <c r="K38" s="175"/>
    </row>
    <row r="39" spans="4:15" x14ac:dyDescent="0.3">
      <c r="D39" s="25" t="s">
        <v>258</v>
      </c>
      <c r="E39" s="175" t="s">
        <v>259</v>
      </c>
      <c r="F39" s="175"/>
      <c r="G39" s="175"/>
      <c r="H39" s="175"/>
      <c r="I39" s="175"/>
      <c r="J39" s="175"/>
      <c r="K39" s="175"/>
    </row>
    <row r="40" spans="4:15" x14ac:dyDescent="0.3">
      <c r="D40" s="25" t="s">
        <v>260</v>
      </c>
      <c r="E40" s="175" t="s">
        <v>261</v>
      </c>
      <c r="F40" s="175"/>
      <c r="G40" s="175"/>
      <c r="H40" s="175"/>
      <c r="I40" s="175"/>
      <c r="J40" s="175"/>
      <c r="K40" s="175"/>
    </row>
    <row r="41" spans="4:15" x14ac:dyDescent="0.3">
      <c r="D41" s="25" t="s">
        <v>278</v>
      </c>
      <c r="E41" s="175" t="s">
        <v>262</v>
      </c>
      <c r="F41" s="175"/>
      <c r="G41" s="175"/>
      <c r="H41" s="175"/>
      <c r="I41" s="175"/>
      <c r="J41" s="175"/>
      <c r="K41" s="175"/>
    </row>
  </sheetData>
  <mergeCells count="17">
    <mergeCell ref="E39:K39"/>
    <mergeCell ref="E40:K40"/>
    <mergeCell ref="E41:K41"/>
    <mergeCell ref="N19:N20"/>
    <mergeCell ref="O19:O20"/>
    <mergeCell ref="E36:K36"/>
    <mergeCell ref="E37:K37"/>
    <mergeCell ref="E38:K38"/>
    <mergeCell ref="E33:H33"/>
    <mergeCell ref="E34:H34"/>
    <mergeCell ref="E35:H35"/>
    <mergeCell ref="M19:M20"/>
    <mergeCell ref="D19:D20"/>
    <mergeCell ref="E19:E20"/>
    <mergeCell ref="F19:F20"/>
    <mergeCell ref="G19:H19"/>
    <mergeCell ref="I19:K20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B457E-576C-4FD6-BA04-74A4D6D9EDD4}">
  <dimension ref="A1:AE53"/>
  <sheetViews>
    <sheetView tabSelected="1" topLeftCell="B1" zoomScale="80" zoomScaleNormal="80" workbookViewId="0">
      <selection activeCell="I45" sqref="I45"/>
    </sheetView>
  </sheetViews>
  <sheetFormatPr baseColWidth="10" defaultRowHeight="14.4" x14ac:dyDescent="0.3"/>
  <cols>
    <col min="1" max="1" width="13.77734375" customWidth="1"/>
    <col min="4" max="4" width="11.77734375" customWidth="1"/>
    <col min="7" max="7" width="17.21875" bestFit="1" customWidth="1"/>
    <col min="9" max="9" width="10.5546875" customWidth="1"/>
    <col min="10" max="10" width="10.21875" bestFit="1" customWidth="1"/>
    <col min="11" max="11" width="12.21875" bestFit="1" customWidth="1"/>
    <col min="12" max="12" width="7.77734375" bestFit="1" customWidth="1"/>
    <col min="15" max="15" width="13" bestFit="1" customWidth="1"/>
    <col min="17" max="17" width="13.44140625" customWidth="1"/>
    <col min="18" max="18" width="13.21875" customWidth="1"/>
    <col min="19" max="19" width="13.44140625" customWidth="1"/>
    <col min="28" max="28" width="14.21875" customWidth="1"/>
    <col min="29" max="29" width="12.77734375" customWidth="1"/>
    <col min="30" max="30" width="13.44140625" customWidth="1"/>
    <col min="31" max="31" width="13.77734375" customWidth="1"/>
  </cols>
  <sheetData>
    <row r="1" spans="1:31" ht="27.6" x14ac:dyDescent="0.3">
      <c r="A1" s="21" t="s">
        <v>0</v>
      </c>
      <c r="B1" s="22" t="s">
        <v>1</v>
      </c>
      <c r="C1" s="22" t="s">
        <v>209</v>
      </c>
      <c r="D1" s="22" t="s">
        <v>210</v>
      </c>
      <c r="E1" s="22" t="s">
        <v>211</v>
      </c>
      <c r="F1" s="86" t="s">
        <v>240</v>
      </c>
      <c r="G1" s="88" t="s">
        <v>7</v>
      </c>
      <c r="H1" s="89" t="s">
        <v>4</v>
      </c>
      <c r="I1" s="89" t="s">
        <v>6</v>
      </c>
      <c r="J1" s="89" t="s">
        <v>5</v>
      </c>
      <c r="K1" s="86" t="s">
        <v>3</v>
      </c>
      <c r="L1" s="86" t="s">
        <v>212</v>
      </c>
      <c r="M1" s="86" t="s">
        <v>213</v>
      </c>
      <c r="N1" s="86" t="s">
        <v>215</v>
      </c>
      <c r="O1" s="86" t="s">
        <v>214</v>
      </c>
      <c r="P1" s="86" t="s">
        <v>216</v>
      </c>
      <c r="Q1" s="86" t="s">
        <v>219</v>
      </c>
      <c r="R1" s="86" t="s">
        <v>220</v>
      </c>
      <c r="S1" s="86" t="s">
        <v>241</v>
      </c>
      <c r="T1" s="90" t="s">
        <v>221</v>
      </c>
      <c r="U1" s="91" t="s">
        <v>217</v>
      </c>
      <c r="V1" s="92" t="s">
        <v>228</v>
      </c>
      <c r="W1" s="92" t="s">
        <v>222</v>
      </c>
      <c r="X1" s="92" t="s">
        <v>223</v>
      </c>
      <c r="Y1" s="90" t="s">
        <v>243</v>
      </c>
      <c r="Z1" s="93" t="s">
        <v>224</v>
      </c>
      <c r="AA1" s="86" t="s">
        <v>218</v>
      </c>
      <c r="AB1" s="93" t="s">
        <v>229</v>
      </c>
      <c r="AC1" s="93" t="s">
        <v>225</v>
      </c>
      <c r="AD1" s="93" t="s">
        <v>226</v>
      </c>
      <c r="AE1" s="94" t="s">
        <v>227</v>
      </c>
    </row>
    <row r="2" spans="1:31" ht="16.8" x14ac:dyDescent="0.3">
      <c r="A2" s="2" t="s">
        <v>176</v>
      </c>
      <c r="B2" s="2">
        <v>1</v>
      </c>
      <c r="C2" s="44">
        <v>17.863</v>
      </c>
      <c r="D2">
        <v>22.337</v>
      </c>
      <c r="E2">
        <v>22.343</v>
      </c>
      <c r="F2">
        <v>22.34</v>
      </c>
      <c r="G2" s="16" t="s">
        <v>179</v>
      </c>
      <c r="H2" s="6" t="s">
        <v>177</v>
      </c>
      <c r="I2" s="6" t="s">
        <v>16</v>
      </c>
      <c r="J2" s="7" t="s">
        <v>12</v>
      </c>
      <c r="K2" s="3" t="s">
        <v>178</v>
      </c>
      <c r="L2" s="46">
        <v>1010.1560624249699</v>
      </c>
      <c r="M2" s="65">
        <v>1014.974182444062</v>
      </c>
      <c r="N2" s="65">
        <v>1015.1217113351364</v>
      </c>
      <c r="O2" s="65">
        <v>1015.0479468895992</v>
      </c>
      <c r="P2" s="44">
        <v>791404</v>
      </c>
      <c r="Q2">
        <v>289595</v>
      </c>
      <c r="R2" s="83">
        <v>313339</v>
      </c>
      <c r="S2">
        <v>321992</v>
      </c>
      <c r="T2">
        <f>AVERAGE(Q2:S2)</f>
        <v>308308.66666666669</v>
      </c>
      <c r="U2" s="45">
        <v>0.43545823036876291</v>
      </c>
      <c r="V2">
        <v>0.61690471661195878</v>
      </c>
      <c r="W2">
        <v>0.61609109069745494</v>
      </c>
      <c r="X2">
        <v>0.58733662743732062</v>
      </c>
      <c r="Y2">
        <f>AVERAGE(V2:X2)</f>
        <v>0.60677747824891148</v>
      </c>
      <c r="Z2">
        <f>_xlfn.STDEV.S(V2:X2)</f>
        <v>1.6841184845226499E-2</v>
      </c>
      <c r="AA2" s="44">
        <f t="shared" ref="AA2:AA20" si="0">P2/$P$9</f>
        <v>1.4604844528303461E-2</v>
      </c>
      <c r="AB2">
        <v>1.8190937791697604E-2</v>
      </c>
      <c r="AC2">
        <v>1.7935516649162681E-2</v>
      </c>
      <c r="AD2">
        <v>1.6966962132751652E-2</v>
      </c>
      <c r="AE2">
        <f>_xlfn.STDEV.S(AB2:AD2)</f>
        <v>6.4568493671529723E-4</v>
      </c>
    </row>
    <row r="3" spans="1:31" ht="15.6" x14ac:dyDescent="0.3">
      <c r="A3" s="2" t="s">
        <v>176</v>
      </c>
      <c r="B3" s="2">
        <v>2</v>
      </c>
      <c r="C3" s="44">
        <v>18.239000000000001</v>
      </c>
      <c r="D3">
        <v>22.582999999999998</v>
      </c>
      <c r="E3">
        <v>22.585999999999999</v>
      </c>
      <c r="F3">
        <v>22.585000000000001</v>
      </c>
      <c r="G3" s="3" t="s">
        <v>73</v>
      </c>
      <c r="H3" s="4" t="s">
        <v>72</v>
      </c>
      <c r="I3" s="4" t="s">
        <v>11</v>
      </c>
      <c r="J3" s="3" t="s">
        <v>12</v>
      </c>
      <c r="K3" s="3" t="s">
        <v>74</v>
      </c>
      <c r="L3" s="46">
        <v>1019.1836734693878</v>
      </c>
      <c r="M3" s="65">
        <v>1021.0228669781164</v>
      </c>
      <c r="N3" s="65">
        <v>1021.0966314236538</v>
      </c>
      <c r="O3" s="65">
        <v>1021.0720432751414</v>
      </c>
      <c r="P3" s="44">
        <v>389587</v>
      </c>
      <c r="Q3">
        <v>135775</v>
      </c>
      <c r="R3" s="83">
        <v>105941</v>
      </c>
      <c r="S3">
        <v>103073</v>
      </c>
      <c r="T3">
        <f t="shared" ref="T3:T20" si="1">AVERAGE(Q3:S3)</f>
        <v>114929.66666666667</v>
      </c>
      <c r="U3" s="45">
        <v>0.2143644277697298</v>
      </c>
      <c r="V3">
        <v>0.28923233446015539</v>
      </c>
      <c r="W3">
        <v>0.20830252933589202</v>
      </c>
      <c r="X3">
        <v>0.18801258478423982</v>
      </c>
      <c r="Y3">
        <f t="shared" ref="Y3:Y20" si="2">AVERAGE(V3:X3)</f>
        <v>0.22851581619342909</v>
      </c>
      <c r="Z3">
        <f t="shared" ref="Z3:Z20" si="3">_xlfn.STDEV.S(V3:X3)</f>
        <v>5.3551770795208599E-2</v>
      </c>
      <c r="AA3" s="44">
        <f t="shared" si="0"/>
        <v>7.1895739284210851E-3</v>
      </c>
      <c r="AB3">
        <v>8.5287196901456929E-3</v>
      </c>
      <c r="AC3">
        <v>6.0640602329392248E-3</v>
      </c>
      <c r="AD3">
        <v>5.4313016718089604E-3</v>
      </c>
      <c r="AE3">
        <f t="shared" ref="AE3:AE20" si="4">_xlfn.STDEV.S(AB3:AD3)</f>
        <v>1.63650684981752E-3</v>
      </c>
    </row>
    <row r="4" spans="1:31" ht="15.6" x14ac:dyDescent="0.3">
      <c r="A4" s="2" t="s">
        <v>176</v>
      </c>
      <c r="B4" s="2">
        <v>3</v>
      </c>
      <c r="C4" s="44">
        <v>18.577999999999999</v>
      </c>
      <c r="D4">
        <v>22.896999999999998</v>
      </c>
      <c r="E4">
        <v>22.899000000000001</v>
      </c>
      <c r="F4">
        <v>22.898</v>
      </c>
      <c r="G4" s="3" t="s">
        <v>78</v>
      </c>
      <c r="H4" s="4" t="s">
        <v>75</v>
      </c>
      <c r="I4" s="4" t="s">
        <v>11</v>
      </c>
      <c r="J4" s="3" t="s">
        <v>76</v>
      </c>
      <c r="K4" s="2" t="s">
        <v>77</v>
      </c>
      <c r="L4" s="46">
        <v>1027.3229291716686</v>
      </c>
      <c r="M4" s="65">
        <v>1028.7435456110154</v>
      </c>
      <c r="N4" s="65">
        <v>1028.7927219080402</v>
      </c>
      <c r="O4" s="65">
        <v>1028.7681337595279</v>
      </c>
      <c r="P4" s="44">
        <v>1102939</v>
      </c>
      <c r="Q4">
        <v>350845</v>
      </c>
      <c r="R4" s="83">
        <v>381421</v>
      </c>
      <c r="S4">
        <v>413770</v>
      </c>
      <c r="T4">
        <f t="shared" si="1"/>
        <v>382012</v>
      </c>
      <c r="U4" s="45">
        <v>0.60687571094496995</v>
      </c>
      <c r="V4">
        <v>0.747381464803338</v>
      </c>
      <c r="W4">
        <v>0.74995477711013936</v>
      </c>
      <c r="X4">
        <v>0.75474631771826672</v>
      </c>
      <c r="Y4">
        <f t="shared" si="2"/>
        <v>0.75069418654391473</v>
      </c>
      <c r="Z4">
        <f t="shared" si="3"/>
        <v>3.7376877006647432E-3</v>
      </c>
      <c r="AA4" s="44">
        <f t="shared" si="0"/>
        <v>2.0354019715849922E-2</v>
      </c>
      <c r="AB4">
        <v>2.2038362435567414E-2</v>
      </c>
      <c r="AC4">
        <v>2.183252865375928E-2</v>
      </c>
      <c r="AD4">
        <v>2.1803088032214001E-2</v>
      </c>
      <c r="AE4">
        <f t="shared" si="4"/>
        <v>1.2818498404240902E-4</v>
      </c>
    </row>
    <row r="5" spans="1:31" ht="15.6" x14ac:dyDescent="0.3">
      <c r="A5" s="2" t="s">
        <v>176</v>
      </c>
      <c r="B5" s="2">
        <v>4</v>
      </c>
      <c r="C5" s="44">
        <v>18.762</v>
      </c>
      <c r="D5">
        <v>23.091999999999999</v>
      </c>
      <c r="E5">
        <v>23.091999999999999</v>
      </c>
      <c r="F5">
        <v>23.091999999999999</v>
      </c>
      <c r="G5" s="3" t="s">
        <v>8</v>
      </c>
      <c r="H5" s="36" t="s">
        <v>10</v>
      </c>
      <c r="I5" s="4" t="s">
        <v>11</v>
      </c>
      <c r="J5" s="40" t="s">
        <v>12</v>
      </c>
      <c r="K5" s="2" t="s">
        <v>9</v>
      </c>
      <c r="L5" s="46">
        <v>1031.7406962785115</v>
      </c>
      <c r="M5" s="65">
        <v>1033.5382345709368</v>
      </c>
      <c r="N5" s="65">
        <v>1033.5382345709368</v>
      </c>
      <c r="O5" s="65">
        <v>1033.5382345709368</v>
      </c>
      <c r="P5" s="44">
        <v>752039</v>
      </c>
      <c r="Q5">
        <v>337888</v>
      </c>
      <c r="R5" s="83">
        <v>372140</v>
      </c>
      <c r="S5">
        <v>385985</v>
      </c>
      <c r="T5">
        <f t="shared" si="1"/>
        <v>365337.66666666669</v>
      </c>
      <c r="U5" s="45">
        <v>0.41379822708540026</v>
      </c>
      <c r="V5">
        <v>0.7197800407002245</v>
      </c>
      <c r="W5">
        <v>0.73170635794507188</v>
      </c>
      <c r="X5">
        <v>0.70406447409064266</v>
      </c>
      <c r="Y5">
        <f t="shared" si="2"/>
        <v>0.71851695757864631</v>
      </c>
      <c r="Z5">
        <f t="shared" si="3"/>
        <v>1.386416135164513E-2</v>
      </c>
      <c r="AA5" s="44">
        <f t="shared" si="0"/>
        <v>1.3878389134021065E-2</v>
      </c>
      <c r="AB5">
        <v>2.1224467233761354E-2</v>
      </c>
      <c r="AC5">
        <v>2.1301284442151791E-2</v>
      </c>
      <c r="AD5">
        <v>2.0338992517858038E-2</v>
      </c>
      <c r="AE5">
        <f t="shared" si="4"/>
        <v>5.3478533131995018E-4</v>
      </c>
    </row>
    <row r="6" spans="1:31" ht="15.6" x14ac:dyDescent="0.3">
      <c r="A6" s="2" t="s">
        <v>176</v>
      </c>
      <c r="B6" s="2">
        <v>5</v>
      </c>
      <c r="C6" s="44">
        <v>19.96</v>
      </c>
      <c r="D6">
        <v>24.295000000000002</v>
      </c>
      <c r="E6">
        <v>24.297999999999998</v>
      </c>
      <c r="F6">
        <v>24.297000000000001</v>
      </c>
      <c r="G6" s="3" t="s">
        <v>79</v>
      </c>
      <c r="H6" s="17" t="s">
        <v>80</v>
      </c>
      <c r="I6" s="4" t="s">
        <v>11</v>
      </c>
      <c r="J6" s="18" t="s">
        <v>12</v>
      </c>
      <c r="K6" s="3" t="s">
        <v>81</v>
      </c>
      <c r="L6" s="46">
        <v>1060.5042016806724</v>
      </c>
      <c r="M6" s="65">
        <v>1063.1177772313745</v>
      </c>
      <c r="N6" s="65">
        <v>1063.1915416769116</v>
      </c>
      <c r="O6" s="65">
        <v>1063.1669535283993</v>
      </c>
      <c r="P6" s="44">
        <v>10652080</v>
      </c>
      <c r="Q6">
        <v>2857124</v>
      </c>
      <c r="R6" s="83">
        <v>3200796</v>
      </c>
      <c r="S6">
        <v>3367814</v>
      </c>
      <c r="T6">
        <f t="shared" si="1"/>
        <v>3141911.3333333335</v>
      </c>
      <c r="U6" s="45">
        <v>5.8611479175572683</v>
      </c>
      <c r="V6">
        <v>6.0863387542783061</v>
      </c>
      <c r="W6">
        <v>6.293445433667852</v>
      </c>
      <c r="X6">
        <v>6.1431355952824678</v>
      </c>
      <c r="Y6">
        <f t="shared" si="2"/>
        <v>6.1743065944095408</v>
      </c>
      <c r="Z6">
        <f t="shared" si="3"/>
        <v>0.10701409978071157</v>
      </c>
      <c r="AA6" s="44">
        <f t="shared" si="0"/>
        <v>0.19657718725587781</v>
      </c>
      <c r="AB6">
        <v>0.17947051899088803</v>
      </c>
      <c r="AC6">
        <v>0.18321348427285883</v>
      </c>
      <c r="AD6">
        <v>0.1774627090367179</v>
      </c>
      <c r="AE6">
        <f t="shared" si="4"/>
        <v>2.9186899381604724E-3</v>
      </c>
    </row>
    <row r="7" spans="1:31" ht="15.6" x14ac:dyDescent="0.3">
      <c r="A7" s="2" t="s">
        <v>176</v>
      </c>
      <c r="B7" s="2">
        <v>6</v>
      </c>
      <c r="C7" s="44">
        <v>21.099</v>
      </c>
      <c r="D7">
        <v>25.52</v>
      </c>
      <c r="E7">
        <v>25.521000000000001</v>
      </c>
      <c r="F7">
        <v>25.521000000000001</v>
      </c>
      <c r="G7" s="3" t="s">
        <v>180</v>
      </c>
      <c r="H7" s="17" t="s">
        <v>181</v>
      </c>
      <c r="I7" s="4" t="s">
        <v>16</v>
      </c>
      <c r="J7" s="18" t="s">
        <v>12</v>
      </c>
      <c r="K7" s="3" t="s">
        <v>182</v>
      </c>
      <c r="L7" s="46">
        <v>1087.8511404561825</v>
      </c>
      <c r="M7" s="65">
        <v>1093.2382591590854</v>
      </c>
      <c r="N7" s="65">
        <v>1093.2628473075977</v>
      </c>
      <c r="O7" s="65">
        <v>1093.2628473075977</v>
      </c>
      <c r="P7" s="44">
        <v>916662</v>
      </c>
      <c r="Q7">
        <v>329822</v>
      </c>
      <c r="R7" s="83">
        <v>320556</v>
      </c>
      <c r="S7">
        <v>327857</v>
      </c>
      <c r="T7">
        <f t="shared" si="1"/>
        <v>326078.33333333331</v>
      </c>
      <c r="U7" s="45">
        <v>0.50437957398028177</v>
      </c>
      <c r="V7">
        <v>0.70259758435880959</v>
      </c>
      <c r="W7">
        <v>0.63028124705068111</v>
      </c>
      <c r="X7">
        <v>0.59803481037329376</v>
      </c>
      <c r="Y7">
        <f t="shared" si="2"/>
        <v>0.64363788059426141</v>
      </c>
      <c r="Z7">
        <f t="shared" si="3"/>
        <v>5.35457110383235E-2</v>
      </c>
      <c r="AA7" s="44">
        <f t="shared" si="0"/>
        <v>1.691639920319294E-2</v>
      </c>
      <c r="AB7">
        <v>2.0717800667598842E-2</v>
      </c>
      <c r="AC7">
        <v>1.8348617551562342E-2</v>
      </c>
      <c r="AD7">
        <v>1.7276010906971472E-2</v>
      </c>
      <c r="AE7">
        <f t="shared" si="4"/>
        <v>1.7611279722426155E-3</v>
      </c>
    </row>
    <row r="8" spans="1:31" ht="15.6" x14ac:dyDescent="0.3">
      <c r="A8" s="2" t="s">
        <v>176</v>
      </c>
      <c r="B8" s="2">
        <v>7</v>
      </c>
      <c r="C8" s="44">
        <v>30.437000000000001</v>
      </c>
      <c r="D8">
        <v>35.125999999999998</v>
      </c>
      <c r="E8">
        <v>35.130000000000003</v>
      </c>
      <c r="F8">
        <v>35.128999999999998</v>
      </c>
      <c r="G8" s="2" t="s">
        <v>183</v>
      </c>
      <c r="H8" s="37" t="s">
        <v>143</v>
      </c>
      <c r="I8" s="4" t="s">
        <v>16</v>
      </c>
      <c r="J8" s="35" t="s">
        <v>25</v>
      </c>
      <c r="K8" s="2" t="s">
        <v>144</v>
      </c>
      <c r="L8" s="46">
        <v>1338.4926364423911</v>
      </c>
      <c r="M8" s="65">
        <v>1349.9728997289972</v>
      </c>
      <c r="N8" s="65">
        <v>1350.0813008130083</v>
      </c>
      <c r="O8" s="65">
        <v>1350.0542005420054</v>
      </c>
      <c r="P8" s="44">
        <v>1291786</v>
      </c>
      <c r="Q8">
        <v>774532</v>
      </c>
      <c r="R8" s="83">
        <v>797257</v>
      </c>
      <c r="S8">
        <v>857390</v>
      </c>
      <c r="T8">
        <f t="shared" si="1"/>
        <v>809726.33333333337</v>
      </c>
      <c r="U8" s="45">
        <v>0.7107859520234201</v>
      </c>
      <c r="V8">
        <v>1.6499333343700466</v>
      </c>
      <c r="W8">
        <v>1.5675767609400069</v>
      </c>
      <c r="X8">
        <v>1.5639411879751184</v>
      </c>
      <c r="Y8">
        <f t="shared" si="2"/>
        <v>1.5938170944283907</v>
      </c>
      <c r="Z8">
        <f t="shared" si="3"/>
        <v>4.8632074154696392E-2</v>
      </c>
      <c r="AA8" s="44">
        <f t="shared" si="0"/>
        <v>2.3839067901904733E-2</v>
      </c>
      <c r="AB8">
        <v>4.86523021104616E-2</v>
      </c>
      <c r="AC8">
        <v>4.563497106061324E-2</v>
      </c>
      <c r="AD8">
        <v>4.5179084148053175E-2</v>
      </c>
      <c r="AE8">
        <f t="shared" si="4"/>
        <v>1.8874746159802645E-3</v>
      </c>
    </row>
    <row r="9" spans="1:31" ht="15.6" x14ac:dyDescent="0.3">
      <c r="A9" s="2" t="s">
        <v>176</v>
      </c>
      <c r="B9" s="2"/>
      <c r="C9" s="44">
        <v>32.555</v>
      </c>
      <c r="D9">
        <v>36.932000000000002</v>
      </c>
      <c r="E9">
        <v>36.936</v>
      </c>
      <c r="F9">
        <v>36.936</v>
      </c>
      <c r="G9" s="2" t="s">
        <v>26</v>
      </c>
      <c r="H9" s="37"/>
      <c r="I9" s="2"/>
      <c r="J9" s="35"/>
      <c r="K9" s="2" t="s">
        <v>96</v>
      </c>
      <c r="L9" s="46">
        <v>1399.6534796419289</v>
      </c>
      <c r="M9" s="65">
        <v>1398.9159891598915</v>
      </c>
      <c r="N9" s="65">
        <v>1399.0243902439024</v>
      </c>
      <c r="O9" s="65">
        <v>1399.0243902439024</v>
      </c>
      <c r="P9" s="44">
        <v>54187773</v>
      </c>
      <c r="Q9">
        <v>15919740</v>
      </c>
      <c r="R9" s="83">
        <v>17470308</v>
      </c>
      <c r="S9">
        <v>18977587</v>
      </c>
      <c r="T9">
        <f t="shared" si="1"/>
        <v>17455878.333333332</v>
      </c>
      <c r="U9" s="45">
        <v>29.816012729534137</v>
      </c>
      <c r="V9">
        <v>33.912749506158825</v>
      </c>
      <c r="W9">
        <v>34.350339761537732</v>
      </c>
      <c r="X9">
        <v>34.616487196819605</v>
      </c>
      <c r="Y9">
        <f t="shared" si="2"/>
        <v>34.293192154838721</v>
      </c>
      <c r="Z9">
        <f t="shared" si="3"/>
        <v>0.35533233884310433</v>
      </c>
      <c r="AA9" s="44">
        <f t="shared" si="0"/>
        <v>1</v>
      </c>
      <c r="AB9">
        <v>1</v>
      </c>
      <c r="AC9">
        <v>1</v>
      </c>
      <c r="AD9">
        <v>1</v>
      </c>
      <c r="AE9">
        <f t="shared" si="4"/>
        <v>0</v>
      </c>
    </row>
    <row r="10" spans="1:31" ht="15.6" x14ac:dyDescent="0.3">
      <c r="A10" s="2" t="s">
        <v>176</v>
      </c>
      <c r="B10" s="2">
        <v>8</v>
      </c>
      <c r="C10" s="44">
        <v>33.598999999999997</v>
      </c>
      <c r="D10">
        <v>38.253999999999998</v>
      </c>
      <c r="E10">
        <v>38.256999999999998</v>
      </c>
      <c r="F10">
        <v>38.256</v>
      </c>
      <c r="G10" s="3" t="s">
        <v>30</v>
      </c>
      <c r="H10" s="36" t="s">
        <v>29</v>
      </c>
      <c r="I10" s="4" t="s">
        <v>11</v>
      </c>
      <c r="J10" s="40" t="s">
        <v>25</v>
      </c>
      <c r="K10" s="3" t="s">
        <v>28</v>
      </c>
      <c r="L10" s="46">
        <v>1428.1352235550708</v>
      </c>
      <c r="M10" s="65">
        <v>1439.6413110698825</v>
      </c>
      <c r="N10" s="65">
        <v>1439.734075448361</v>
      </c>
      <c r="O10" s="65">
        <v>1439.7031539888683</v>
      </c>
      <c r="P10" s="44">
        <v>33672784</v>
      </c>
      <c r="Q10">
        <v>8491146</v>
      </c>
      <c r="R10" s="83">
        <v>9279169</v>
      </c>
      <c r="S10">
        <v>10057669</v>
      </c>
      <c r="T10">
        <f t="shared" si="1"/>
        <v>9275994.666666666</v>
      </c>
      <c r="U10" s="45">
        <v>18.527946449891072</v>
      </c>
      <c r="V10">
        <v>18.088116220379383</v>
      </c>
      <c r="W10">
        <v>18.244819029792055</v>
      </c>
      <c r="X10">
        <v>18.345913533071904</v>
      </c>
      <c r="Y10">
        <f t="shared" si="2"/>
        <v>18.226282927747778</v>
      </c>
      <c r="Z10">
        <f t="shared" si="3"/>
        <v>0.1298943952490566</v>
      </c>
      <c r="AA10" s="44">
        <f t="shared" si="0"/>
        <v>0.62140926145829978</v>
      </c>
      <c r="AB10">
        <v>0.53337215306280128</v>
      </c>
      <c r="AC10">
        <v>0.53113940521254688</v>
      </c>
      <c r="AD10">
        <v>0.52997617663404728</v>
      </c>
      <c r="AE10">
        <f t="shared" si="4"/>
        <v>1.7258292496317345E-3</v>
      </c>
    </row>
    <row r="11" spans="1:31" ht="15.6" x14ac:dyDescent="0.3">
      <c r="A11" s="2" t="s">
        <v>176</v>
      </c>
      <c r="B11" s="2">
        <v>9</v>
      </c>
      <c r="C11" s="44">
        <v>34.932000000000002</v>
      </c>
      <c r="D11">
        <v>39.363</v>
      </c>
      <c r="E11">
        <v>39.366999999999997</v>
      </c>
      <c r="F11">
        <v>39.366999999999997</v>
      </c>
      <c r="G11" s="3" t="s">
        <v>34</v>
      </c>
      <c r="H11" s="36" t="s">
        <v>36</v>
      </c>
      <c r="I11" s="4" t="s">
        <v>11</v>
      </c>
      <c r="J11" s="40" t="s">
        <v>25</v>
      </c>
      <c r="K11" s="3" t="s">
        <v>35</v>
      </c>
      <c r="L11" s="46">
        <v>1464.4765539803709</v>
      </c>
      <c r="M11" s="65">
        <v>1473.9332096474952</v>
      </c>
      <c r="N11" s="65">
        <v>1474.0568954854668</v>
      </c>
      <c r="O11" s="65">
        <v>1474.0568954854668</v>
      </c>
      <c r="P11" s="44">
        <v>11687361</v>
      </c>
      <c r="Q11">
        <v>2928959</v>
      </c>
      <c r="R11" s="83">
        <v>3193475</v>
      </c>
      <c r="S11">
        <v>3454425</v>
      </c>
      <c r="T11">
        <f t="shared" si="1"/>
        <v>3192286.3333333335</v>
      </c>
      <c r="U11" s="45">
        <v>6.4307958245610282</v>
      </c>
      <c r="V11">
        <v>6.2393640147897793</v>
      </c>
      <c r="W11">
        <v>6.279050791203951</v>
      </c>
      <c r="X11">
        <v>6.3011203049615094</v>
      </c>
      <c r="Y11">
        <f t="shared" si="2"/>
        <v>6.273178370318413</v>
      </c>
      <c r="Z11">
        <f t="shared" si="3"/>
        <v>3.129415023988362E-2</v>
      </c>
      <c r="AA11" s="44">
        <f t="shared" si="0"/>
        <v>0.21568262272007377</v>
      </c>
      <c r="AB11">
        <v>0.18398284142831478</v>
      </c>
      <c r="AC11">
        <v>0.18279443041301849</v>
      </c>
      <c r="AD11">
        <v>0.18202656639118556</v>
      </c>
      <c r="AE11">
        <f t="shared" si="4"/>
        <v>9.8564259227148826E-4</v>
      </c>
    </row>
    <row r="12" spans="1:31" ht="15.6" x14ac:dyDescent="0.3">
      <c r="A12" s="2" t="s">
        <v>176</v>
      </c>
      <c r="B12" s="2">
        <v>10</v>
      </c>
      <c r="C12" s="44">
        <v>35.822000000000003</v>
      </c>
      <c r="D12">
        <v>40.19</v>
      </c>
      <c r="E12">
        <v>40.194000000000003</v>
      </c>
      <c r="F12">
        <v>40.192</v>
      </c>
      <c r="G12" s="3" t="s">
        <v>37</v>
      </c>
      <c r="H12" s="36" t="s">
        <v>39</v>
      </c>
      <c r="I12" s="4" t="s">
        <v>11</v>
      </c>
      <c r="J12" s="40" t="s">
        <v>25</v>
      </c>
      <c r="K12" s="2" t="s">
        <v>38</v>
      </c>
      <c r="L12" s="46">
        <v>1488.7404580152672</v>
      </c>
      <c r="M12" s="65">
        <v>1499.5052566481136</v>
      </c>
      <c r="N12" s="65">
        <v>1499.6289424860854</v>
      </c>
      <c r="O12" s="65">
        <v>1499.5670995670994</v>
      </c>
      <c r="P12" s="44">
        <v>5138214</v>
      </c>
      <c r="Q12">
        <v>1465860</v>
      </c>
      <c r="R12" s="83">
        <v>1596839</v>
      </c>
      <c r="S12">
        <v>1704766</v>
      </c>
      <c r="T12">
        <f t="shared" si="1"/>
        <v>1589155</v>
      </c>
      <c r="U12" s="45">
        <v>2.8272255077002426</v>
      </c>
      <c r="V12">
        <v>3.1226227935316766</v>
      </c>
      <c r="W12">
        <v>3.1397249661811433</v>
      </c>
      <c r="X12">
        <v>3.1096161178222168</v>
      </c>
      <c r="Y12">
        <f t="shared" si="2"/>
        <v>3.1239879591783457</v>
      </c>
      <c r="Z12">
        <f t="shared" si="3"/>
        <v>1.5100776314724387E-2</v>
      </c>
      <c r="AA12" s="44">
        <f t="shared" si="0"/>
        <v>9.4822387330809846E-2</v>
      </c>
      <c r="AB12">
        <v>9.2078136954497999E-2</v>
      </c>
      <c r="AC12">
        <v>9.1403025064011462E-2</v>
      </c>
      <c r="AD12">
        <v>8.983049320232335E-2</v>
      </c>
      <c r="AE12">
        <f t="shared" si="4"/>
        <v>1.1532949143931287E-3</v>
      </c>
    </row>
    <row r="13" spans="1:31" ht="15.6" x14ac:dyDescent="0.3">
      <c r="A13" s="2" t="s">
        <v>176</v>
      </c>
      <c r="B13" s="2">
        <v>11</v>
      </c>
      <c r="C13" s="44">
        <v>36.314</v>
      </c>
      <c r="D13">
        <v>40.664000000000001</v>
      </c>
      <c r="E13">
        <v>40.667000000000002</v>
      </c>
      <c r="F13">
        <v>40.665999999999997</v>
      </c>
      <c r="G13" s="3" t="s">
        <v>149</v>
      </c>
      <c r="H13" s="36" t="s">
        <v>150</v>
      </c>
      <c r="I13" s="4" t="s">
        <v>16</v>
      </c>
      <c r="J13" s="40" t="s">
        <v>25</v>
      </c>
      <c r="K13" s="2" t="s">
        <v>151</v>
      </c>
      <c r="L13" s="46">
        <v>1502.5007913896804</v>
      </c>
      <c r="M13" s="65">
        <v>1515.9916201117319</v>
      </c>
      <c r="N13" s="65">
        <v>1516.0963687150838</v>
      </c>
      <c r="O13" s="65">
        <v>1516.0614525139663</v>
      </c>
      <c r="P13" s="44">
        <v>8476958</v>
      </c>
      <c r="Q13">
        <v>1606656</v>
      </c>
      <c r="R13" s="83">
        <v>1692940</v>
      </c>
      <c r="S13">
        <v>1786852</v>
      </c>
      <c r="T13">
        <f t="shared" si="1"/>
        <v>1695482.6666666667</v>
      </c>
      <c r="U13" s="45">
        <v>4.6643195252871203</v>
      </c>
      <c r="V13">
        <v>3.4225510259945899</v>
      </c>
      <c r="W13">
        <v>3.3286799635070938</v>
      </c>
      <c r="X13">
        <v>3.2593469011951579</v>
      </c>
      <c r="Y13">
        <f t="shared" si="2"/>
        <v>3.3368592968989472</v>
      </c>
      <c r="Z13">
        <f t="shared" si="3"/>
        <v>8.1908929360225813E-2</v>
      </c>
      <c r="AA13" s="44">
        <f t="shared" si="0"/>
        <v>0.15643672973975145</v>
      </c>
      <c r="AB13">
        <v>0.10092225124279668</v>
      </c>
      <c r="AC13">
        <v>9.6903843939099413E-2</v>
      </c>
      <c r="AD13">
        <v>9.415591139168536E-2</v>
      </c>
      <c r="AE13">
        <f t="shared" si="4"/>
        <v>3.402990976682182E-3</v>
      </c>
    </row>
    <row r="14" spans="1:31" ht="15.6" x14ac:dyDescent="0.3">
      <c r="A14" s="2" t="s">
        <v>176</v>
      </c>
      <c r="B14" s="2">
        <v>12</v>
      </c>
      <c r="C14" s="44">
        <v>41.792999999999999</v>
      </c>
      <c r="D14">
        <v>48.854999999999997</v>
      </c>
      <c r="E14">
        <v>45.463999999999999</v>
      </c>
      <c r="F14">
        <v>45.460999999999999</v>
      </c>
      <c r="G14" s="3" t="s">
        <v>186</v>
      </c>
      <c r="H14" s="38" t="s">
        <v>184</v>
      </c>
      <c r="I14" s="4" t="s">
        <v>16</v>
      </c>
      <c r="J14" s="40" t="s">
        <v>185</v>
      </c>
      <c r="K14" s="3" t="s">
        <v>187</v>
      </c>
      <c r="L14" s="46">
        <v>1686.5440115440115</v>
      </c>
      <c r="M14" s="65">
        <v>1840.333024976873</v>
      </c>
      <c r="N14" s="65">
        <v>1693.115519253209</v>
      </c>
      <c r="O14" s="65">
        <v>1692.9988331388565</v>
      </c>
      <c r="P14" s="44">
        <v>909021</v>
      </c>
      <c r="Q14">
        <v>447657</v>
      </c>
      <c r="R14" s="83">
        <v>274543</v>
      </c>
      <c r="S14">
        <v>307161</v>
      </c>
      <c r="T14">
        <f t="shared" si="1"/>
        <v>343120.33333333331</v>
      </c>
      <c r="U14" s="45">
        <v>0.50017522785839252</v>
      </c>
      <c r="V14">
        <v>0.95361354555278788</v>
      </c>
      <c r="W14">
        <v>0.53980990656557715</v>
      </c>
      <c r="X14">
        <v>0.56028381394654159</v>
      </c>
      <c r="Y14">
        <f t="shared" si="2"/>
        <v>0.68456908868830213</v>
      </c>
      <c r="Z14">
        <f t="shared" si="3"/>
        <v>0.23322410906248717</v>
      </c>
      <c r="AA14" s="44">
        <f t="shared" si="0"/>
        <v>1.6775389532985605E-2</v>
      </c>
      <c r="AB14">
        <v>2.8119617531442095E-2</v>
      </c>
      <c r="AC14">
        <v>1.5714834563878323E-2</v>
      </c>
      <c r="AD14">
        <v>1.6185461302324684E-2</v>
      </c>
      <c r="AE14">
        <f t="shared" si="4"/>
        <v>7.0299859518622512E-3</v>
      </c>
    </row>
    <row r="15" spans="1:31" ht="15.6" x14ac:dyDescent="0.3">
      <c r="A15" s="2" t="s">
        <v>176</v>
      </c>
      <c r="B15" s="2">
        <v>13</v>
      </c>
      <c r="C15" s="44">
        <v>59.148000000000003</v>
      </c>
      <c r="D15">
        <v>62.548999999999999</v>
      </c>
      <c r="E15">
        <v>62.55</v>
      </c>
      <c r="F15">
        <v>62.55</v>
      </c>
      <c r="G15" s="2" t="s">
        <v>191</v>
      </c>
      <c r="H15" s="39" t="s">
        <v>189</v>
      </c>
      <c r="I15" s="4" t="s">
        <v>16</v>
      </c>
      <c r="J15" s="41" t="s">
        <v>190</v>
      </c>
      <c r="K15" s="2" t="s">
        <v>188</v>
      </c>
      <c r="L15" s="46">
        <v>2497.3393368808843</v>
      </c>
      <c r="M15" s="65">
        <v>2503.616878767582</v>
      </c>
      <c r="N15" s="65">
        <v>2503.6838580040189</v>
      </c>
      <c r="O15" s="65">
        <v>2503.6838580040189</v>
      </c>
      <c r="P15" s="44">
        <v>22996344</v>
      </c>
      <c r="Q15">
        <v>5471980</v>
      </c>
      <c r="R15" s="83">
        <v>5934423</v>
      </c>
      <c r="S15">
        <v>6484753</v>
      </c>
      <c r="T15">
        <f t="shared" si="1"/>
        <v>5963718.666666667</v>
      </c>
      <c r="U15" s="45">
        <v>12.65339480618157</v>
      </c>
      <c r="V15">
        <v>11.656590311318586</v>
      </c>
      <c r="W15">
        <v>11.668337291974707</v>
      </c>
      <c r="X15">
        <v>11.828657099505724</v>
      </c>
      <c r="Y15">
        <f t="shared" si="2"/>
        <v>11.717861567599671</v>
      </c>
      <c r="Z15">
        <f t="shared" si="3"/>
        <v>9.6131344037168859E-2</v>
      </c>
      <c r="AA15" s="44">
        <f t="shared" si="0"/>
        <v>0.42438252629426199</v>
      </c>
      <c r="AB15">
        <v>0.34372295024918748</v>
      </c>
      <c r="AC15">
        <v>0.33968622648209751</v>
      </c>
      <c r="AD15">
        <v>0.34170587651633477</v>
      </c>
      <c r="AE15">
        <f t="shared" si="4"/>
        <v>2.0183620205646924E-3</v>
      </c>
    </row>
    <row r="16" spans="1:31" ht="15.6" x14ac:dyDescent="0.3">
      <c r="A16" s="2" t="s">
        <v>176</v>
      </c>
      <c r="B16" s="2">
        <v>14</v>
      </c>
      <c r="C16" s="44">
        <v>64.150999999999996</v>
      </c>
      <c r="D16">
        <v>67.7</v>
      </c>
      <c r="E16">
        <v>67.7</v>
      </c>
      <c r="F16">
        <v>67.697999999999993</v>
      </c>
      <c r="G16" s="2" t="s">
        <v>58</v>
      </c>
      <c r="H16" s="2" t="s">
        <v>59</v>
      </c>
      <c r="I16" s="2" t="s">
        <v>16</v>
      </c>
      <c r="J16" s="8" t="s">
        <v>60</v>
      </c>
      <c r="K16" s="8" t="s">
        <v>203</v>
      </c>
      <c r="L16" s="46">
        <v>2810.826627651792</v>
      </c>
      <c r="M16" s="65">
        <v>2836.3060989643268</v>
      </c>
      <c r="N16" s="65">
        <v>2836.3060989643268</v>
      </c>
      <c r="O16" s="65">
        <v>2836.1910241657074</v>
      </c>
      <c r="P16" s="44">
        <v>3651978</v>
      </c>
      <c r="Q16">
        <v>1173737</v>
      </c>
      <c r="R16" s="83">
        <v>1250540</v>
      </c>
      <c r="S16">
        <v>1330685</v>
      </c>
      <c r="T16">
        <f t="shared" si="1"/>
        <v>1251654</v>
      </c>
      <c r="U16" s="45">
        <v>2.0094463475363455</v>
      </c>
      <c r="V16">
        <v>2.5003328488474268</v>
      </c>
      <c r="W16">
        <v>2.458827508100796</v>
      </c>
      <c r="X16">
        <v>2.4272653981509817</v>
      </c>
      <c r="Y16">
        <f t="shared" si="2"/>
        <v>2.4621419183664015</v>
      </c>
      <c r="Z16">
        <f t="shared" si="3"/>
        <v>3.6646310515192668E-2</v>
      </c>
      <c r="AA16" s="44">
        <f t="shared" si="0"/>
        <v>6.7394871533103973E-2</v>
      </c>
      <c r="AB16">
        <v>7.3728402599539944E-2</v>
      </c>
      <c r="AC16">
        <v>7.1580878825948574E-2</v>
      </c>
      <c r="AD16">
        <v>7.0118766943342167E-2</v>
      </c>
      <c r="AE16">
        <f t="shared" si="4"/>
        <v>1.8156311614189579E-3</v>
      </c>
    </row>
    <row r="17" spans="1:31" ht="15.6" x14ac:dyDescent="0.3">
      <c r="A17" s="2" t="s">
        <v>176</v>
      </c>
      <c r="B17" s="2">
        <v>15</v>
      </c>
      <c r="C17" s="44">
        <v>69.108000000000004</v>
      </c>
      <c r="D17">
        <v>74.597999999999999</v>
      </c>
      <c r="E17">
        <v>74.593999999999994</v>
      </c>
      <c r="F17">
        <v>74.602000000000004</v>
      </c>
      <c r="G17" s="2" t="s">
        <v>110</v>
      </c>
      <c r="H17" s="2" t="s">
        <v>111</v>
      </c>
      <c r="I17" s="2" t="s">
        <v>106</v>
      </c>
      <c r="J17" s="2" t="s">
        <v>109</v>
      </c>
      <c r="K17" s="2" t="s">
        <v>167</v>
      </c>
      <c r="L17" s="46">
        <v>3130.0619834710751</v>
      </c>
      <c r="M17" s="65">
        <v>3157.6536312849162</v>
      </c>
      <c r="N17" s="65">
        <v>3157.504655493482</v>
      </c>
      <c r="O17" s="65">
        <v>3157.8026070763503</v>
      </c>
      <c r="P17" s="44">
        <v>1774738</v>
      </c>
      <c r="Q17">
        <v>1166728</v>
      </c>
      <c r="R17" s="83">
        <v>1251871</v>
      </c>
      <c r="S17">
        <v>1323911</v>
      </c>
      <c r="T17">
        <f t="shared" si="1"/>
        <v>1247503.3333333333</v>
      </c>
      <c r="U17" s="45">
        <v>0.97652307651742676</v>
      </c>
      <c r="V17">
        <v>2.4854020483890862</v>
      </c>
      <c r="W17">
        <v>2.4614445370749047</v>
      </c>
      <c r="X17">
        <v>2.4149091336653412</v>
      </c>
      <c r="Y17">
        <f t="shared" si="2"/>
        <v>2.453918573043111</v>
      </c>
      <c r="Z17">
        <f t="shared" si="3"/>
        <v>3.5844007274831703E-2</v>
      </c>
      <c r="AA17" s="44">
        <f t="shared" si="0"/>
        <v>3.2751631996391507E-2</v>
      </c>
      <c r="AB17">
        <v>7.328813159008879E-2</v>
      </c>
      <c r="AC17">
        <v>7.1657065233194511E-2</v>
      </c>
      <c r="AD17">
        <v>6.976181956114863E-2</v>
      </c>
      <c r="AE17">
        <f t="shared" si="4"/>
        <v>1.7648045285266526E-3</v>
      </c>
    </row>
    <row r="18" spans="1:31" ht="15.6" x14ac:dyDescent="0.3">
      <c r="A18" s="2" t="s">
        <v>176</v>
      </c>
      <c r="B18" s="2">
        <v>16</v>
      </c>
      <c r="C18" s="44">
        <v>73.373000000000005</v>
      </c>
      <c r="D18">
        <v>81.201999999999998</v>
      </c>
      <c r="E18">
        <v>81.2</v>
      </c>
      <c r="F18">
        <v>81.194000000000003</v>
      </c>
      <c r="G18" s="2" t="s">
        <v>112</v>
      </c>
      <c r="H18" s="2" t="s">
        <v>113</v>
      </c>
      <c r="I18" s="2" t="s">
        <v>106</v>
      </c>
      <c r="J18" s="2" t="s">
        <v>114</v>
      </c>
      <c r="K18" s="2" t="s">
        <v>115</v>
      </c>
      <c r="L18" s="46">
        <v>3323.1868131868137</v>
      </c>
      <c r="M18" s="65">
        <v>3359.4445899921402</v>
      </c>
      <c r="N18" s="65">
        <v>3359.3921928215877</v>
      </c>
      <c r="O18" s="65">
        <v>3359.2350013099294</v>
      </c>
      <c r="P18" s="44">
        <v>11093571</v>
      </c>
      <c r="Q18">
        <v>1596653</v>
      </c>
      <c r="R18" s="83">
        <v>1733181</v>
      </c>
      <c r="S18">
        <v>1840373</v>
      </c>
      <c r="T18">
        <f t="shared" si="1"/>
        <v>1723402.3333333333</v>
      </c>
      <c r="U18" s="45">
        <v>6.1040717460743537</v>
      </c>
      <c r="V18">
        <v>3.4012423090613919</v>
      </c>
      <c r="W18">
        <v>3.4078023248497811</v>
      </c>
      <c r="X18">
        <v>3.3569730646932348</v>
      </c>
      <c r="Y18">
        <f t="shared" si="2"/>
        <v>3.3886725662014689</v>
      </c>
      <c r="Z18">
        <f t="shared" si="3"/>
        <v>2.7647825388064418E-2</v>
      </c>
      <c r="AA18" s="44">
        <f t="shared" si="0"/>
        <v>0.2047246156434589</v>
      </c>
      <c r="AB18">
        <v>0.10029391183524354</v>
      </c>
      <c r="AC18">
        <v>9.9207237788824329E-2</v>
      </c>
      <c r="AD18">
        <v>9.697613295093839E-2</v>
      </c>
      <c r="AE18">
        <f t="shared" si="4"/>
        <v>1.6914661296214926E-3</v>
      </c>
    </row>
    <row r="19" spans="1:31" ht="15.6" x14ac:dyDescent="0.3">
      <c r="A19" s="2" t="s">
        <v>176</v>
      </c>
      <c r="B19" s="2">
        <v>17</v>
      </c>
      <c r="C19" s="44">
        <v>74.632999999999996</v>
      </c>
      <c r="D19">
        <v>83.042000000000002</v>
      </c>
      <c r="E19">
        <v>83.043999999999997</v>
      </c>
      <c r="F19">
        <v>83.043000000000006</v>
      </c>
      <c r="G19" s="2" t="s">
        <v>159</v>
      </c>
      <c r="H19" s="2" t="s">
        <v>158</v>
      </c>
      <c r="I19" s="2" t="s">
        <v>106</v>
      </c>
      <c r="J19" s="8" t="s">
        <v>118</v>
      </c>
      <c r="K19" s="2" t="s">
        <v>160</v>
      </c>
      <c r="L19" s="46">
        <v>3369.3406593406589</v>
      </c>
      <c r="M19" s="65">
        <v>3406.2822719449227</v>
      </c>
      <c r="N19" s="65">
        <v>3406.3253012048194</v>
      </c>
      <c r="O19" s="65">
        <v>3406.3037865748711</v>
      </c>
      <c r="P19" s="44">
        <v>5580432</v>
      </c>
      <c r="Q19">
        <v>745164</v>
      </c>
      <c r="R19" s="83">
        <v>808342</v>
      </c>
      <c r="S19">
        <v>862548</v>
      </c>
      <c r="T19">
        <f t="shared" si="1"/>
        <v>805351.33333333337</v>
      </c>
      <c r="U19" s="45">
        <v>3.0705493571086531</v>
      </c>
      <c r="V19">
        <v>1.5873726626821378</v>
      </c>
      <c r="W19">
        <v>1.5893722276402302</v>
      </c>
      <c r="X19">
        <v>1.5733497519280171</v>
      </c>
      <c r="Y19">
        <f t="shared" si="2"/>
        <v>1.5833648807501284</v>
      </c>
      <c r="Z19">
        <f t="shared" si="3"/>
        <v>8.7307885667917331E-3</v>
      </c>
      <c r="AA19" s="44">
        <f t="shared" si="0"/>
        <v>0.10298323202911476</v>
      </c>
      <c r="AB19">
        <v>4.6807548364483337E-2</v>
      </c>
      <c r="AC19">
        <v>4.62694761878268E-2</v>
      </c>
      <c r="AD19">
        <v>4.5450878449404555E-2</v>
      </c>
      <c r="AE19">
        <f t="shared" si="4"/>
        <v>6.8315166484973463E-4</v>
      </c>
    </row>
    <row r="20" spans="1:31" ht="15.6" x14ac:dyDescent="0.3">
      <c r="A20" s="2" t="s">
        <v>176</v>
      </c>
      <c r="B20" s="2">
        <v>18</v>
      </c>
      <c r="C20" s="44">
        <v>75.971999999999994</v>
      </c>
      <c r="D20">
        <v>84.971999999999994</v>
      </c>
      <c r="E20">
        <v>84.968999999999994</v>
      </c>
      <c r="F20">
        <v>84.980999999999995</v>
      </c>
      <c r="G20" s="2" t="s">
        <v>116</v>
      </c>
      <c r="H20" s="2" t="s">
        <v>117</v>
      </c>
      <c r="I20" s="2" t="s">
        <v>106</v>
      </c>
      <c r="J20" s="2" t="s">
        <v>118</v>
      </c>
      <c r="K20" s="2" t="s">
        <v>119</v>
      </c>
      <c r="L20" s="46">
        <v>3415.2398299939282</v>
      </c>
      <c r="M20" s="65">
        <v>3447.8055077452668</v>
      </c>
      <c r="N20" s="65">
        <v>3447.7409638554218</v>
      </c>
      <c r="O20" s="65">
        <v>3447.9991394148019</v>
      </c>
      <c r="P20" s="44">
        <v>6674837</v>
      </c>
      <c r="Q20">
        <v>853369</v>
      </c>
      <c r="R20" s="83">
        <v>882119</v>
      </c>
      <c r="S20">
        <v>913783</v>
      </c>
      <c r="T20">
        <f t="shared" si="1"/>
        <v>883090.33333333337</v>
      </c>
      <c r="U20" s="45">
        <v>3.6727293620198309</v>
      </c>
      <c r="V20">
        <v>1.8178744837114957</v>
      </c>
      <c r="W20">
        <v>1.7344334948249285</v>
      </c>
      <c r="X20">
        <v>1.6668060865784156</v>
      </c>
      <c r="Y20">
        <f t="shared" si="2"/>
        <v>1.7397046883716134</v>
      </c>
      <c r="Z20">
        <f t="shared" si="3"/>
        <v>7.567201770895543E-2</v>
      </c>
      <c r="AA20" s="44">
        <f t="shared" si="0"/>
        <v>0.12317976234232766</v>
      </c>
      <c r="AB20">
        <v>5.3604455851665921E-2</v>
      </c>
      <c r="AC20">
        <v>5.0492469852277358E-2</v>
      </c>
      <c r="AD20">
        <v>4.8150642123258348E-2</v>
      </c>
      <c r="AE20">
        <f t="shared" si="4"/>
        <v>2.7359549873538875E-3</v>
      </c>
    </row>
    <row r="25" spans="1:31" x14ac:dyDescent="0.3">
      <c r="D25" s="182" t="s">
        <v>1</v>
      </c>
      <c r="E25" s="182" t="s">
        <v>7</v>
      </c>
      <c r="F25" s="183" t="s">
        <v>230</v>
      </c>
      <c r="G25" s="184" t="s">
        <v>232</v>
      </c>
      <c r="H25" s="184"/>
      <c r="I25" s="184" t="s">
        <v>234</v>
      </c>
      <c r="J25" s="184"/>
      <c r="K25" s="184"/>
      <c r="L25" s="123"/>
      <c r="M25" s="172" t="s">
        <v>244</v>
      </c>
      <c r="N25" s="173" t="s">
        <v>224</v>
      </c>
      <c r="O25" s="186"/>
    </row>
    <row r="26" spans="1:31" x14ac:dyDescent="0.3">
      <c r="D26" s="187"/>
      <c r="E26" s="187"/>
      <c r="F26" s="188"/>
      <c r="G26" s="120" t="s">
        <v>233</v>
      </c>
      <c r="H26" s="120" t="s">
        <v>231</v>
      </c>
      <c r="I26" s="178"/>
      <c r="J26" s="178"/>
      <c r="K26" s="178"/>
      <c r="L26" s="123"/>
      <c r="M26" s="172"/>
      <c r="N26" s="173"/>
      <c r="O26" s="186"/>
    </row>
    <row r="27" spans="1:31" ht="16.8" x14ac:dyDescent="0.3">
      <c r="D27" s="2">
        <v>1</v>
      </c>
      <c r="E27" s="16" t="s">
        <v>179</v>
      </c>
      <c r="F27" s="105" t="s">
        <v>239</v>
      </c>
      <c r="G27" s="76">
        <v>1010.1560624249699</v>
      </c>
      <c r="H27" s="3" t="s">
        <v>178</v>
      </c>
      <c r="I27" s="105">
        <v>0.6</v>
      </c>
      <c r="J27" s="103" t="s">
        <v>235</v>
      </c>
      <c r="K27" s="110">
        <v>0.01</v>
      </c>
      <c r="L27" s="123"/>
      <c r="M27" s="105">
        <v>0.60677747824891148</v>
      </c>
      <c r="N27" s="105">
        <v>1.6841184845226499E-2</v>
      </c>
      <c r="O27" s="105">
        <f>(1/3)*(N27)^2</f>
        <v>9.4541835663695552E-5</v>
      </c>
    </row>
    <row r="28" spans="1:31" x14ac:dyDescent="0.3">
      <c r="D28" s="2">
        <v>2</v>
      </c>
      <c r="E28" s="3" t="s">
        <v>73</v>
      </c>
      <c r="F28" s="105" t="s">
        <v>239</v>
      </c>
      <c r="G28" s="76">
        <v>1019.1836734693878</v>
      </c>
      <c r="H28" s="3" t="s">
        <v>74</v>
      </c>
      <c r="I28" s="105">
        <v>0.2</v>
      </c>
      <c r="J28" s="103" t="s">
        <v>235</v>
      </c>
      <c r="K28" s="110">
        <v>0.05</v>
      </c>
      <c r="L28" s="123"/>
      <c r="M28" s="105">
        <v>0.22851581619342909</v>
      </c>
      <c r="N28" s="105">
        <v>5.3551770795208599E-2</v>
      </c>
      <c r="O28" s="105">
        <f t="shared" ref="O28:O44" si="5">(1/3)*(N28)^2</f>
        <v>9.5593071843418542E-4</v>
      </c>
    </row>
    <row r="29" spans="1:31" x14ac:dyDescent="0.3">
      <c r="D29" s="2">
        <v>3</v>
      </c>
      <c r="E29" s="3" t="s">
        <v>78</v>
      </c>
      <c r="F29" s="105" t="s">
        <v>239</v>
      </c>
      <c r="G29" s="76">
        <v>1027.3229291716686</v>
      </c>
      <c r="H29" s="2" t="s">
        <v>77</v>
      </c>
      <c r="I29" s="112">
        <v>0.75</v>
      </c>
      <c r="J29" s="103" t="s">
        <v>235</v>
      </c>
      <c r="K29" s="110">
        <v>3.0000000000000001E-3</v>
      </c>
      <c r="L29" s="123"/>
      <c r="M29" s="105">
        <v>0.75069418654391473</v>
      </c>
      <c r="N29" s="105">
        <v>3.7376877006647432E-3</v>
      </c>
      <c r="O29" s="105">
        <f t="shared" si="5"/>
        <v>4.656769782566831E-6</v>
      </c>
    </row>
    <row r="30" spans="1:31" x14ac:dyDescent="0.3">
      <c r="D30" s="2">
        <v>4</v>
      </c>
      <c r="E30" s="3" t="s">
        <v>8</v>
      </c>
      <c r="F30" s="105" t="s">
        <v>239</v>
      </c>
      <c r="G30" s="76">
        <v>1031.7406962785115</v>
      </c>
      <c r="H30" s="2" t="s">
        <v>9</v>
      </c>
      <c r="I30" s="105">
        <v>0.71</v>
      </c>
      <c r="J30" s="103" t="s">
        <v>235</v>
      </c>
      <c r="K30" s="110">
        <v>0.01</v>
      </c>
      <c r="L30" s="123"/>
      <c r="M30" s="105">
        <v>0.71851695757864631</v>
      </c>
      <c r="N30" s="105">
        <v>1.386416135164513E-2</v>
      </c>
      <c r="O30" s="105">
        <f t="shared" si="5"/>
        <v>6.4071656661483494E-5</v>
      </c>
    </row>
    <row r="31" spans="1:31" x14ac:dyDescent="0.3">
      <c r="D31" s="2">
        <v>5</v>
      </c>
      <c r="E31" s="3" t="s">
        <v>79</v>
      </c>
      <c r="F31" s="105" t="s">
        <v>239</v>
      </c>
      <c r="G31" s="76">
        <v>1060.5042016806724</v>
      </c>
      <c r="H31" s="3" t="s">
        <v>81</v>
      </c>
      <c r="I31" s="105">
        <v>6.1</v>
      </c>
      <c r="J31" s="103" t="s">
        <v>235</v>
      </c>
      <c r="K31" s="110">
        <v>0.1</v>
      </c>
      <c r="L31" s="123"/>
      <c r="M31" s="105">
        <v>6.1743065944095408</v>
      </c>
      <c r="N31" s="105">
        <v>0.10701409978071157</v>
      </c>
      <c r="O31" s="105">
        <f t="shared" si="5"/>
        <v>3.8173391839586971E-3</v>
      </c>
    </row>
    <row r="32" spans="1:31" x14ac:dyDescent="0.3">
      <c r="D32" s="2">
        <v>6</v>
      </c>
      <c r="E32" s="3" t="s">
        <v>180</v>
      </c>
      <c r="F32" s="105" t="s">
        <v>239</v>
      </c>
      <c r="G32" s="76">
        <v>1087.8511404561825</v>
      </c>
      <c r="H32" s="3" t="s">
        <v>182</v>
      </c>
      <c r="I32" s="111">
        <v>0.64</v>
      </c>
      <c r="J32" s="103" t="s">
        <v>235</v>
      </c>
      <c r="K32" s="110">
        <v>0.05</v>
      </c>
      <c r="L32" s="123"/>
      <c r="M32" s="105">
        <v>0.64363788059426141</v>
      </c>
      <c r="N32" s="105">
        <v>5.35457110383235E-2</v>
      </c>
      <c r="O32" s="105">
        <f t="shared" si="5"/>
        <v>9.5571439019987965E-4</v>
      </c>
    </row>
    <row r="33" spans="4:15" x14ac:dyDescent="0.3">
      <c r="D33" s="2">
        <v>7</v>
      </c>
      <c r="E33" s="2" t="s">
        <v>183</v>
      </c>
      <c r="F33" s="105" t="s">
        <v>237</v>
      </c>
      <c r="G33" s="76">
        <v>1338.4926364423911</v>
      </c>
      <c r="H33" s="2" t="s">
        <v>144</v>
      </c>
      <c r="I33" s="111">
        <v>1.6</v>
      </c>
      <c r="J33" s="103" t="s">
        <v>235</v>
      </c>
      <c r="K33" s="110">
        <v>0.04</v>
      </c>
      <c r="L33" s="123"/>
      <c r="M33" s="105">
        <v>1.5938170944283907</v>
      </c>
      <c r="N33" s="105">
        <v>4.8632074154696392E-2</v>
      </c>
      <c r="O33" s="105">
        <f t="shared" si="5"/>
        <v>7.8835954552929619E-4</v>
      </c>
    </row>
    <row r="34" spans="4:15" x14ac:dyDescent="0.3">
      <c r="D34" s="2">
        <v>8</v>
      </c>
      <c r="E34" s="3" t="s">
        <v>30</v>
      </c>
      <c r="F34" s="105" t="s">
        <v>237</v>
      </c>
      <c r="G34" s="76">
        <v>1428.1352235550708</v>
      </c>
      <c r="H34" s="3" t="s">
        <v>28</v>
      </c>
      <c r="I34" s="105">
        <v>18.2</v>
      </c>
      <c r="J34" s="103" t="s">
        <v>235</v>
      </c>
      <c r="K34" s="110">
        <v>0.1</v>
      </c>
      <c r="L34" s="123"/>
      <c r="M34" s="105">
        <v>18.226282927747778</v>
      </c>
      <c r="N34" s="105">
        <v>0.1298943952490566</v>
      </c>
      <c r="O34" s="105">
        <f t="shared" si="5"/>
        <v>5.6241846390393795E-3</v>
      </c>
    </row>
    <row r="35" spans="4:15" x14ac:dyDescent="0.3">
      <c r="D35" s="2">
        <v>9</v>
      </c>
      <c r="E35" s="3" t="s">
        <v>34</v>
      </c>
      <c r="F35" s="105" t="s">
        <v>237</v>
      </c>
      <c r="G35" s="76">
        <v>1464.4765539803709</v>
      </c>
      <c r="H35" s="3" t="s">
        <v>35</v>
      </c>
      <c r="I35" s="111">
        <v>6.3</v>
      </c>
      <c r="J35" s="103" t="s">
        <v>235</v>
      </c>
      <c r="K35" s="110">
        <v>0.03</v>
      </c>
      <c r="L35" s="123"/>
      <c r="M35" s="105">
        <v>6.273178370318413</v>
      </c>
      <c r="N35" s="105">
        <v>3.129415023988362E-2</v>
      </c>
      <c r="O35" s="105">
        <f t="shared" si="5"/>
        <v>3.2644127974546932E-4</v>
      </c>
    </row>
    <row r="36" spans="4:15" x14ac:dyDescent="0.3">
      <c r="D36" s="2">
        <v>10</v>
      </c>
      <c r="E36" s="3" t="s">
        <v>37</v>
      </c>
      <c r="F36" s="105" t="s">
        <v>237</v>
      </c>
      <c r="G36" s="76">
        <v>1488.7404580152672</v>
      </c>
      <c r="H36" s="2" t="s">
        <v>38</v>
      </c>
      <c r="I36" s="111">
        <v>3.12</v>
      </c>
      <c r="J36" s="103" t="s">
        <v>235</v>
      </c>
      <c r="K36" s="110">
        <v>0.01</v>
      </c>
      <c r="L36" s="123"/>
      <c r="M36" s="105">
        <v>3.1239879591783457</v>
      </c>
      <c r="N36" s="105">
        <v>1.5100776314724387E-2</v>
      </c>
      <c r="O36" s="105">
        <f t="shared" si="5"/>
        <v>7.6011148435780338E-5</v>
      </c>
    </row>
    <row r="37" spans="4:15" x14ac:dyDescent="0.3">
      <c r="D37" s="2">
        <v>11</v>
      </c>
      <c r="E37" s="3" t="s">
        <v>149</v>
      </c>
      <c r="F37" s="105" t="s">
        <v>237</v>
      </c>
      <c r="G37" s="76">
        <v>1502.5007913896804</v>
      </c>
      <c r="H37" s="2" t="s">
        <v>151</v>
      </c>
      <c r="I37" s="111">
        <v>3.33</v>
      </c>
      <c r="J37" s="103" t="s">
        <v>235</v>
      </c>
      <c r="K37" s="110">
        <v>0.08</v>
      </c>
      <c r="L37" s="123"/>
      <c r="M37" s="105">
        <v>3.3368592968989472</v>
      </c>
      <c r="N37" s="105">
        <v>8.1908929360225813E-2</v>
      </c>
      <c r="O37" s="105">
        <f t="shared" si="5"/>
        <v>2.236357569646154E-3</v>
      </c>
    </row>
    <row r="38" spans="4:15" x14ac:dyDescent="0.3">
      <c r="D38" s="2">
        <v>12</v>
      </c>
      <c r="E38" s="3" t="s">
        <v>186</v>
      </c>
      <c r="F38" s="105" t="s">
        <v>238</v>
      </c>
      <c r="G38" s="76">
        <v>1686.5440115440115</v>
      </c>
      <c r="H38" s="3" t="s">
        <v>187</v>
      </c>
      <c r="I38" s="139">
        <v>1</v>
      </c>
      <c r="J38" s="103" t="s">
        <v>235</v>
      </c>
      <c r="K38" s="110">
        <v>0.2</v>
      </c>
      <c r="L38" s="123"/>
      <c r="M38" s="105">
        <v>0.68456908868830213</v>
      </c>
      <c r="N38" s="105">
        <v>0.23322410906248717</v>
      </c>
      <c r="O38" s="105">
        <f t="shared" si="5"/>
        <v>1.8131161682663634E-2</v>
      </c>
    </row>
    <row r="39" spans="4:15" x14ac:dyDescent="0.3">
      <c r="D39" s="2">
        <v>13</v>
      </c>
      <c r="E39" s="2" t="s">
        <v>191</v>
      </c>
      <c r="F39" s="105" t="s">
        <v>238</v>
      </c>
      <c r="G39" s="76">
        <v>2497.3393368808843</v>
      </c>
      <c r="H39" s="2" t="s">
        <v>188</v>
      </c>
      <c r="I39" s="111">
        <v>11.71</v>
      </c>
      <c r="J39" s="103" t="s">
        <v>235</v>
      </c>
      <c r="K39" s="110">
        <v>0.09</v>
      </c>
      <c r="L39" s="123"/>
      <c r="M39" s="105">
        <v>11.717861567599671</v>
      </c>
      <c r="N39" s="105">
        <v>9.6131344037168859E-2</v>
      </c>
      <c r="O39" s="105">
        <f t="shared" si="5"/>
        <v>3.0804117687975069E-3</v>
      </c>
    </row>
    <row r="40" spans="4:15" x14ac:dyDescent="0.3">
      <c r="D40" s="2">
        <v>14</v>
      </c>
      <c r="E40" s="2" t="s">
        <v>58</v>
      </c>
      <c r="F40" s="105" t="s">
        <v>237</v>
      </c>
      <c r="G40" s="76">
        <v>2810.826627651792</v>
      </c>
      <c r="H40" s="8" t="s">
        <v>203</v>
      </c>
      <c r="I40" s="111">
        <v>2.5</v>
      </c>
      <c r="J40" s="103" t="s">
        <v>235</v>
      </c>
      <c r="K40" s="110">
        <v>0.03</v>
      </c>
      <c r="L40" s="123"/>
      <c r="M40" s="105">
        <v>2.4621419183664015</v>
      </c>
      <c r="N40" s="105">
        <v>3.6646310515192668E-2</v>
      </c>
      <c r="O40" s="105">
        <f t="shared" si="5"/>
        <v>4.4765069145864019E-4</v>
      </c>
    </row>
    <row r="41" spans="4:15" x14ac:dyDescent="0.3">
      <c r="D41" s="2">
        <v>15</v>
      </c>
      <c r="E41" s="2" t="s">
        <v>110</v>
      </c>
      <c r="F41" s="105" t="s">
        <v>238</v>
      </c>
      <c r="G41" s="76">
        <v>3130.0619834710751</v>
      </c>
      <c r="H41" s="2" t="s">
        <v>167</v>
      </c>
      <c r="I41" s="111">
        <v>2.5</v>
      </c>
      <c r="J41" s="103" t="s">
        <v>235</v>
      </c>
      <c r="K41" s="110">
        <v>0.03</v>
      </c>
      <c r="L41" s="123"/>
      <c r="M41" s="105">
        <v>2.453918573043111</v>
      </c>
      <c r="N41" s="105">
        <v>3.5844007274831703E-2</v>
      </c>
      <c r="O41" s="105">
        <f t="shared" si="5"/>
        <v>4.2826428583939602E-4</v>
      </c>
    </row>
    <row r="42" spans="4:15" x14ac:dyDescent="0.3">
      <c r="D42" s="2">
        <v>16</v>
      </c>
      <c r="E42" s="2" t="s">
        <v>112</v>
      </c>
      <c r="F42" s="105" t="s">
        <v>238</v>
      </c>
      <c r="G42" s="76">
        <v>3323.1868131868137</v>
      </c>
      <c r="H42" s="2" t="s">
        <v>115</v>
      </c>
      <c r="I42" s="111">
        <v>3.4</v>
      </c>
      <c r="J42" s="103" t="s">
        <v>235</v>
      </c>
      <c r="K42" s="110">
        <v>0.02</v>
      </c>
      <c r="L42" s="123"/>
      <c r="M42" s="105">
        <v>3.3886725662014689</v>
      </c>
      <c r="N42" s="105">
        <v>2.7647825388064418E-2</v>
      </c>
      <c r="O42" s="105">
        <f t="shared" si="5"/>
        <v>2.5480074956296645E-4</v>
      </c>
    </row>
    <row r="43" spans="4:15" x14ac:dyDescent="0.3">
      <c r="D43" s="2">
        <v>17</v>
      </c>
      <c r="E43" s="2" t="s">
        <v>159</v>
      </c>
      <c r="F43" s="105" t="s">
        <v>238</v>
      </c>
      <c r="G43" s="76">
        <v>3369.3406593406589</v>
      </c>
      <c r="H43" s="2" t="s">
        <v>160</v>
      </c>
      <c r="I43" s="112">
        <v>1.583</v>
      </c>
      <c r="J43" s="103" t="s">
        <v>235</v>
      </c>
      <c r="K43" s="110">
        <v>8.0000000000000002E-3</v>
      </c>
      <c r="L43" s="123"/>
      <c r="M43" s="105">
        <v>1.5833648807501284</v>
      </c>
      <c r="N43" s="105">
        <v>8.7307885667917331E-3</v>
      </c>
      <c r="O43" s="105">
        <f t="shared" si="5"/>
        <v>2.5408889666007082E-5</v>
      </c>
    </row>
    <row r="44" spans="4:15" x14ac:dyDescent="0.3">
      <c r="D44" s="2">
        <v>18</v>
      </c>
      <c r="E44" s="2" t="s">
        <v>116</v>
      </c>
      <c r="F44" s="105" t="s">
        <v>238</v>
      </c>
      <c r="G44" s="76">
        <v>3415.2398299939282</v>
      </c>
      <c r="H44" s="2" t="s">
        <v>119</v>
      </c>
      <c r="I44" s="111">
        <v>1.73</v>
      </c>
      <c r="J44" s="103" t="s">
        <v>235</v>
      </c>
      <c r="K44" s="110">
        <v>7.0000000000000007E-2</v>
      </c>
      <c r="L44" s="123"/>
      <c r="M44" s="105">
        <v>1.7397046883716134</v>
      </c>
      <c r="N44" s="105">
        <v>7.567201770895543E-2</v>
      </c>
      <c r="O44" s="105">
        <f t="shared" si="5"/>
        <v>1.9087514213814881E-3</v>
      </c>
    </row>
    <row r="45" spans="4:15" x14ac:dyDescent="0.3">
      <c r="D45" s="103" t="s">
        <v>239</v>
      </c>
      <c r="E45" s="180" t="s">
        <v>246</v>
      </c>
      <c r="F45" s="180"/>
      <c r="G45" s="180"/>
      <c r="H45" s="180"/>
      <c r="I45" s="132">
        <v>9.1199999999999992</v>
      </c>
      <c r="J45" s="2" t="s">
        <v>235</v>
      </c>
      <c r="K45" s="110">
        <v>7.0000000000000007E-2</v>
      </c>
      <c r="L45" s="123"/>
      <c r="M45" s="137">
        <f>SUM(M27:M32)</f>
        <v>9.1224489135687019</v>
      </c>
      <c r="N45" s="138">
        <f>SQRT(SUM(O27:O32))</f>
        <v>7.6761022366175574E-2</v>
      </c>
      <c r="O45" s="123"/>
    </row>
    <row r="46" spans="4:15" x14ac:dyDescent="0.3">
      <c r="D46" s="103" t="s">
        <v>237</v>
      </c>
      <c r="E46" s="180" t="s">
        <v>248</v>
      </c>
      <c r="F46" s="180"/>
      <c r="G46" s="180"/>
      <c r="H46" s="180"/>
      <c r="I46" s="132">
        <v>35.01</v>
      </c>
      <c r="J46" s="2" t="s">
        <v>235</v>
      </c>
      <c r="K46" s="110">
        <v>0.09</v>
      </c>
      <c r="L46" s="123"/>
      <c r="M46" s="115">
        <f>SUM(M33:M37,M40)</f>
        <v>35.016267566938275</v>
      </c>
      <c r="N46" s="116">
        <f>SQRT(SUM(O33:O37,O40))</f>
        <v>9.7462838424984918E-2</v>
      </c>
      <c r="O46" s="123"/>
    </row>
    <row r="47" spans="4:15" x14ac:dyDescent="0.3">
      <c r="D47" s="103" t="s">
        <v>238</v>
      </c>
      <c r="E47" s="180" t="s">
        <v>249</v>
      </c>
      <c r="F47" s="180"/>
      <c r="G47" s="180"/>
      <c r="H47" s="180"/>
      <c r="I47" s="99">
        <v>22</v>
      </c>
      <c r="J47" s="2" t="s">
        <v>235</v>
      </c>
      <c r="K47" s="110">
        <v>0.1</v>
      </c>
      <c r="L47" s="123"/>
      <c r="M47" s="117">
        <f>SUM(M38:M39,M41:M44)</f>
        <v>21.568091364654297</v>
      </c>
      <c r="N47" s="127">
        <f>SQRT(SUM(O38:O39,O41:O44))</f>
        <v>0.15436579542732581</v>
      </c>
      <c r="O47" s="123"/>
    </row>
    <row r="48" spans="4:15" x14ac:dyDescent="0.3">
      <c r="D48" s="25" t="s">
        <v>252</v>
      </c>
      <c r="E48" s="181" t="s">
        <v>253</v>
      </c>
      <c r="F48" s="181"/>
      <c r="G48" s="181"/>
      <c r="H48" s="181"/>
      <c r="I48" s="181"/>
      <c r="J48" s="181"/>
      <c r="K48" s="181"/>
    </row>
    <row r="49" spans="4:11" x14ac:dyDescent="0.3">
      <c r="D49" s="25" t="s">
        <v>254</v>
      </c>
      <c r="E49" s="175" t="s">
        <v>255</v>
      </c>
      <c r="F49" s="175"/>
      <c r="G49" s="175"/>
      <c r="H49" s="175"/>
      <c r="I49" s="175"/>
      <c r="J49" s="175"/>
      <c r="K49" s="175"/>
    </row>
    <row r="50" spans="4:11" x14ac:dyDescent="0.3">
      <c r="D50" s="25" t="s">
        <v>256</v>
      </c>
      <c r="E50" s="175" t="s">
        <v>257</v>
      </c>
      <c r="F50" s="175"/>
      <c r="G50" s="175"/>
      <c r="H50" s="175"/>
      <c r="I50" s="175"/>
      <c r="J50" s="175"/>
      <c r="K50" s="175"/>
    </row>
    <row r="51" spans="4:11" x14ac:dyDescent="0.3">
      <c r="D51" s="25" t="s">
        <v>258</v>
      </c>
      <c r="E51" s="175" t="s">
        <v>259</v>
      </c>
      <c r="F51" s="175"/>
      <c r="G51" s="175"/>
      <c r="H51" s="175"/>
      <c r="I51" s="175"/>
      <c r="J51" s="175"/>
      <c r="K51" s="175"/>
    </row>
    <row r="52" spans="4:11" x14ac:dyDescent="0.3">
      <c r="D52" s="25" t="s">
        <v>260</v>
      </c>
      <c r="E52" s="175" t="s">
        <v>261</v>
      </c>
      <c r="F52" s="175"/>
      <c r="G52" s="175"/>
      <c r="H52" s="175"/>
      <c r="I52" s="175"/>
      <c r="J52" s="175"/>
      <c r="K52" s="175"/>
    </row>
    <row r="53" spans="4:11" x14ac:dyDescent="0.3">
      <c r="D53" s="25" t="s">
        <v>278</v>
      </c>
      <c r="E53" s="175" t="s">
        <v>262</v>
      </c>
      <c r="F53" s="175"/>
      <c r="G53" s="175"/>
      <c r="H53" s="175"/>
      <c r="I53" s="175"/>
      <c r="J53" s="175"/>
      <c r="K53" s="175"/>
    </row>
  </sheetData>
  <mergeCells count="17">
    <mergeCell ref="E51:K51"/>
    <mergeCell ref="E52:K52"/>
    <mergeCell ref="E53:K53"/>
    <mergeCell ref="N25:N26"/>
    <mergeCell ref="O25:O26"/>
    <mergeCell ref="E48:K48"/>
    <mergeCell ref="E49:K49"/>
    <mergeCell ref="E50:K50"/>
    <mergeCell ref="E45:H45"/>
    <mergeCell ref="E46:H46"/>
    <mergeCell ref="E47:H47"/>
    <mergeCell ref="M25:M26"/>
    <mergeCell ref="D25:D26"/>
    <mergeCell ref="E25:E26"/>
    <mergeCell ref="F25:F26"/>
    <mergeCell ref="G25:H25"/>
    <mergeCell ref="I25:K2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91DEC-396E-4AB7-9045-ED269DF326DC}">
  <dimension ref="A1:AE48"/>
  <sheetViews>
    <sheetView topLeftCell="A25" zoomScale="80" zoomScaleNormal="80" workbookViewId="0">
      <selection activeCell="I40" sqref="I40:I42"/>
    </sheetView>
  </sheetViews>
  <sheetFormatPr baseColWidth="10" defaultRowHeight="14.4" x14ac:dyDescent="0.3"/>
  <cols>
    <col min="1" max="1" width="14.21875" customWidth="1"/>
    <col min="7" max="7" width="18.21875" customWidth="1"/>
    <col min="8" max="8" width="14.21875" customWidth="1"/>
    <col min="9" max="9" width="7.5546875" customWidth="1"/>
    <col min="12" max="12" width="7.21875" bestFit="1" customWidth="1"/>
    <col min="15" max="15" width="12.5546875" customWidth="1"/>
    <col min="17" max="17" width="9" customWidth="1"/>
    <col min="18" max="18" width="9.44140625" customWidth="1"/>
    <col min="19" max="19" width="9.21875" customWidth="1"/>
    <col min="31" max="31" width="13" bestFit="1" customWidth="1"/>
  </cols>
  <sheetData>
    <row r="1" spans="1:31" ht="27.6" x14ac:dyDescent="0.3">
      <c r="A1" s="87" t="s">
        <v>0</v>
      </c>
      <c r="B1" s="86" t="s">
        <v>1</v>
      </c>
      <c r="C1" s="86" t="s">
        <v>209</v>
      </c>
      <c r="D1" s="86" t="s">
        <v>210</v>
      </c>
      <c r="E1" s="86" t="s">
        <v>211</v>
      </c>
      <c r="F1" s="86" t="s">
        <v>240</v>
      </c>
      <c r="G1" s="88" t="s">
        <v>7</v>
      </c>
      <c r="H1" s="89" t="s">
        <v>4</v>
      </c>
      <c r="I1" s="89" t="s">
        <v>6</v>
      </c>
      <c r="J1" s="89" t="s">
        <v>5</v>
      </c>
      <c r="K1" s="86" t="s">
        <v>3</v>
      </c>
      <c r="L1" s="86" t="s">
        <v>212</v>
      </c>
      <c r="M1" s="86" t="s">
        <v>213</v>
      </c>
      <c r="N1" s="86" t="s">
        <v>215</v>
      </c>
      <c r="O1" s="86" t="s">
        <v>214</v>
      </c>
      <c r="P1" s="86" t="s">
        <v>216</v>
      </c>
      <c r="Q1" s="86" t="s">
        <v>219</v>
      </c>
      <c r="R1" s="86" t="s">
        <v>220</v>
      </c>
      <c r="S1" s="86" t="s">
        <v>220</v>
      </c>
      <c r="T1" s="90" t="s">
        <v>221</v>
      </c>
      <c r="U1" s="91" t="s">
        <v>217</v>
      </c>
      <c r="V1" s="92" t="s">
        <v>228</v>
      </c>
      <c r="W1" s="92" t="s">
        <v>222</v>
      </c>
      <c r="X1" s="92" t="s">
        <v>223</v>
      </c>
      <c r="Y1" s="90" t="s">
        <v>243</v>
      </c>
      <c r="Z1" s="93" t="s">
        <v>224</v>
      </c>
      <c r="AA1" s="86" t="s">
        <v>218</v>
      </c>
      <c r="AB1" s="93" t="s">
        <v>229</v>
      </c>
      <c r="AC1" s="93" t="s">
        <v>225</v>
      </c>
      <c r="AD1" s="93" t="s">
        <v>226</v>
      </c>
      <c r="AE1" s="94" t="s">
        <v>227</v>
      </c>
    </row>
    <row r="2" spans="1:31" ht="16.8" x14ac:dyDescent="0.3">
      <c r="A2" s="2" t="s">
        <v>192</v>
      </c>
      <c r="B2" s="2">
        <v>1</v>
      </c>
      <c r="C2" s="44">
        <v>17.803999999999998</v>
      </c>
      <c r="D2">
        <v>22.337</v>
      </c>
      <c r="E2">
        <v>22.338999999999999</v>
      </c>
      <c r="F2">
        <v>22.334</v>
      </c>
      <c r="G2" s="16" t="s">
        <v>179</v>
      </c>
      <c r="H2" s="6" t="s">
        <v>177</v>
      </c>
      <c r="I2" s="6" t="s">
        <v>16</v>
      </c>
      <c r="J2" s="7" t="s">
        <v>12</v>
      </c>
      <c r="K2" s="3" t="s">
        <v>178</v>
      </c>
      <c r="L2" s="46">
        <v>1008.6914765906362</v>
      </c>
      <c r="M2" s="65">
        <v>1014.974182444062</v>
      </c>
      <c r="N2" s="65">
        <v>1015.0233587410867</v>
      </c>
      <c r="O2" s="65">
        <v>1014.9004179985246</v>
      </c>
      <c r="P2" s="44">
        <v>781700</v>
      </c>
      <c r="Q2">
        <v>313867</v>
      </c>
      <c r="R2">
        <v>291788</v>
      </c>
      <c r="S2">
        <v>270572</v>
      </c>
      <c r="T2">
        <f>AVERAGE(Q2:S2)</f>
        <v>292075.66666666669</v>
      </c>
      <c r="U2" s="45">
        <v>0.55079083861995415</v>
      </c>
      <c r="V2">
        <v>0.69322847983946334</v>
      </c>
      <c r="W2">
        <v>0.68905538570646718</v>
      </c>
      <c r="X2">
        <v>0.68701797756118421</v>
      </c>
      <c r="Y2">
        <f>AVERAGE(V2:X2)</f>
        <v>0.68976728103570506</v>
      </c>
      <c r="Z2">
        <f>_xlfn.STDEV.S(V2:X2)</f>
        <v>3.1658617874080405E-3</v>
      </c>
      <c r="AA2" s="44">
        <f t="shared" ref="AA2:AA18" si="0">P2/$P$10</f>
        <v>1.5808377469351171E-2</v>
      </c>
      <c r="AB2">
        <v>1.8220326118335666E-2</v>
      </c>
      <c r="AC2">
        <v>1.8207721202490354E-2</v>
      </c>
      <c r="AD2">
        <v>1.817352732346161E-2</v>
      </c>
      <c r="AE2" s="31">
        <f>_xlfn.STDEV.S(AB2:AD2)</f>
        <v>2.4215120855104019E-5</v>
      </c>
    </row>
    <row r="3" spans="1:31" x14ac:dyDescent="0.3">
      <c r="A3" s="2" t="s">
        <v>192</v>
      </c>
      <c r="B3" s="2">
        <v>2</v>
      </c>
      <c r="C3" s="44">
        <v>18.516999999999999</v>
      </c>
      <c r="D3">
        <v>22.895</v>
      </c>
      <c r="E3">
        <v>22.895</v>
      </c>
      <c r="F3">
        <v>22.893999999999998</v>
      </c>
      <c r="G3" s="3" t="s">
        <v>78</v>
      </c>
      <c r="H3" s="4" t="s">
        <v>75</v>
      </c>
      <c r="I3" s="4" t="s">
        <v>11</v>
      </c>
      <c r="J3" s="3" t="s">
        <v>76</v>
      </c>
      <c r="K3" s="2" t="s">
        <v>77</v>
      </c>
      <c r="L3" s="46">
        <v>1025.8583433373349</v>
      </c>
      <c r="M3" s="65">
        <v>1028.6943693139906</v>
      </c>
      <c r="N3" s="65">
        <v>1028.6943693139906</v>
      </c>
      <c r="O3" s="65">
        <v>1028.6697811654781</v>
      </c>
      <c r="P3" s="44">
        <v>1016060</v>
      </c>
      <c r="Q3">
        <v>394786</v>
      </c>
      <c r="R3">
        <v>371761</v>
      </c>
      <c r="S3">
        <v>339646</v>
      </c>
      <c r="T3">
        <f t="shared" ref="T3:T18" si="1">AVERAGE(Q3:S3)</f>
        <v>368731</v>
      </c>
      <c r="U3" s="45">
        <v>0.71592239924292012</v>
      </c>
      <c r="V3">
        <v>0.87195180965791985</v>
      </c>
      <c r="W3">
        <v>0.87791108354566305</v>
      </c>
      <c r="X3">
        <v>0.86240596960049809</v>
      </c>
      <c r="Y3">
        <f t="shared" ref="Y3:Y18" si="2">AVERAGE(V3:X3)</f>
        <v>0.87075628760136026</v>
      </c>
      <c r="Z3">
        <f t="shared" ref="Z3:Z18" si="3">_xlfn.STDEV.S(V3:X3)</f>
        <v>7.8213869840283098E-3</v>
      </c>
      <c r="AA3" s="44">
        <f t="shared" si="0"/>
        <v>2.054785724895606E-2</v>
      </c>
      <c r="AB3">
        <v>2.2917763469728469E-2</v>
      </c>
      <c r="AC3">
        <v>2.3198077515041798E-2</v>
      </c>
      <c r="AD3">
        <v>2.2813025225464727E-2</v>
      </c>
      <c r="AE3" s="31">
        <f t="shared" ref="AE3:AE18" si="4">_xlfn.STDEV.S(AB3:AD3)</f>
        <v>1.9908596531813383E-4</v>
      </c>
    </row>
    <row r="4" spans="1:31" x14ac:dyDescent="0.3">
      <c r="A4" s="2" t="s">
        <v>192</v>
      </c>
      <c r="B4" s="2">
        <v>3</v>
      </c>
      <c r="C4" s="44">
        <v>18.696999999999999</v>
      </c>
      <c r="D4">
        <v>23.088999999999999</v>
      </c>
      <c r="E4">
        <v>23.09</v>
      </c>
      <c r="F4">
        <v>23.087</v>
      </c>
      <c r="G4" s="3" t="s">
        <v>8</v>
      </c>
      <c r="H4" s="4" t="s">
        <v>10</v>
      </c>
      <c r="I4" s="4" t="s">
        <v>11</v>
      </c>
      <c r="J4" s="3" t="s">
        <v>12</v>
      </c>
      <c r="K4" s="2" t="s">
        <v>9</v>
      </c>
      <c r="L4" s="46">
        <v>1030.1800720288115</v>
      </c>
      <c r="M4" s="65">
        <v>1033.4644701253994</v>
      </c>
      <c r="N4" s="65">
        <v>1033.489058273912</v>
      </c>
      <c r="O4" s="65">
        <v>1033.4152938283746</v>
      </c>
      <c r="P4" s="44">
        <v>866101</v>
      </c>
      <c r="Q4">
        <v>413063</v>
      </c>
      <c r="R4">
        <v>385456</v>
      </c>
      <c r="S4">
        <v>363692</v>
      </c>
      <c r="T4">
        <f t="shared" si="1"/>
        <v>387403.66666666669</v>
      </c>
      <c r="U4" s="45">
        <v>0.61026032508581418</v>
      </c>
      <c r="V4">
        <v>0.91231966268492137</v>
      </c>
      <c r="W4">
        <v>0.91025173328879871</v>
      </c>
      <c r="X4">
        <v>0.92346193358951478</v>
      </c>
      <c r="Y4">
        <f t="shared" si="2"/>
        <v>0.91534444318774488</v>
      </c>
      <c r="Z4">
        <f t="shared" si="3"/>
        <v>7.1055837771400593E-3</v>
      </c>
      <c r="AA4" s="44">
        <f t="shared" si="0"/>
        <v>1.7515225194553563E-2</v>
      </c>
      <c r="AB4">
        <v>2.3978763512628235E-2</v>
      </c>
      <c r="AC4">
        <v>2.4052652555372811E-2</v>
      </c>
      <c r="AD4">
        <v>2.4428124489320403E-2</v>
      </c>
      <c r="AE4" s="31">
        <f t="shared" si="4"/>
        <v>2.4095782867332929E-4</v>
      </c>
    </row>
    <row r="5" spans="1:31" x14ac:dyDescent="0.3">
      <c r="A5" s="2" t="s">
        <v>192</v>
      </c>
      <c r="B5" s="2">
        <v>4</v>
      </c>
      <c r="C5" s="44">
        <v>18.777000000000001</v>
      </c>
      <c r="D5">
        <v>23.146999999999998</v>
      </c>
      <c r="E5">
        <v>23.148</v>
      </c>
      <c r="F5">
        <v>23.146000000000001</v>
      </c>
      <c r="G5" s="3" t="s">
        <v>193</v>
      </c>
      <c r="H5" s="4" t="s">
        <v>194</v>
      </c>
      <c r="I5" s="4" t="s">
        <v>16</v>
      </c>
      <c r="J5" s="3" t="s">
        <v>12</v>
      </c>
      <c r="K5" s="3" t="s">
        <v>195</v>
      </c>
      <c r="L5" s="46">
        <v>1032.1008403361345</v>
      </c>
      <c r="M5" s="65">
        <v>1034.8905827391197</v>
      </c>
      <c r="N5" s="65">
        <v>1034.915170887632</v>
      </c>
      <c r="O5" s="65">
        <v>1034.8659945906072</v>
      </c>
      <c r="P5" s="44">
        <v>1208461</v>
      </c>
      <c r="Q5">
        <v>459107</v>
      </c>
      <c r="R5">
        <v>428326</v>
      </c>
      <c r="S5">
        <v>409307</v>
      </c>
      <c r="T5">
        <f t="shared" si="1"/>
        <v>432246.66666666669</v>
      </c>
      <c r="U5" s="45">
        <v>0.85148937908341871</v>
      </c>
      <c r="V5">
        <v>1.0140156425927429</v>
      </c>
      <c r="W5">
        <v>1.0114889479283187</v>
      </c>
      <c r="X5">
        <v>1.0392844320241401</v>
      </c>
      <c r="Y5">
        <f t="shared" si="2"/>
        <v>1.0215963408484006</v>
      </c>
      <c r="Z5">
        <f t="shared" si="3"/>
        <v>1.5370343963710247E-2</v>
      </c>
      <c r="AA5" s="44">
        <f t="shared" si="0"/>
        <v>2.4438797038492499E-2</v>
      </c>
      <c r="AB5">
        <v>2.6651668583223893E-2</v>
      </c>
      <c r="AC5">
        <v>2.6727762593999355E-2</v>
      </c>
      <c r="AD5">
        <v>2.7491950195083385E-2</v>
      </c>
      <c r="AE5" s="31">
        <f t="shared" si="4"/>
        <v>4.647304192317028E-4</v>
      </c>
    </row>
    <row r="6" spans="1:31" x14ac:dyDescent="0.3">
      <c r="A6" s="2" t="s">
        <v>192</v>
      </c>
      <c r="B6" s="2">
        <v>5</v>
      </c>
      <c r="C6" s="44">
        <v>19.902999999999999</v>
      </c>
      <c r="D6">
        <v>24.292999999999999</v>
      </c>
      <c r="E6">
        <v>24.295000000000002</v>
      </c>
      <c r="F6">
        <v>24.292000000000002</v>
      </c>
      <c r="G6" s="3" t="s">
        <v>79</v>
      </c>
      <c r="H6" s="4" t="s">
        <v>80</v>
      </c>
      <c r="I6" s="4" t="s">
        <v>11</v>
      </c>
      <c r="J6" s="3" t="s">
        <v>12</v>
      </c>
      <c r="K6" s="3" t="s">
        <v>81</v>
      </c>
      <c r="L6" s="46">
        <v>1059.1356542617045</v>
      </c>
      <c r="M6" s="65">
        <v>1063.0686009343497</v>
      </c>
      <c r="N6" s="65">
        <v>1063.1177772313745</v>
      </c>
      <c r="O6" s="65">
        <v>1063.0440127858371</v>
      </c>
      <c r="P6" s="44">
        <v>10482815</v>
      </c>
      <c r="Q6">
        <v>3297157</v>
      </c>
      <c r="R6">
        <v>3063818</v>
      </c>
      <c r="S6">
        <v>2878840</v>
      </c>
      <c r="T6">
        <f t="shared" si="1"/>
        <v>3079938.3333333335</v>
      </c>
      <c r="U6" s="45">
        <v>7.3862587500931749</v>
      </c>
      <c r="V6">
        <v>7.2823302064315314</v>
      </c>
      <c r="W6">
        <v>7.2351854556198916</v>
      </c>
      <c r="X6">
        <v>7.3097542780562641</v>
      </c>
      <c r="Y6">
        <f t="shared" si="2"/>
        <v>7.2757566467025621</v>
      </c>
      <c r="Z6">
        <f t="shared" si="3"/>
        <v>3.77165227124606E-2</v>
      </c>
      <c r="AA6" s="44">
        <f t="shared" si="0"/>
        <v>0.21199475049427721</v>
      </c>
      <c r="AB6">
        <v>0.19140360663387126</v>
      </c>
      <c r="AC6">
        <v>0.19118381824876826</v>
      </c>
      <c r="AD6">
        <v>0.19336323566324018</v>
      </c>
      <c r="AE6" s="31">
        <f t="shared" si="4"/>
        <v>1.1998828507730106E-3</v>
      </c>
    </row>
    <row r="7" spans="1:31" x14ac:dyDescent="0.3">
      <c r="A7" s="2" t="s">
        <v>192</v>
      </c>
      <c r="B7" s="2">
        <v>6</v>
      </c>
      <c r="C7" s="44">
        <v>21.045000000000002</v>
      </c>
      <c r="D7">
        <v>25.518000000000001</v>
      </c>
      <c r="E7">
        <v>25.521000000000001</v>
      </c>
      <c r="F7">
        <v>25.516999999999999</v>
      </c>
      <c r="G7" s="3" t="s">
        <v>180</v>
      </c>
      <c r="H7" s="4" t="s">
        <v>181</v>
      </c>
      <c r="I7" s="4" t="s">
        <v>16</v>
      </c>
      <c r="J7" s="3" t="s">
        <v>12</v>
      </c>
      <c r="K7" s="3" t="s">
        <v>182</v>
      </c>
      <c r="L7" s="46">
        <v>1086.5546218487395</v>
      </c>
      <c r="M7" s="65">
        <v>1093.1890828620606</v>
      </c>
      <c r="N7" s="65">
        <v>1093.2628473075977</v>
      </c>
      <c r="O7" s="65">
        <v>1093.164494713548</v>
      </c>
      <c r="P7" s="44">
        <v>946143</v>
      </c>
      <c r="Q7">
        <v>315380</v>
      </c>
      <c r="R7">
        <v>311849</v>
      </c>
      <c r="S7">
        <v>270372</v>
      </c>
      <c r="T7">
        <f t="shared" si="1"/>
        <v>299200.33333333331</v>
      </c>
      <c r="U7" s="45">
        <v>0.66665843216630338</v>
      </c>
      <c r="V7">
        <v>0.69657019684060428</v>
      </c>
      <c r="W7">
        <v>0.73642930133239226</v>
      </c>
      <c r="X7">
        <v>0.68651015119514402</v>
      </c>
      <c r="Y7">
        <f t="shared" si="2"/>
        <v>0.70650321645604686</v>
      </c>
      <c r="Z7">
        <f t="shared" si="3"/>
        <v>2.6400360728915388E-2</v>
      </c>
      <c r="AA7" s="44">
        <f t="shared" si="0"/>
        <v>1.913392053727047E-2</v>
      </c>
      <c r="AB7">
        <v>1.8308157439936988E-2</v>
      </c>
      <c r="AC7">
        <v>1.9459537915457164E-2</v>
      </c>
      <c r="AD7">
        <v>1.8160093910304698E-2</v>
      </c>
      <c r="AE7" s="31">
        <f t="shared" si="4"/>
        <v>7.1135487284745564E-4</v>
      </c>
    </row>
    <row r="8" spans="1:31" x14ac:dyDescent="0.3">
      <c r="A8" s="2" t="s">
        <v>192</v>
      </c>
      <c r="B8" s="2">
        <v>7</v>
      </c>
      <c r="C8" s="44">
        <v>30.417999999999999</v>
      </c>
      <c r="D8">
        <v>35.125</v>
      </c>
      <c r="E8">
        <v>35.125999999999998</v>
      </c>
      <c r="F8">
        <v>35.122999999999998</v>
      </c>
      <c r="G8" s="2" t="s">
        <v>183</v>
      </c>
      <c r="H8" s="2" t="s">
        <v>143</v>
      </c>
      <c r="I8" s="4" t="s">
        <v>16</v>
      </c>
      <c r="J8" s="2" t="s">
        <v>25</v>
      </c>
      <c r="K8" s="2" t="s">
        <v>144</v>
      </c>
      <c r="L8" s="46">
        <v>1337.9439792087785</v>
      </c>
      <c r="M8" s="65">
        <v>1349.9457994579946</v>
      </c>
      <c r="N8" s="65">
        <v>1349.9728997289972</v>
      </c>
      <c r="O8" s="65">
        <v>1349.8915989159891</v>
      </c>
      <c r="P8" s="44">
        <v>1096442</v>
      </c>
      <c r="Q8">
        <v>710236</v>
      </c>
      <c r="R8">
        <v>672459</v>
      </c>
      <c r="S8">
        <v>675527</v>
      </c>
      <c r="T8">
        <f t="shared" si="1"/>
        <v>686074</v>
      </c>
      <c r="U8" s="45">
        <v>0.77256007250625536</v>
      </c>
      <c r="V8">
        <v>1.5686766133657284</v>
      </c>
      <c r="W8">
        <v>1.5880073739042908</v>
      </c>
      <c r="X8">
        <v>1.7152521078602889</v>
      </c>
      <c r="Y8">
        <f t="shared" si="2"/>
        <v>1.6239786983767692</v>
      </c>
      <c r="Z8">
        <f t="shared" si="3"/>
        <v>7.9633824690325455E-2</v>
      </c>
      <c r="AA8" s="44">
        <f t="shared" si="0"/>
        <v>2.2173428437060685E-2</v>
      </c>
      <c r="AB8">
        <v>4.1229984487003254E-2</v>
      </c>
      <c r="AC8">
        <v>4.1961787297988475E-2</v>
      </c>
      <c r="AD8">
        <v>4.5373166448250561E-2</v>
      </c>
      <c r="AE8" s="31">
        <f t="shared" si="4"/>
        <v>2.2112967471981165E-3</v>
      </c>
    </row>
    <row r="9" spans="1:31" x14ac:dyDescent="0.3">
      <c r="A9" s="2" t="s">
        <v>192</v>
      </c>
      <c r="B9" s="2">
        <v>8</v>
      </c>
      <c r="C9" s="44">
        <v>32.325000000000003</v>
      </c>
      <c r="D9">
        <v>37.103000000000002</v>
      </c>
      <c r="E9">
        <v>37.103000000000002</v>
      </c>
      <c r="F9">
        <v>37.100999999999999</v>
      </c>
      <c r="G9" s="3" t="s">
        <v>22</v>
      </c>
      <c r="H9" s="4" t="s">
        <v>24</v>
      </c>
      <c r="I9" s="4" t="s">
        <v>16</v>
      </c>
      <c r="J9" s="3" t="s">
        <v>25</v>
      </c>
      <c r="K9" s="2" t="s">
        <v>23</v>
      </c>
      <c r="L9" s="46">
        <v>1393.0118394455674</v>
      </c>
      <c r="M9" s="65">
        <v>1404.0507111935683</v>
      </c>
      <c r="N9" s="65">
        <v>1404.0507111935683</v>
      </c>
      <c r="O9" s="65">
        <v>1403.9888682745825</v>
      </c>
      <c r="P9" s="44">
        <v>3677058</v>
      </c>
      <c r="Q9">
        <v>1596872</v>
      </c>
      <c r="R9">
        <v>1456275</v>
      </c>
      <c r="S9">
        <v>1338889</v>
      </c>
      <c r="T9">
        <f>AVERAGE(Q9:S9)</f>
        <v>1464012</v>
      </c>
      <c r="U9" s="45">
        <v>2.5908786740107606</v>
      </c>
      <c r="V9">
        <v>3.5269625320858942</v>
      </c>
      <c r="W9">
        <v>3.4389835490825034</v>
      </c>
      <c r="X9">
        <v>3.3996156770061807</v>
      </c>
      <c r="Y9">
        <f t="shared" si="2"/>
        <v>3.4551872527248597</v>
      </c>
      <c r="Z9">
        <f t="shared" si="3"/>
        <v>6.520142163688121E-2</v>
      </c>
      <c r="AA9" s="44">
        <f t="shared" si="0"/>
        <v>7.4361418499037338E-2</v>
      </c>
      <c r="AB9">
        <v>9.270018386526431E-2</v>
      </c>
      <c r="AC9">
        <v>9.0872308642427527E-2</v>
      </c>
      <c r="AD9">
        <v>8.9929245541231884E-2</v>
      </c>
      <c r="AE9" s="31">
        <f>_xlfn.STDEV.S(AB9:AD9)</f>
        <v>1.4088171775576486E-3</v>
      </c>
    </row>
    <row r="10" spans="1:31" x14ac:dyDescent="0.3">
      <c r="A10" s="2" t="s">
        <v>192</v>
      </c>
      <c r="B10" s="2"/>
      <c r="C10" s="44">
        <v>32.542000000000002</v>
      </c>
      <c r="D10">
        <v>36.932000000000002</v>
      </c>
      <c r="E10">
        <v>36.933999999999997</v>
      </c>
      <c r="F10">
        <v>36.927999999999997</v>
      </c>
      <c r="G10" s="2" t="s">
        <v>168</v>
      </c>
      <c r="H10" s="2"/>
      <c r="I10" s="2"/>
      <c r="J10" s="2"/>
      <c r="K10" s="2" t="s">
        <v>96</v>
      </c>
      <c r="L10" s="46">
        <v>1399.2780825873522</v>
      </c>
      <c r="M10" s="65">
        <v>1398.9159891598915</v>
      </c>
      <c r="N10" s="65">
        <v>1398.970189701897</v>
      </c>
      <c r="O10" s="65">
        <v>1398.8075880758806</v>
      </c>
      <c r="P10" s="44">
        <v>49448465</v>
      </c>
      <c r="Q10">
        <v>17226201</v>
      </c>
      <c r="R10">
        <v>16025509</v>
      </c>
      <c r="S10">
        <v>14888249</v>
      </c>
      <c r="T10">
        <f>AVERAGE(Q10:S10)</f>
        <v>16046653</v>
      </c>
      <c r="U10" s="45">
        <v>34.841705904847707</v>
      </c>
      <c r="V10">
        <v>38.046985291983681</v>
      </c>
      <c r="W10">
        <v>37.844130961991105</v>
      </c>
      <c r="X10">
        <v>37.803226931860365</v>
      </c>
      <c r="Y10">
        <f t="shared" si="2"/>
        <v>37.898114395278384</v>
      </c>
      <c r="Z10">
        <f t="shared" si="3"/>
        <v>0.13053808959308991</v>
      </c>
      <c r="AA10" s="44">
        <f t="shared" si="0"/>
        <v>1</v>
      </c>
      <c r="AB10">
        <v>1</v>
      </c>
      <c r="AC10">
        <v>1</v>
      </c>
      <c r="AD10">
        <v>1</v>
      </c>
      <c r="AE10" s="31">
        <f>_xlfn.STDEV.S(AB10:AD10)</f>
        <v>0</v>
      </c>
    </row>
    <row r="11" spans="1:31" x14ac:dyDescent="0.3">
      <c r="A11" s="2" t="s">
        <v>192</v>
      </c>
      <c r="B11" s="2">
        <v>9</v>
      </c>
      <c r="C11" s="44">
        <v>33.587000000000003</v>
      </c>
      <c r="D11">
        <v>38.253</v>
      </c>
      <c r="E11">
        <v>38.253</v>
      </c>
      <c r="F11">
        <v>38.25</v>
      </c>
      <c r="G11" s="3" t="s">
        <v>30</v>
      </c>
      <c r="H11" s="4" t="s">
        <v>29</v>
      </c>
      <c r="I11" s="4" t="s">
        <v>11</v>
      </c>
      <c r="J11" s="3" t="s">
        <v>25</v>
      </c>
      <c r="K11" s="3" t="s">
        <v>28</v>
      </c>
      <c r="L11" s="46">
        <v>1427.8080697928028</v>
      </c>
      <c r="M11" s="65">
        <v>1439.6103896103896</v>
      </c>
      <c r="N11" s="65">
        <v>1439.6103896103896</v>
      </c>
      <c r="O11" s="65">
        <v>1439.5176252319109</v>
      </c>
      <c r="P11" s="44">
        <v>29255079</v>
      </c>
      <c r="Q11">
        <v>8688300</v>
      </c>
      <c r="R11">
        <v>8125964</v>
      </c>
      <c r="S11">
        <v>7530113</v>
      </c>
      <c r="T11">
        <f t="shared" si="1"/>
        <v>8114792.333333333</v>
      </c>
      <c r="U11" s="45">
        <v>20.613316484972511</v>
      </c>
      <c r="V11">
        <v>19.189583490424955</v>
      </c>
      <c r="W11">
        <v>19.189408948472405</v>
      </c>
      <c r="X11">
        <v>19.119949603311433</v>
      </c>
      <c r="Y11">
        <f t="shared" si="2"/>
        <v>19.166314014069595</v>
      </c>
      <c r="Z11">
        <f t="shared" si="3"/>
        <v>4.0152852388555864E-2</v>
      </c>
      <c r="AA11" s="44">
        <f t="shared" si="0"/>
        <v>0.59162764708671944</v>
      </c>
      <c r="AB11">
        <v>0.50436541405734203</v>
      </c>
      <c r="AC11">
        <v>0.50706433099878445</v>
      </c>
      <c r="AD11">
        <v>0.50577559523621618</v>
      </c>
      <c r="AE11" s="31">
        <f t="shared" si="4"/>
        <v>1.3499137922955312E-3</v>
      </c>
    </row>
    <row r="12" spans="1:31" x14ac:dyDescent="0.3">
      <c r="A12" s="2" t="s">
        <v>192</v>
      </c>
      <c r="B12" s="2">
        <v>10</v>
      </c>
      <c r="C12" s="44">
        <v>34.915999999999997</v>
      </c>
      <c r="D12">
        <v>39.362000000000002</v>
      </c>
      <c r="E12">
        <v>39.363999999999997</v>
      </c>
      <c r="F12">
        <v>39.360999999999997</v>
      </c>
      <c r="G12" s="3" t="s">
        <v>34</v>
      </c>
      <c r="H12" s="4" t="s">
        <v>36</v>
      </c>
      <c r="I12" s="4" t="s">
        <v>11</v>
      </c>
      <c r="J12" s="3" t="s">
        <v>25</v>
      </c>
      <c r="K12" s="3" t="s">
        <v>35</v>
      </c>
      <c r="L12" s="46">
        <v>1464.040348964013</v>
      </c>
      <c r="M12" s="65">
        <v>1473.9022881880023</v>
      </c>
      <c r="N12" s="65">
        <v>1473.9641311069881</v>
      </c>
      <c r="O12" s="65">
        <v>1473.8713667285094</v>
      </c>
      <c r="P12" s="44">
        <v>11017325</v>
      </c>
      <c r="Q12">
        <v>3270456</v>
      </c>
      <c r="R12">
        <v>3063831</v>
      </c>
      <c r="S12">
        <v>2828792</v>
      </c>
      <c r="T12">
        <f t="shared" si="1"/>
        <v>3054359.6666666665</v>
      </c>
      <c r="U12" s="45">
        <v>7.7628779277198241</v>
      </c>
      <c r="V12">
        <v>7.2233565212712767</v>
      </c>
      <c r="W12">
        <v>7.235216155031841</v>
      </c>
      <c r="X12">
        <v>7.1826758082183568</v>
      </c>
      <c r="Y12">
        <f t="shared" si="2"/>
        <v>7.2137494948404912</v>
      </c>
      <c r="Z12">
        <f t="shared" si="3"/>
        <v>2.7556183125600927E-2</v>
      </c>
      <c r="AA12" s="44">
        <f t="shared" si="0"/>
        <v>0.2228041861360105</v>
      </c>
      <c r="AB12">
        <v>0.18985358408391961</v>
      </c>
      <c r="AC12">
        <v>0.19118462945545131</v>
      </c>
      <c r="AD12">
        <v>0.19000165835485422</v>
      </c>
      <c r="AE12" s="31">
        <f t="shared" si="4"/>
        <v>7.2950078771223887E-4</v>
      </c>
    </row>
    <row r="13" spans="1:31" x14ac:dyDescent="0.3">
      <c r="A13" s="2" t="s">
        <v>192</v>
      </c>
      <c r="B13" s="2">
        <v>11</v>
      </c>
      <c r="C13" s="44">
        <v>35.805</v>
      </c>
      <c r="D13">
        <v>40.189</v>
      </c>
      <c r="E13">
        <v>40.189</v>
      </c>
      <c r="F13">
        <v>40.186</v>
      </c>
      <c r="G13" s="3" t="s">
        <v>37</v>
      </c>
      <c r="H13" s="4" t="s">
        <v>39</v>
      </c>
      <c r="I13" s="4" t="s">
        <v>11</v>
      </c>
      <c r="J13" s="3" t="s">
        <v>25</v>
      </c>
      <c r="K13" s="2" t="s">
        <v>38</v>
      </c>
      <c r="L13" s="46">
        <v>1488.2769901853871</v>
      </c>
      <c r="M13" s="65">
        <v>1499.4743351886209</v>
      </c>
      <c r="N13" s="65">
        <v>1499.4743351886209</v>
      </c>
      <c r="O13" s="65">
        <v>1499.3815708101422</v>
      </c>
      <c r="P13" s="44">
        <v>9307935</v>
      </c>
      <c r="Q13">
        <v>2685079</v>
      </c>
      <c r="R13">
        <v>2551863</v>
      </c>
      <c r="S13">
        <v>2326287</v>
      </c>
      <c r="T13">
        <f t="shared" si="1"/>
        <v>2521076.3333333335</v>
      </c>
      <c r="U13" s="45">
        <v>6.5584307592043283</v>
      </c>
      <c r="V13">
        <v>5.9304521769375764</v>
      </c>
      <c r="W13">
        <v>6.0262071906146328</v>
      </c>
      <c r="X13">
        <v>5.9067493678831307</v>
      </c>
      <c r="Y13">
        <f t="shared" si="2"/>
        <v>5.954469578478446</v>
      </c>
      <c r="Z13">
        <f t="shared" si="3"/>
        <v>6.3246893485129338E-2</v>
      </c>
      <c r="AA13" s="44">
        <f t="shared" si="0"/>
        <v>0.18823506452626992</v>
      </c>
      <c r="AB13">
        <v>0.15587180249435148</v>
      </c>
      <c r="AC13">
        <v>0.15923756306273953</v>
      </c>
      <c r="AD13">
        <v>0.15624987196278084</v>
      </c>
      <c r="AE13" s="31">
        <f t="shared" si="4"/>
        <v>1.8437994664752605E-3</v>
      </c>
    </row>
    <row r="14" spans="1:31" x14ac:dyDescent="0.3">
      <c r="A14" s="2" t="s">
        <v>192</v>
      </c>
      <c r="B14" s="2">
        <v>12</v>
      </c>
      <c r="C14" s="44">
        <v>36.298000000000002</v>
      </c>
      <c r="D14">
        <v>40.661000000000001</v>
      </c>
      <c r="E14">
        <v>40.662999999999997</v>
      </c>
      <c r="F14">
        <v>40.661999999999999</v>
      </c>
      <c r="G14" s="3" t="s">
        <v>149</v>
      </c>
      <c r="H14" s="4" t="s">
        <v>150</v>
      </c>
      <c r="I14" s="4" t="s">
        <v>16</v>
      </c>
      <c r="J14" s="3" t="s">
        <v>25</v>
      </c>
      <c r="K14" s="2" t="s">
        <v>151</v>
      </c>
      <c r="L14" s="46">
        <v>1501.9943019943023</v>
      </c>
      <c r="M14" s="65">
        <v>1515.88687150838</v>
      </c>
      <c r="N14" s="65">
        <v>1515.9567039106144</v>
      </c>
      <c r="O14" s="65">
        <v>1515.921787709497</v>
      </c>
      <c r="P14" s="44">
        <v>6866511</v>
      </c>
      <c r="Q14">
        <v>1498266</v>
      </c>
      <c r="R14">
        <v>1421174</v>
      </c>
      <c r="S14">
        <v>1270114</v>
      </c>
      <c r="T14">
        <f t="shared" si="1"/>
        <v>1396518</v>
      </c>
      <c r="U14" s="45">
        <v>4.8381877345313296</v>
      </c>
      <c r="V14">
        <v>3.3091744642640144</v>
      </c>
      <c r="W14">
        <v>3.3560927753231891</v>
      </c>
      <c r="X14">
        <v>3.2249868853840971</v>
      </c>
      <c r="Y14">
        <f t="shared" si="2"/>
        <v>3.2967513749904334</v>
      </c>
      <c r="Z14">
        <f t="shared" si="3"/>
        <v>6.6429951486545943E-2</v>
      </c>
      <c r="AA14" s="44">
        <f t="shared" si="0"/>
        <v>0.13886196467372647</v>
      </c>
      <c r="AB14">
        <v>8.6975996622818921E-2</v>
      </c>
      <c r="AC14">
        <v>8.8681988197691575E-2</v>
      </c>
      <c r="AD14">
        <v>8.5309830591898353E-2</v>
      </c>
      <c r="AE14" s="31">
        <f t="shared" si="4"/>
        <v>1.6861179977707742E-3</v>
      </c>
    </row>
    <row r="15" spans="1:31" x14ac:dyDescent="0.3">
      <c r="A15" s="2" t="s">
        <v>192</v>
      </c>
      <c r="B15" s="2">
        <v>13</v>
      </c>
      <c r="C15" s="44">
        <v>59.113</v>
      </c>
      <c r="D15">
        <v>62.543999999999997</v>
      </c>
      <c r="E15">
        <v>62.543999999999997</v>
      </c>
      <c r="F15">
        <v>62.540999999999997</v>
      </c>
      <c r="G15" s="2" t="s">
        <v>191</v>
      </c>
      <c r="H15" s="2" t="s">
        <v>189</v>
      </c>
      <c r="I15" s="4" t="s">
        <v>16</v>
      </c>
      <c r="J15" s="15" t="s">
        <v>190</v>
      </c>
      <c r="K15" s="2" t="s">
        <v>188</v>
      </c>
      <c r="L15" s="46">
        <v>2495.9066721244371</v>
      </c>
      <c r="M15" s="65">
        <v>2503.2819825853985</v>
      </c>
      <c r="N15" s="65">
        <v>2503.2819825853985</v>
      </c>
      <c r="O15" s="65">
        <v>2503.0810448760885</v>
      </c>
      <c r="P15" s="44">
        <v>954377</v>
      </c>
      <c r="Q15">
        <v>504031</v>
      </c>
      <c r="R15">
        <v>470535</v>
      </c>
      <c r="S15">
        <v>587708</v>
      </c>
      <c r="T15">
        <f t="shared" si="1"/>
        <v>520758</v>
      </c>
      <c r="U15" s="45">
        <v>0.67246016142969944</v>
      </c>
      <c r="V15">
        <v>1.1132379126252983</v>
      </c>
      <c r="W15">
        <v>1.1111652155448219</v>
      </c>
      <c r="X15">
        <v>1.4922680896638545</v>
      </c>
      <c r="Y15">
        <f t="shared" si="2"/>
        <v>1.2388904059446582</v>
      </c>
      <c r="Z15">
        <f t="shared" si="3"/>
        <v>0.2194339581137697</v>
      </c>
      <c r="AA15" s="44">
        <f t="shared" si="0"/>
        <v>1.9300437334101271E-2</v>
      </c>
      <c r="AB15">
        <v>2.9259556416414739E-2</v>
      </c>
      <c r="AC15">
        <v>2.9361625892818755E-2</v>
      </c>
      <c r="AD15">
        <v>3.9474621898115757E-2</v>
      </c>
      <c r="AE15" s="31">
        <f t="shared" si="4"/>
        <v>5.8684278016149808E-3</v>
      </c>
    </row>
    <row r="16" spans="1:31" x14ac:dyDescent="0.3">
      <c r="A16" s="2" t="s">
        <v>192</v>
      </c>
      <c r="B16" s="2">
        <v>14</v>
      </c>
      <c r="C16" s="44">
        <v>64.143000000000001</v>
      </c>
      <c r="D16">
        <v>67.697000000000003</v>
      </c>
      <c r="E16">
        <v>67.695999999999998</v>
      </c>
      <c r="F16">
        <v>67.692999999999998</v>
      </c>
      <c r="G16" s="2" t="s">
        <v>58</v>
      </c>
      <c r="H16" s="2" t="s">
        <v>59</v>
      </c>
      <c r="I16" s="2" t="s">
        <v>16</v>
      </c>
      <c r="J16" s="8" t="s">
        <v>60</v>
      </c>
      <c r="K16" s="8" t="s">
        <v>203</v>
      </c>
      <c r="L16" s="46">
        <v>2810.241404535479</v>
      </c>
      <c r="M16" s="65">
        <v>2836.1334867663982</v>
      </c>
      <c r="N16" s="65">
        <v>2836.0759493670885</v>
      </c>
      <c r="O16" s="65">
        <v>2835.9033371691598</v>
      </c>
      <c r="P16" s="44">
        <v>4165626</v>
      </c>
      <c r="Q16">
        <v>1748073</v>
      </c>
      <c r="R16">
        <v>1670217</v>
      </c>
      <c r="S16">
        <v>1527706</v>
      </c>
      <c r="T16">
        <f t="shared" si="1"/>
        <v>1648665.3333333333</v>
      </c>
      <c r="U16" s="45">
        <v>2.935126823483543</v>
      </c>
      <c r="V16">
        <v>3.860915573916373</v>
      </c>
      <c r="W16">
        <v>3.9442061330435054</v>
      </c>
      <c r="X16">
        <v>3.8790469317892704</v>
      </c>
      <c r="Y16">
        <f t="shared" si="2"/>
        <v>3.8947228795830497</v>
      </c>
      <c r="Z16">
        <f t="shared" si="3"/>
        <v>4.380217819187255E-2</v>
      </c>
      <c r="AA16" s="44">
        <f t="shared" si="0"/>
        <v>8.4241765644292491E-2</v>
      </c>
      <c r="AB16">
        <v>0.10147756896601869</v>
      </c>
      <c r="AC16">
        <v>0.10422239942581543</v>
      </c>
      <c r="AD16">
        <v>0.10261152940147629</v>
      </c>
      <c r="AE16" s="31">
        <f t="shared" si="4"/>
        <v>1.3793031306620989E-3</v>
      </c>
    </row>
    <row r="17" spans="1:31" x14ac:dyDescent="0.3">
      <c r="A17" s="2" t="s">
        <v>192</v>
      </c>
      <c r="B17" s="2">
        <v>15</v>
      </c>
      <c r="C17" s="44">
        <v>73.384</v>
      </c>
      <c r="D17">
        <v>81.197000000000003</v>
      </c>
      <c r="E17">
        <v>81.191999999999993</v>
      </c>
      <c r="F17">
        <v>81.174000000000007</v>
      </c>
      <c r="G17" s="2" t="s">
        <v>112</v>
      </c>
      <c r="H17" s="2" t="s">
        <v>113</v>
      </c>
      <c r="I17" s="2" t="s">
        <v>106</v>
      </c>
      <c r="J17" s="2" t="s">
        <v>114</v>
      </c>
      <c r="K17" s="2" t="s">
        <v>115</v>
      </c>
      <c r="L17" s="46">
        <v>3323.5897435897436</v>
      </c>
      <c r="M17" s="65">
        <v>3359.3135970657586</v>
      </c>
      <c r="N17" s="65">
        <v>3359.1826041393761</v>
      </c>
      <c r="O17" s="65">
        <v>3358.7110296044016</v>
      </c>
      <c r="P17" s="44">
        <v>7075686</v>
      </c>
      <c r="Q17">
        <v>1512609</v>
      </c>
      <c r="R17">
        <v>1414411</v>
      </c>
      <c r="S17">
        <v>1302836</v>
      </c>
      <c r="T17">
        <f t="shared" si="1"/>
        <v>1409952</v>
      </c>
      <c r="U17" s="45">
        <v>4.9855737824631818</v>
      </c>
      <c r="V17">
        <v>3.3408534113541428</v>
      </c>
      <c r="W17">
        <v>3.3401219966292994</v>
      </c>
      <c r="X17">
        <v>3.3080723571319388</v>
      </c>
      <c r="Y17">
        <f t="shared" si="2"/>
        <v>3.329682588371794</v>
      </c>
      <c r="Z17">
        <f t="shared" si="3"/>
        <v>1.8718582012399582E-2</v>
      </c>
      <c r="AA17" s="44">
        <f t="shared" si="0"/>
        <v>0.14309212631777346</v>
      </c>
      <c r="AB17">
        <v>8.7808623619334294E-2</v>
      </c>
      <c r="AC17">
        <v>8.8259973520965859E-2</v>
      </c>
      <c r="AD17">
        <v>8.7507671318500915E-2</v>
      </c>
      <c r="AE17" s="31">
        <f t="shared" si="4"/>
        <v>3.7864839119191072E-4</v>
      </c>
    </row>
    <row r="18" spans="1:31" x14ac:dyDescent="0.3">
      <c r="A18" s="2" t="s">
        <v>192</v>
      </c>
      <c r="B18" s="2">
        <v>16</v>
      </c>
      <c r="C18" s="44">
        <v>74.635999999999996</v>
      </c>
      <c r="D18" s="30">
        <v>83.028000000000006</v>
      </c>
      <c r="E18" s="30">
        <v>83.034000000000006</v>
      </c>
      <c r="F18" s="30">
        <v>83.015000000000001</v>
      </c>
      <c r="G18" s="2" t="s">
        <v>116</v>
      </c>
      <c r="H18" s="2" t="s">
        <v>117</v>
      </c>
      <c r="I18" s="2" t="s">
        <v>106</v>
      </c>
      <c r="J18" s="2" t="s">
        <v>118</v>
      </c>
      <c r="K18" s="2" t="s">
        <v>119</v>
      </c>
      <c r="L18" s="46">
        <v>3369.4505494505493</v>
      </c>
      <c r="M18" s="72">
        <v>3405.9810671256455</v>
      </c>
      <c r="N18" s="72">
        <v>3406.1101549053355</v>
      </c>
      <c r="O18" s="72">
        <v>3405.7013769363166</v>
      </c>
      <c r="P18" s="44">
        <v>3757419</v>
      </c>
      <c r="Q18" s="30">
        <v>642643</v>
      </c>
      <c r="R18" s="30">
        <v>620852</v>
      </c>
      <c r="S18" s="30">
        <v>574890</v>
      </c>
      <c r="T18">
        <f t="shared" si="1"/>
        <v>612795</v>
      </c>
      <c r="U18" s="45">
        <v>2.6475015505392729</v>
      </c>
      <c r="V18" s="30">
        <v>1.4193860137238774</v>
      </c>
      <c r="W18" s="30">
        <v>1.4661377929408734</v>
      </c>
      <c r="X18" s="30">
        <v>1.4597214978643362</v>
      </c>
      <c r="Y18">
        <f t="shared" si="2"/>
        <v>1.4484151015096958</v>
      </c>
      <c r="Z18">
        <f t="shared" si="3"/>
        <v>2.5343799318272256E-2</v>
      </c>
      <c r="AA18" s="44">
        <f t="shared" si="0"/>
        <v>7.5986565002573891E-2</v>
      </c>
      <c r="AB18" s="30">
        <v>3.7306136158518063E-2</v>
      </c>
      <c r="AC18" s="30">
        <v>3.8741483967841522E-2</v>
      </c>
      <c r="AD18" s="30">
        <v>3.861367444888919E-2</v>
      </c>
      <c r="AE18" s="31">
        <f t="shared" si="4"/>
        <v>7.9437763769833563E-4</v>
      </c>
    </row>
    <row r="19" spans="1:31" x14ac:dyDescent="0.3">
      <c r="A19" s="19"/>
      <c r="B19" s="19"/>
    </row>
    <row r="20" spans="1:31" x14ac:dyDescent="0.3">
      <c r="A20" s="2"/>
      <c r="B20" s="2"/>
    </row>
    <row r="22" spans="1:31" x14ac:dyDescent="0.3">
      <c r="D22" s="182" t="s">
        <v>1</v>
      </c>
      <c r="E22" s="182" t="s">
        <v>7</v>
      </c>
      <c r="F22" s="183" t="s">
        <v>230</v>
      </c>
      <c r="G22" s="184" t="s">
        <v>232</v>
      </c>
      <c r="H22" s="184"/>
      <c r="I22" s="183" t="s">
        <v>234</v>
      </c>
      <c r="J22" s="183"/>
      <c r="K22" s="183"/>
      <c r="M22" s="172" t="s">
        <v>244</v>
      </c>
      <c r="N22" s="173" t="s">
        <v>224</v>
      </c>
      <c r="O22" s="174"/>
    </row>
    <row r="23" spans="1:31" x14ac:dyDescent="0.3">
      <c r="D23" s="182"/>
      <c r="E23" s="182"/>
      <c r="F23" s="183"/>
      <c r="G23" s="2" t="s">
        <v>233</v>
      </c>
      <c r="H23" s="2" t="s">
        <v>231</v>
      </c>
      <c r="I23" s="183"/>
      <c r="J23" s="183"/>
      <c r="K23" s="183"/>
      <c r="M23" s="172"/>
      <c r="N23" s="173"/>
      <c r="O23" s="174"/>
    </row>
    <row r="24" spans="1:31" ht="16.8" x14ac:dyDescent="0.3">
      <c r="D24" s="2">
        <v>1</v>
      </c>
      <c r="E24" s="16" t="s">
        <v>179</v>
      </c>
      <c r="F24" s="2" t="s">
        <v>239</v>
      </c>
      <c r="G24" s="76">
        <v>1008.6914765906362</v>
      </c>
      <c r="H24" s="3" t="s">
        <v>178</v>
      </c>
      <c r="I24" s="112">
        <v>0.69</v>
      </c>
      <c r="J24" s="103" t="s">
        <v>235</v>
      </c>
      <c r="K24" s="105">
        <v>3.0000000000000001E-3</v>
      </c>
      <c r="M24" s="105">
        <v>0.68976728103570506</v>
      </c>
      <c r="N24" s="105">
        <v>3.1658617874080405E-3</v>
      </c>
      <c r="O24" s="105">
        <f>(1/3)*(N24)^2</f>
        <v>3.3408936189901442E-6</v>
      </c>
    </row>
    <row r="25" spans="1:31" x14ac:dyDescent="0.3">
      <c r="D25" s="2">
        <v>2</v>
      </c>
      <c r="E25" s="3" t="s">
        <v>78</v>
      </c>
      <c r="F25" s="2" t="s">
        <v>239</v>
      </c>
      <c r="G25" s="76">
        <v>1025.8583433373349</v>
      </c>
      <c r="H25" s="2" t="s">
        <v>77</v>
      </c>
      <c r="I25" s="112">
        <v>0.87</v>
      </c>
      <c r="J25" s="103" t="s">
        <v>235</v>
      </c>
      <c r="K25" s="105">
        <v>7.0000000000000001E-3</v>
      </c>
      <c r="M25" s="105">
        <v>0.87075628760136026</v>
      </c>
      <c r="N25" s="105">
        <v>7.8213869840283098E-3</v>
      </c>
      <c r="O25" s="105">
        <f t="shared" ref="O25:O39" si="5">(1/3)*(N25)^2</f>
        <v>2.0391364784642483E-5</v>
      </c>
    </row>
    <row r="26" spans="1:31" x14ac:dyDescent="0.3">
      <c r="D26" s="2">
        <v>3</v>
      </c>
      <c r="E26" s="3" t="s">
        <v>8</v>
      </c>
      <c r="F26" s="2" t="s">
        <v>239</v>
      </c>
      <c r="G26" s="76">
        <v>1030.1800720288115</v>
      </c>
      <c r="H26" s="2" t="s">
        <v>9</v>
      </c>
      <c r="I26" s="112">
        <v>0.92</v>
      </c>
      <c r="J26" s="103" t="s">
        <v>235</v>
      </c>
      <c r="K26" s="105">
        <v>7.0000000000000001E-3</v>
      </c>
      <c r="M26" s="105">
        <v>0.91534444318774488</v>
      </c>
      <c r="N26" s="105">
        <v>7.1055837771400593E-3</v>
      </c>
      <c r="O26" s="105">
        <f t="shared" si="5"/>
        <v>1.6829773604651995E-5</v>
      </c>
    </row>
    <row r="27" spans="1:31" x14ac:dyDescent="0.3">
      <c r="D27" s="2">
        <v>4</v>
      </c>
      <c r="E27" s="3" t="s">
        <v>193</v>
      </c>
      <c r="F27" s="2" t="s">
        <v>239</v>
      </c>
      <c r="G27" s="76">
        <v>1032.1008403361345</v>
      </c>
      <c r="H27" s="3" t="s">
        <v>195</v>
      </c>
      <c r="I27" s="111">
        <v>1.02</v>
      </c>
      <c r="J27" s="103" t="s">
        <v>235</v>
      </c>
      <c r="K27" s="105">
        <v>0.01</v>
      </c>
      <c r="M27" s="105">
        <v>1.0215963408484006</v>
      </c>
      <c r="N27" s="105">
        <v>1.5370343963710247E-2</v>
      </c>
      <c r="O27" s="105">
        <f t="shared" si="5"/>
        <v>7.8749157854254666E-5</v>
      </c>
    </row>
    <row r="28" spans="1:31" x14ac:dyDescent="0.3">
      <c r="D28" s="2">
        <v>5</v>
      </c>
      <c r="E28" s="3" t="s">
        <v>79</v>
      </c>
      <c r="F28" s="2" t="s">
        <v>239</v>
      </c>
      <c r="G28" s="76">
        <v>1059.1356542617045</v>
      </c>
      <c r="H28" s="3" t="s">
        <v>81</v>
      </c>
      <c r="I28" s="111">
        <v>7.3</v>
      </c>
      <c r="J28" s="103" t="s">
        <v>235</v>
      </c>
      <c r="K28" s="105">
        <v>0.03</v>
      </c>
      <c r="M28" s="105">
        <v>7.2757566467025621</v>
      </c>
      <c r="N28" s="105">
        <v>3.77165227124606E-2</v>
      </c>
      <c r="O28" s="105">
        <f t="shared" si="5"/>
        <v>4.7417869517318541E-4</v>
      </c>
    </row>
    <row r="29" spans="1:31" x14ac:dyDescent="0.3">
      <c r="D29" s="2">
        <v>6</v>
      </c>
      <c r="E29" s="3" t="s">
        <v>180</v>
      </c>
      <c r="F29" s="2" t="s">
        <v>239</v>
      </c>
      <c r="G29" s="76">
        <v>1086.5546218487395</v>
      </c>
      <c r="H29" s="3" t="s">
        <v>182</v>
      </c>
      <c r="I29" s="111">
        <v>0.7</v>
      </c>
      <c r="J29" s="103" t="s">
        <v>235</v>
      </c>
      <c r="K29" s="105">
        <v>0.02</v>
      </c>
      <c r="M29" s="105">
        <v>0.70650321645604686</v>
      </c>
      <c r="N29" s="105">
        <v>2.6400360728915388E-2</v>
      </c>
      <c r="O29" s="105">
        <f t="shared" si="5"/>
        <v>2.3232634887228594E-4</v>
      </c>
    </row>
    <row r="30" spans="1:31" x14ac:dyDescent="0.3">
      <c r="D30" s="2">
        <v>7</v>
      </c>
      <c r="E30" s="2" t="s">
        <v>183</v>
      </c>
      <c r="F30" s="2" t="s">
        <v>237</v>
      </c>
      <c r="G30" s="76">
        <v>1337.9439792087785</v>
      </c>
      <c r="H30" s="2" t="s">
        <v>144</v>
      </c>
      <c r="I30" s="111">
        <v>1.62</v>
      </c>
      <c r="J30" s="103" t="s">
        <v>235</v>
      </c>
      <c r="K30" s="105">
        <v>7.0000000000000007E-2</v>
      </c>
      <c r="M30" s="105">
        <v>1.6239786983767692</v>
      </c>
      <c r="N30" s="105">
        <v>7.9633824690325455E-2</v>
      </c>
      <c r="O30" s="105">
        <f t="shared" si="5"/>
        <v>2.113848678269829E-3</v>
      </c>
    </row>
    <row r="31" spans="1:31" x14ac:dyDescent="0.3">
      <c r="D31" s="2">
        <v>8</v>
      </c>
      <c r="E31" s="3" t="s">
        <v>22</v>
      </c>
      <c r="F31" s="2" t="s">
        <v>237</v>
      </c>
      <c r="G31" s="76">
        <v>1393.0118394455674</v>
      </c>
      <c r="H31" s="2" t="s">
        <v>23</v>
      </c>
      <c r="I31" s="111">
        <v>3.5</v>
      </c>
      <c r="J31" s="103" t="s">
        <v>235</v>
      </c>
      <c r="K31" s="105">
        <v>0.06</v>
      </c>
      <c r="M31" s="105">
        <v>3.4551872527248597</v>
      </c>
      <c r="N31" s="105">
        <v>6.520142163688121E-2</v>
      </c>
      <c r="O31" s="105">
        <f t="shared" si="5"/>
        <v>1.4170751278234537E-3</v>
      </c>
    </row>
    <row r="32" spans="1:31" x14ac:dyDescent="0.3">
      <c r="D32" s="2">
        <v>9</v>
      </c>
      <c r="E32" s="3" t="s">
        <v>30</v>
      </c>
      <c r="F32" s="2" t="s">
        <v>237</v>
      </c>
      <c r="G32" s="76">
        <v>1427.8080697928028</v>
      </c>
      <c r="H32" s="3" t="s">
        <v>28</v>
      </c>
      <c r="I32" s="111">
        <v>19.16</v>
      </c>
      <c r="J32" s="103" t="s">
        <v>235</v>
      </c>
      <c r="K32" s="105">
        <v>0.04</v>
      </c>
      <c r="M32" s="105">
        <v>19.166314014069595</v>
      </c>
      <c r="N32" s="105">
        <v>4.0152852388555864E-2</v>
      </c>
      <c r="O32" s="105">
        <f t="shared" si="5"/>
        <v>5.3741718497905214E-4</v>
      </c>
    </row>
    <row r="33" spans="4:15" x14ac:dyDescent="0.3">
      <c r="D33" s="2">
        <v>10</v>
      </c>
      <c r="E33" s="3" t="s">
        <v>34</v>
      </c>
      <c r="F33" s="2" t="s">
        <v>237</v>
      </c>
      <c r="G33" s="76">
        <v>1464.040348964013</v>
      </c>
      <c r="H33" s="3" t="s">
        <v>35</v>
      </c>
      <c r="I33" s="111">
        <v>7.21</v>
      </c>
      <c r="J33" s="103" t="s">
        <v>235</v>
      </c>
      <c r="K33" s="105">
        <v>0.02</v>
      </c>
      <c r="M33" s="105">
        <v>7.2137494948404912</v>
      </c>
      <c r="N33" s="105">
        <v>2.7556183125600927E-2</v>
      </c>
      <c r="O33" s="105">
        <f t="shared" si="5"/>
        <v>2.5311440948388444E-4</v>
      </c>
    </row>
    <row r="34" spans="4:15" x14ac:dyDescent="0.3">
      <c r="D34" s="2">
        <v>11</v>
      </c>
      <c r="E34" s="3" t="s">
        <v>37</v>
      </c>
      <c r="F34" s="2" t="s">
        <v>237</v>
      </c>
      <c r="G34" s="76">
        <v>1488.2769901853871</v>
      </c>
      <c r="H34" s="2" t="s">
        <v>38</v>
      </c>
      <c r="I34" s="111">
        <v>6</v>
      </c>
      <c r="J34" s="103" t="s">
        <v>235</v>
      </c>
      <c r="K34" s="105">
        <v>0.06</v>
      </c>
      <c r="M34" s="105">
        <v>5.954469578478446</v>
      </c>
      <c r="N34" s="105">
        <v>6.3246893485129338E-2</v>
      </c>
      <c r="O34" s="105">
        <f t="shared" si="5"/>
        <v>1.3333898451730985E-3</v>
      </c>
    </row>
    <row r="35" spans="4:15" x14ac:dyDescent="0.3">
      <c r="D35" s="2">
        <v>12</v>
      </c>
      <c r="E35" s="3" t="s">
        <v>149</v>
      </c>
      <c r="F35" s="2" t="s">
        <v>237</v>
      </c>
      <c r="G35" s="76">
        <v>1501.9943019943023</v>
      </c>
      <c r="H35" s="2" t="s">
        <v>151</v>
      </c>
      <c r="I35" s="111">
        <v>3.3</v>
      </c>
      <c r="J35" s="103" t="s">
        <v>235</v>
      </c>
      <c r="K35" s="105">
        <v>0.06</v>
      </c>
      <c r="M35" s="105">
        <v>3.2967513749904334</v>
      </c>
      <c r="N35" s="105">
        <v>6.6429951486545943E-2</v>
      </c>
      <c r="O35" s="105">
        <f t="shared" si="5"/>
        <v>1.4709794848349492E-3</v>
      </c>
    </row>
    <row r="36" spans="4:15" x14ac:dyDescent="0.3">
      <c r="D36" s="2">
        <v>13</v>
      </c>
      <c r="E36" s="2" t="s">
        <v>191</v>
      </c>
      <c r="F36" s="2" t="s">
        <v>238</v>
      </c>
      <c r="G36" s="76">
        <v>2495.9066721244371</v>
      </c>
      <c r="H36" s="2" t="s">
        <v>188</v>
      </c>
      <c r="I36" s="139">
        <v>1.2</v>
      </c>
      <c r="J36" s="103" t="s">
        <v>235</v>
      </c>
      <c r="K36" s="105">
        <v>0.2</v>
      </c>
      <c r="M36" s="105">
        <v>1.2388904059446582</v>
      </c>
      <c r="N36" s="105">
        <v>0.2194339581137697</v>
      </c>
      <c r="O36" s="105">
        <f t="shared" si="5"/>
        <v>1.605042065782521E-2</v>
      </c>
    </row>
    <row r="37" spans="4:15" x14ac:dyDescent="0.3">
      <c r="D37" s="2">
        <v>14</v>
      </c>
      <c r="E37" s="2" t="s">
        <v>58</v>
      </c>
      <c r="F37" s="2" t="s">
        <v>237</v>
      </c>
      <c r="G37" s="76">
        <v>2810.241404535479</v>
      </c>
      <c r="H37" s="8" t="s">
        <v>203</v>
      </c>
      <c r="I37" s="111">
        <v>3.9</v>
      </c>
      <c r="J37" s="103" t="s">
        <v>235</v>
      </c>
      <c r="K37" s="105">
        <v>0.04</v>
      </c>
      <c r="M37" s="105">
        <v>3.8947228795830497</v>
      </c>
      <c r="N37" s="105">
        <v>4.380217819187255E-2</v>
      </c>
      <c r="O37" s="105">
        <f t="shared" si="5"/>
        <v>6.3954360478418498E-4</v>
      </c>
    </row>
    <row r="38" spans="4:15" x14ac:dyDescent="0.3">
      <c r="D38" s="2">
        <v>15</v>
      </c>
      <c r="E38" s="2" t="s">
        <v>112</v>
      </c>
      <c r="F38" s="2" t="s">
        <v>238</v>
      </c>
      <c r="G38" s="76">
        <v>3323.5897435897436</v>
      </c>
      <c r="H38" s="2" t="s">
        <v>115</v>
      </c>
      <c r="I38" s="111">
        <v>3.32</v>
      </c>
      <c r="J38" s="103" t="s">
        <v>235</v>
      </c>
      <c r="K38" s="105">
        <v>0.01</v>
      </c>
      <c r="M38" s="105">
        <v>3.329682588371794</v>
      </c>
      <c r="N38" s="105">
        <v>1.8718582012399582E-2</v>
      </c>
      <c r="O38" s="105">
        <f t="shared" si="5"/>
        <v>1.167951041849764E-4</v>
      </c>
    </row>
    <row r="39" spans="4:15" x14ac:dyDescent="0.3">
      <c r="D39" s="2">
        <v>16</v>
      </c>
      <c r="E39" s="2" t="s">
        <v>116</v>
      </c>
      <c r="F39" s="2" t="s">
        <v>238</v>
      </c>
      <c r="G39" s="76">
        <v>3369.4505494505493</v>
      </c>
      <c r="H39" s="2" t="s">
        <v>119</v>
      </c>
      <c r="I39" s="111">
        <v>1.44</v>
      </c>
      <c r="J39" s="103" t="s">
        <v>235</v>
      </c>
      <c r="K39" s="105">
        <v>0.02</v>
      </c>
      <c r="M39" s="105">
        <v>1.4484151015096958</v>
      </c>
      <c r="N39" s="105">
        <v>2.5343799318272256E-2</v>
      </c>
      <c r="O39" s="105">
        <f t="shared" si="5"/>
        <v>2.141027212949524E-4</v>
      </c>
    </row>
    <row r="40" spans="4:15" x14ac:dyDescent="0.3">
      <c r="D40" s="103" t="s">
        <v>239</v>
      </c>
      <c r="E40" s="189" t="s">
        <v>246</v>
      </c>
      <c r="F40" s="190"/>
      <c r="G40" s="190"/>
      <c r="H40" s="191"/>
      <c r="I40" s="146">
        <v>11.5</v>
      </c>
      <c r="J40" s="2" t="s">
        <v>235</v>
      </c>
      <c r="K40" s="105">
        <v>0.02</v>
      </c>
      <c r="M40" s="133">
        <f>SUM(M24:M29)</f>
        <v>11.479724215831821</v>
      </c>
      <c r="N40" s="134">
        <f>SQRT(SUM(O24:O29))</f>
        <v>2.8737018528511453E-2</v>
      </c>
    </row>
    <row r="41" spans="4:15" x14ac:dyDescent="0.3">
      <c r="D41" s="103" t="s">
        <v>237</v>
      </c>
      <c r="E41" s="189" t="s">
        <v>248</v>
      </c>
      <c r="F41" s="190"/>
      <c r="G41" s="190"/>
      <c r="H41" s="191"/>
      <c r="I41" s="147">
        <v>44.6</v>
      </c>
      <c r="J41" s="2" t="s">
        <v>235</v>
      </c>
      <c r="K41" s="105">
        <v>0.08</v>
      </c>
      <c r="M41" s="135">
        <f>SUM(M30:M35,M37)</f>
        <v>44.60517329306365</v>
      </c>
      <c r="N41" s="31">
        <f>SQRT(SUM(O30:O35,O37))</f>
        <v>8.8121327358071794E-2</v>
      </c>
    </row>
    <row r="42" spans="4:15" x14ac:dyDescent="0.3">
      <c r="D42" s="103" t="s">
        <v>238</v>
      </c>
      <c r="E42" s="189" t="s">
        <v>249</v>
      </c>
      <c r="F42" s="190"/>
      <c r="G42" s="190"/>
      <c r="H42" s="191"/>
      <c r="I42" s="148">
        <v>6</v>
      </c>
      <c r="J42" s="2" t="s">
        <v>235</v>
      </c>
      <c r="K42" s="105">
        <v>0.1</v>
      </c>
      <c r="M42" s="136">
        <f>SUM(M36,M38:M39)</f>
        <v>6.0169880958261475</v>
      </c>
      <c r="N42" s="118">
        <f>SQRT(SUM(O36,O38:O39))</f>
        <v>0.12798952489678653</v>
      </c>
    </row>
    <row r="43" spans="4:15" x14ac:dyDescent="0.3">
      <c r="D43" s="25" t="s">
        <v>252</v>
      </c>
      <c r="E43" s="181" t="s">
        <v>253</v>
      </c>
      <c r="F43" s="181"/>
      <c r="G43" s="181"/>
      <c r="H43" s="181"/>
      <c r="I43" s="181"/>
      <c r="J43" s="181"/>
      <c r="K43" s="181"/>
    </row>
    <row r="44" spans="4:15" x14ac:dyDescent="0.3">
      <c r="D44" s="25" t="s">
        <v>254</v>
      </c>
      <c r="E44" s="175" t="s">
        <v>255</v>
      </c>
      <c r="F44" s="175"/>
      <c r="G44" s="175"/>
      <c r="H44" s="175"/>
      <c r="I44" s="175"/>
      <c r="J44" s="175"/>
      <c r="K44" s="175"/>
    </row>
    <row r="45" spans="4:15" x14ac:dyDescent="0.3">
      <c r="D45" s="25" t="s">
        <v>256</v>
      </c>
      <c r="E45" s="175" t="s">
        <v>257</v>
      </c>
      <c r="F45" s="175"/>
      <c r="G45" s="175"/>
      <c r="H45" s="175"/>
      <c r="I45" s="175"/>
      <c r="J45" s="175"/>
      <c r="K45" s="175"/>
    </row>
    <row r="46" spans="4:15" x14ac:dyDescent="0.3">
      <c r="D46" s="25" t="s">
        <v>258</v>
      </c>
      <c r="E46" s="175" t="s">
        <v>259</v>
      </c>
      <c r="F46" s="175"/>
      <c r="G46" s="175"/>
      <c r="H46" s="175"/>
      <c r="I46" s="175"/>
      <c r="J46" s="175"/>
      <c r="K46" s="175"/>
    </row>
    <row r="47" spans="4:15" x14ac:dyDescent="0.3">
      <c r="D47" s="25" t="s">
        <v>260</v>
      </c>
      <c r="E47" s="175" t="s">
        <v>261</v>
      </c>
      <c r="F47" s="175"/>
      <c r="G47" s="175"/>
      <c r="H47" s="175"/>
      <c r="I47" s="175"/>
      <c r="J47" s="175"/>
      <c r="K47" s="175"/>
    </row>
    <row r="48" spans="4:15" x14ac:dyDescent="0.3">
      <c r="D48" s="25" t="s">
        <v>278</v>
      </c>
      <c r="E48" s="175" t="s">
        <v>262</v>
      </c>
      <c r="F48" s="175"/>
      <c r="G48" s="175"/>
      <c r="H48" s="175"/>
      <c r="I48" s="175"/>
      <c r="J48" s="175"/>
      <c r="K48" s="175"/>
    </row>
  </sheetData>
  <mergeCells count="17">
    <mergeCell ref="E47:K47"/>
    <mergeCell ref="E48:K48"/>
    <mergeCell ref="N22:N23"/>
    <mergeCell ref="O22:O23"/>
    <mergeCell ref="E44:K44"/>
    <mergeCell ref="E45:K45"/>
    <mergeCell ref="E46:K46"/>
    <mergeCell ref="E41:H41"/>
    <mergeCell ref="E42:H42"/>
    <mergeCell ref="M22:M23"/>
    <mergeCell ref="E43:K43"/>
    <mergeCell ref="E40:H40"/>
    <mergeCell ref="D22:D23"/>
    <mergeCell ref="E22:E23"/>
    <mergeCell ref="F22:F23"/>
    <mergeCell ref="G22:H22"/>
    <mergeCell ref="I22:K2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D3EC1-A5ED-4197-9AB0-04B2B4EE5E8C}">
  <dimension ref="A1:AE44"/>
  <sheetViews>
    <sheetView topLeftCell="A18" zoomScale="80" zoomScaleNormal="80" workbookViewId="0">
      <selection activeCell="I35" sqref="I35:I38"/>
    </sheetView>
  </sheetViews>
  <sheetFormatPr baseColWidth="10" defaultRowHeight="14.4" x14ac:dyDescent="0.3"/>
  <cols>
    <col min="3" max="3" width="8.5546875" customWidth="1"/>
    <col min="6" max="6" width="17.21875" bestFit="1" customWidth="1"/>
    <col min="7" max="7" width="11.44140625" bestFit="1" customWidth="1"/>
    <col min="8" max="8" width="7.77734375" customWidth="1"/>
    <col min="10" max="10" width="12.21875" bestFit="1" customWidth="1"/>
    <col min="11" max="11" width="7.77734375" bestFit="1" customWidth="1"/>
    <col min="15" max="15" width="12.6640625" bestFit="1" customWidth="1"/>
    <col min="17" max="17" width="9.77734375" customWidth="1"/>
    <col min="18" max="20" width="8.77734375" customWidth="1"/>
  </cols>
  <sheetData>
    <row r="1" spans="1:31" ht="27.6" x14ac:dyDescent="0.3">
      <c r="A1" s="87" t="s">
        <v>0</v>
      </c>
      <c r="B1" s="86" t="s">
        <v>1</v>
      </c>
      <c r="C1" s="86" t="s">
        <v>209</v>
      </c>
      <c r="D1" s="86" t="s">
        <v>210</v>
      </c>
      <c r="E1" s="86" t="s">
        <v>211</v>
      </c>
      <c r="F1" s="86" t="s">
        <v>240</v>
      </c>
      <c r="G1" s="88" t="s">
        <v>7</v>
      </c>
      <c r="H1" s="89" t="s">
        <v>4</v>
      </c>
      <c r="I1" s="89" t="s">
        <v>6</v>
      </c>
      <c r="J1" s="89" t="s">
        <v>5</v>
      </c>
      <c r="K1" s="86" t="s">
        <v>3</v>
      </c>
      <c r="L1" s="86" t="s">
        <v>212</v>
      </c>
      <c r="M1" s="86" t="s">
        <v>213</v>
      </c>
      <c r="N1" s="86" t="s">
        <v>215</v>
      </c>
      <c r="O1" s="86" t="s">
        <v>214</v>
      </c>
      <c r="P1" s="86" t="s">
        <v>216</v>
      </c>
      <c r="Q1" s="86" t="s">
        <v>219</v>
      </c>
      <c r="R1" s="86" t="s">
        <v>220</v>
      </c>
      <c r="S1" s="86" t="s">
        <v>220</v>
      </c>
      <c r="T1" s="90" t="s">
        <v>221</v>
      </c>
      <c r="U1" s="91" t="s">
        <v>217</v>
      </c>
      <c r="V1" s="92" t="s">
        <v>228</v>
      </c>
      <c r="W1" s="92" t="s">
        <v>222</v>
      </c>
      <c r="X1" s="92" t="s">
        <v>223</v>
      </c>
      <c r="Y1" s="90" t="s">
        <v>244</v>
      </c>
      <c r="Z1" s="93" t="s">
        <v>224</v>
      </c>
      <c r="AA1" s="86" t="s">
        <v>218</v>
      </c>
      <c r="AB1" s="93" t="s">
        <v>229</v>
      </c>
      <c r="AC1" s="93" t="s">
        <v>225</v>
      </c>
      <c r="AD1" s="93" t="s">
        <v>226</v>
      </c>
      <c r="AE1" s="94" t="s">
        <v>227</v>
      </c>
    </row>
    <row r="2" spans="1:31" ht="15.6" x14ac:dyDescent="0.3">
      <c r="A2" s="2" t="s">
        <v>199</v>
      </c>
      <c r="B2" s="2">
        <v>1</v>
      </c>
      <c r="C2" s="44">
        <v>16.268999999999998</v>
      </c>
      <c r="D2" s="84">
        <v>20.765000000000001</v>
      </c>
      <c r="E2" s="84">
        <v>20.77</v>
      </c>
      <c r="F2">
        <v>20.768000000000001</v>
      </c>
      <c r="G2" s="2" t="s">
        <v>196</v>
      </c>
      <c r="H2" s="2" t="s">
        <v>197</v>
      </c>
      <c r="I2" s="2" t="s">
        <v>106</v>
      </c>
      <c r="J2" s="8" t="s">
        <v>12</v>
      </c>
      <c r="K2" s="8" t="s">
        <v>198</v>
      </c>
      <c r="L2" s="46">
        <v>973.24651587845551</v>
      </c>
      <c r="M2" s="102">
        <v>977.77008310249312</v>
      </c>
      <c r="N2" s="102">
        <v>977.88550323176355</v>
      </c>
      <c r="O2" s="102">
        <v>977.8393351800554</v>
      </c>
      <c r="P2" s="44">
        <v>266171</v>
      </c>
      <c r="Q2" s="83">
        <v>178457</v>
      </c>
      <c r="R2">
        <v>143150</v>
      </c>
      <c r="S2">
        <v>138682</v>
      </c>
      <c r="T2">
        <f>AVERAGE(Q2:S2)</f>
        <v>153429.66666666666</v>
      </c>
      <c r="U2" s="45">
        <v>0.35789021251730602</v>
      </c>
      <c r="V2">
        <v>0.56327157011133466</v>
      </c>
      <c r="W2">
        <v>0.55711488047424229</v>
      </c>
      <c r="X2">
        <v>0.54355865241728429</v>
      </c>
      <c r="Y2">
        <f>AVERAGE(V2:X2)</f>
        <v>0.55464836766762049</v>
      </c>
      <c r="Z2">
        <f>_xlfn.STDEV.S(V2:X2)</f>
        <v>1.0085263758178233E-2</v>
      </c>
      <c r="AA2" s="44">
        <f t="shared" ref="AA2:AA15" si="0">P2/$P$8</f>
        <v>5.0354344405622517E-3</v>
      </c>
      <c r="AB2">
        <v>7.979552756569112E-3</v>
      </c>
      <c r="AC2">
        <v>7.9043805729265108E-3</v>
      </c>
      <c r="AD2">
        <v>7.725585027198759E-3</v>
      </c>
      <c r="AE2">
        <f>_xlfn.STDEV.S(AB2:AD2)</f>
        <v>1.3045964377743696E-4</v>
      </c>
    </row>
    <row r="3" spans="1:31" ht="15.6" x14ac:dyDescent="0.3">
      <c r="A3" s="2" t="s">
        <v>199</v>
      </c>
      <c r="B3" s="2">
        <v>2</v>
      </c>
      <c r="C3" s="44">
        <v>18.54</v>
      </c>
      <c r="D3" s="84">
        <v>22.890999999999998</v>
      </c>
      <c r="E3" s="84">
        <v>22.895</v>
      </c>
      <c r="F3">
        <v>22.895</v>
      </c>
      <c r="G3" s="2" t="s">
        <v>78</v>
      </c>
      <c r="H3" s="4" t="s">
        <v>75</v>
      </c>
      <c r="I3" s="4" t="s">
        <v>11</v>
      </c>
      <c r="J3" s="3" t="s">
        <v>76</v>
      </c>
      <c r="K3" s="3" t="s">
        <v>77</v>
      </c>
      <c r="L3" s="46">
        <v>1026.4105642256902</v>
      </c>
      <c r="M3" s="102">
        <v>1028.596016719941</v>
      </c>
      <c r="N3" s="102">
        <v>1028.6943693139906</v>
      </c>
      <c r="O3" s="102">
        <v>1028.6943693139906</v>
      </c>
      <c r="P3" s="44">
        <v>107415</v>
      </c>
      <c r="Q3" s="83">
        <v>91993</v>
      </c>
      <c r="R3">
        <v>77144</v>
      </c>
      <c r="S3">
        <v>75542</v>
      </c>
      <c r="T3">
        <f t="shared" ref="T3:T15" si="1">AVERAGE(Q3:S3)</f>
        <v>81559.666666666672</v>
      </c>
      <c r="U3" s="45">
        <v>0.14442887158085002</v>
      </c>
      <c r="V3">
        <v>0.29036149632265479</v>
      </c>
      <c r="W3">
        <v>0.30023101878662206</v>
      </c>
      <c r="X3">
        <v>0.29608390217120095</v>
      </c>
      <c r="Y3">
        <f t="shared" ref="Y3:Y15" si="2">AVERAGE(V3:X3)</f>
        <v>0.29555880576015925</v>
      </c>
      <c r="Z3">
        <f t="shared" ref="Z3:Z15" si="3">_xlfn.STDEV.S(V3:X3)</f>
        <v>4.9556697930103555E-3</v>
      </c>
      <c r="AA3" s="44">
        <f t="shared" si="0"/>
        <v>2.0320815957899029E-3</v>
      </c>
      <c r="AB3">
        <v>4.1133886411576026E-3</v>
      </c>
      <c r="AC3">
        <v>4.2596963668728102E-3</v>
      </c>
      <c r="AD3">
        <v>4.2082328213080911E-3</v>
      </c>
      <c r="AE3">
        <f t="shared" ref="AE3:AE15" si="4">_xlfn.STDEV.S(AB3:AD3)</f>
        <v>7.4217996059431385E-5</v>
      </c>
    </row>
    <row r="4" spans="1:31" ht="15.6" x14ac:dyDescent="0.3">
      <c r="A4" s="2" t="s">
        <v>199</v>
      </c>
      <c r="B4" s="2">
        <v>3</v>
      </c>
      <c r="C4" s="44">
        <v>18.702000000000002</v>
      </c>
      <c r="D4" s="84">
        <v>23.082999999999998</v>
      </c>
      <c r="E4" s="84">
        <v>23.084</v>
      </c>
      <c r="F4">
        <v>23.085999999999999</v>
      </c>
      <c r="G4" s="3" t="s">
        <v>8</v>
      </c>
      <c r="H4" s="4" t="s">
        <v>10</v>
      </c>
      <c r="I4" s="4" t="s">
        <v>11</v>
      </c>
      <c r="J4" s="3" t="s">
        <v>12</v>
      </c>
      <c r="K4" s="2" t="s">
        <v>9</v>
      </c>
      <c r="L4" s="46">
        <v>1030.3001200480194</v>
      </c>
      <c r="M4" s="102">
        <v>1033.316941234325</v>
      </c>
      <c r="N4" s="102">
        <v>1033.3415293828375</v>
      </c>
      <c r="O4" s="102">
        <v>1033.3907056798623</v>
      </c>
      <c r="P4" s="44">
        <v>2220277</v>
      </c>
      <c r="Q4" s="83">
        <v>1234027</v>
      </c>
      <c r="R4">
        <v>974678</v>
      </c>
      <c r="S4">
        <v>955016</v>
      </c>
      <c r="T4">
        <f t="shared" si="1"/>
        <v>1054573.6666666667</v>
      </c>
      <c r="U4" s="45">
        <v>2.9853568096347338</v>
      </c>
      <c r="V4">
        <v>3.8950129490565235</v>
      </c>
      <c r="W4">
        <v>3.7932771042324385</v>
      </c>
      <c r="X4">
        <v>3.7431477047990742</v>
      </c>
      <c r="Y4">
        <f t="shared" si="2"/>
        <v>3.8104792526960121</v>
      </c>
      <c r="Z4">
        <f t="shared" si="3"/>
        <v>7.7380220581010267E-2</v>
      </c>
      <c r="AA4" s="44">
        <f t="shared" si="0"/>
        <v>4.2003295901462727E-2</v>
      </c>
      <c r="AB4">
        <v>5.5178466238537636E-2</v>
      </c>
      <c r="AC4">
        <v>5.3819251470896723E-2</v>
      </c>
      <c r="AD4">
        <v>5.3201261233146696E-2</v>
      </c>
      <c r="AE4">
        <f t="shared" si="4"/>
        <v>1.0114936440622901E-3</v>
      </c>
    </row>
    <row r="5" spans="1:31" ht="15.6" x14ac:dyDescent="0.3">
      <c r="A5" s="2" t="s">
        <v>199</v>
      </c>
      <c r="B5" s="2">
        <v>4</v>
      </c>
      <c r="C5" s="44">
        <v>18.827000000000002</v>
      </c>
      <c r="D5" s="84">
        <v>23.233000000000001</v>
      </c>
      <c r="E5" s="84">
        <v>23.234000000000002</v>
      </c>
      <c r="F5">
        <v>23.236999999999998</v>
      </c>
      <c r="G5" s="3" t="s">
        <v>136</v>
      </c>
      <c r="H5" s="4" t="s">
        <v>134</v>
      </c>
      <c r="I5" s="4" t="s">
        <v>11</v>
      </c>
      <c r="J5" s="3" t="s">
        <v>17</v>
      </c>
      <c r="K5" s="2" t="s">
        <v>135</v>
      </c>
      <c r="L5" s="46">
        <v>1033.3013205282114</v>
      </c>
      <c r="M5" s="102">
        <v>1037.0051635111877</v>
      </c>
      <c r="N5" s="102">
        <v>1037.0297516597</v>
      </c>
      <c r="O5" s="102">
        <v>1037.1035161052373</v>
      </c>
      <c r="P5" s="44">
        <v>2849846</v>
      </c>
      <c r="Q5" s="83">
        <v>1027244</v>
      </c>
      <c r="R5">
        <v>812958</v>
      </c>
      <c r="S5">
        <v>798484</v>
      </c>
      <c r="T5">
        <f t="shared" si="1"/>
        <v>879562</v>
      </c>
      <c r="U5" s="45">
        <v>3.8318674483005077</v>
      </c>
      <c r="V5">
        <v>3.2423347964352636</v>
      </c>
      <c r="W5">
        <v>3.1638910164203922</v>
      </c>
      <c r="X5">
        <v>3.1296266784208679</v>
      </c>
      <c r="Y5">
        <f t="shared" si="2"/>
        <v>3.1786174970921746</v>
      </c>
      <c r="Z5">
        <f t="shared" si="3"/>
        <v>5.7779164854807462E-2</v>
      </c>
      <c r="AA5" s="44">
        <f t="shared" si="0"/>
        <v>5.391350935563443E-2</v>
      </c>
      <c r="AB5">
        <v>4.5932340518270963E-2</v>
      </c>
      <c r="AC5">
        <v>4.4889482513483694E-2</v>
      </c>
      <c r="AD5">
        <v>4.4481302799626296E-2</v>
      </c>
      <c r="AE5">
        <f t="shared" si="4"/>
        <v>7.4829516879850626E-4</v>
      </c>
    </row>
    <row r="6" spans="1:31" ht="15.6" x14ac:dyDescent="0.3">
      <c r="A6" s="2" t="s">
        <v>199</v>
      </c>
      <c r="B6" s="2">
        <v>5</v>
      </c>
      <c r="C6" s="44">
        <v>19.927</v>
      </c>
      <c r="D6" s="84">
        <v>24.295999999999999</v>
      </c>
      <c r="E6" s="84">
        <v>24.295999999999999</v>
      </c>
      <c r="F6">
        <v>24.297999999999998</v>
      </c>
      <c r="G6" s="3" t="s">
        <v>79</v>
      </c>
      <c r="H6" s="4" t="s">
        <v>80</v>
      </c>
      <c r="I6" s="4" t="s">
        <v>11</v>
      </c>
      <c r="J6" s="3" t="s">
        <v>12</v>
      </c>
      <c r="K6" s="3" t="s">
        <v>81</v>
      </c>
      <c r="L6" s="46">
        <v>1059.7118847539016</v>
      </c>
      <c r="M6" s="102">
        <v>1063.1423653798868</v>
      </c>
      <c r="N6" s="102">
        <v>1063.1423653798868</v>
      </c>
      <c r="O6" s="102">
        <v>1063.1915416769116</v>
      </c>
      <c r="P6" s="44">
        <v>967430</v>
      </c>
      <c r="Q6" s="83">
        <v>453838</v>
      </c>
      <c r="R6">
        <v>347791</v>
      </c>
      <c r="S6">
        <v>365233</v>
      </c>
      <c r="T6">
        <f t="shared" si="1"/>
        <v>388954</v>
      </c>
      <c r="U6" s="45">
        <v>1.3007943325742375</v>
      </c>
      <c r="V6">
        <v>1.4324685657395781</v>
      </c>
      <c r="W6">
        <v>1.3535420286064772</v>
      </c>
      <c r="X6">
        <v>1.4315163993764295</v>
      </c>
      <c r="Y6">
        <f t="shared" si="2"/>
        <v>1.4058423312408284</v>
      </c>
      <c r="Z6">
        <f t="shared" si="3"/>
        <v>4.5295892715888825E-2</v>
      </c>
      <c r="AA6" s="44">
        <f t="shared" si="0"/>
        <v>1.8301882402039064E-2</v>
      </c>
      <c r="AB6">
        <v>2.029297961938065E-2</v>
      </c>
      <c r="AC6">
        <v>1.9204138482980679E-2</v>
      </c>
      <c r="AD6">
        <v>2.034610545160067E-2</v>
      </c>
      <c r="AE6">
        <f t="shared" si="4"/>
        <v>6.4452643232389129E-4</v>
      </c>
    </row>
    <row r="7" spans="1:31" ht="15.6" x14ac:dyDescent="0.3">
      <c r="A7" s="2" t="s">
        <v>199</v>
      </c>
      <c r="B7" s="2">
        <v>6</v>
      </c>
      <c r="C7" s="44">
        <v>31.844999999999999</v>
      </c>
      <c r="D7" s="84">
        <v>36.642000000000003</v>
      </c>
      <c r="E7" s="84">
        <v>36.639000000000003</v>
      </c>
      <c r="F7">
        <v>36.640999999999998</v>
      </c>
      <c r="G7" s="3" t="s">
        <v>146</v>
      </c>
      <c r="H7" s="4" t="s">
        <v>147</v>
      </c>
      <c r="I7" s="4" t="s">
        <v>16</v>
      </c>
      <c r="J7" s="3" t="s">
        <v>25</v>
      </c>
      <c r="K7" s="3" t="s">
        <v>148</v>
      </c>
      <c r="L7" s="46">
        <v>1379.151025122726</v>
      </c>
      <c r="M7" s="102">
        <v>1391.0569105691056</v>
      </c>
      <c r="N7" s="102">
        <v>1390.9756097560976</v>
      </c>
      <c r="O7" s="102">
        <v>1391.0298102981028</v>
      </c>
      <c r="P7" s="44">
        <v>178576</v>
      </c>
      <c r="Q7" s="83">
        <v>133614</v>
      </c>
      <c r="R7">
        <v>100190</v>
      </c>
      <c r="S7">
        <v>104242</v>
      </c>
      <c r="T7">
        <f t="shared" si="1"/>
        <v>112682</v>
      </c>
      <c r="U7" s="45">
        <v>0.24011106615856137</v>
      </c>
      <c r="V7">
        <v>0.42173166403590712</v>
      </c>
      <c r="W7">
        <v>0.3899220389431669</v>
      </c>
      <c r="X7">
        <v>0.4085724250103297</v>
      </c>
      <c r="Y7">
        <f t="shared" si="2"/>
        <v>0.40674204266313457</v>
      </c>
      <c r="Z7">
        <f t="shared" si="3"/>
        <v>1.5983609942308546E-2</v>
      </c>
      <c r="AA7" s="44">
        <f t="shared" si="0"/>
        <v>3.3783084583138084E-3</v>
      </c>
      <c r="AB7">
        <v>5.9744362060116744E-3</v>
      </c>
      <c r="AC7">
        <v>5.5322381390255472E-3</v>
      </c>
      <c r="AD7">
        <v>5.8070292785311218E-3</v>
      </c>
      <c r="AE7">
        <f t="shared" si="4"/>
        <v>2.2326157311007734E-4</v>
      </c>
    </row>
    <row r="8" spans="1:31" ht="15.6" x14ac:dyDescent="0.3">
      <c r="A8" s="2" t="s">
        <v>199</v>
      </c>
      <c r="B8" s="2"/>
      <c r="C8" s="44">
        <v>32.509</v>
      </c>
      <c r="D8" s="84">
        <v>36.93</v>
      </c>
      <c r="E8" s="84">
        <v>36.929000000000002</v>
      </c>
      <c r="F8">
        <v>36.930999999999997</v>
      </c>
      <c r="G8" s="2" t="s">
        <v>26</v>
      </c>
      <c r="H8" s="2"/>
      <c r="I8" s="2"/>
      <c r="J8" s="2"/>
      <c r="K8" s="2" t="s">
        <v>96</v>
      </c>
      <c r="L8" s="46">
        <v>1398.3251516026569</v>
      </c>
      <c r="M8" s="102">
        <v>1398.8617886178861</v>
      </c>
      <c r="N8" s="102">
        <v>1398.8346883468835</v>
      </c>
      <c r="O8" s="102">
        <v>1398.8888888888887</v>
      </c>
      <c r="P8" s="44">
        <v>52859590</v>
      </c>
      <c r="Q8" s="83">
        <v>22364286</v>
      </c>
      <c r="R8">
        <v>18110211</v>
      </c>
      <c r="S8">
        <v>17951003</v>
      </c>
      <c r="T8">
        <f t="shared" si="1"/>
        <v>19475166.666666668</v>
      </c>
      <c r="U8" s="45">
        <v>71.074346561712815</v>
      </c>
      <c r="V8">
        <v>70.58936600771581</v>
      </c>
      <c r="W8">
        <v>70.48178858978909</v>
      </c>
      <c r="X8">
        <v>70.358251252640045</v>
      </c>
      <c r="Y8">
        <f t="shared" si="2"/>
        <v>70.476468616714996</v>
      </c>
      <c r="Z8">
        <f t="shared" si="3"/>
        <v>0.11564918542110304</v>
      </c>
      <c r="AA8" s="44">
        <f t="shared" si="0"/>
        <v>1</v>
      </c>
      <c r="AB8">
        <v>1</v>
      </c>
      <c r="AC8">
        <v>1</v>
      </c>
      <c r="AD8">
        <v>1</v>
      </c>
      <c r="AE8">
        <f t="shared" si="4"/>
        <v>0</v>
      </c>
    </row>
    <row r="9" spans="1:31" ht="15.6" x14ac:dyDescent="0.3">
      <c r="A9" s="2" t="s">
        <v>199</v>
      </c>
      <c r="B9" s="2">
        <v>7</v>
      </c>
      <c r="C9" s="44">
        <v>33.542999999999999</v>
      </c>
      <c r="D9" s="84">
        <v>38.247999999999998</v>
      </c>
      <c r="E9" s="84">
        <v>38.25</v>
      </c>
      <c r="F9">
        <v>38.250999999999998</v>
      </c>
      <c r="G9" s="3" t="s">
        <v>30</v>
      </c>
      <c r="H9" s="4" t="s">
        <v>29</v>
      </c>
      <c r="I9" s="4" t="s">
        <v>11</v>
      </c>
      <c r="J9" s="3" t="s">
        <v>25</v>
      </c>
      <c r="K9" s="3" t="s">
        <v>28</v>
      </c>
      <c r="L9" s="46">
        <v>1426.6085059978188</v>
      </c>
      <c r="M9" s="102">
        <v>1439.4557823129251</v>
      </c>
      <c r="N9" s="102">
        <v>1439.5176252319109</v>
      </c>
      <c r="O9" s="102">
        <v>1439.5485466914038</v>
      </c>
      <c r="P9" s="44">
        <v>7594644</v>
      </c>
      <c r="Q9" s="83">
        <v>2882070</v>
      </c>
      <c r="R9">
        <v>2345928</v>
      </c>
      <c r="S9">
        <v>2320937</v>
      </c>
      <c r="T9">
        <f t="shared" si="1"/>
        <v>2516311.6666666665</v>
      </c>
      <c r="U9" s="45">
        <v>10.211663761842136</v>
      </c>
      <c r="V9">
        <v>9.0968025578754226</v>
      </c>
      <c r="W9">
        <v>9.1299433972838173</v>
      </c>
      <c r="X9">
        <v>9.0968214192571111</v>
      </c>
      <c r="Y9">
        <f t="shared" si="2"/>
        <v>9.107855791472117</v>
      </c>
      <c r="Z9">
        <f t="shared" si="3"/>
        <v>1.9128430066467122E-2</v>
      </c>
      <c r="AA9" s="44">
        <f t="shared" si="0"/>
        <v>0.14367580225272272</v>
      </c>
      <c r="AB9">
        <v>0.128869305284327</v>
      </c>
      <c r="AC9">
        <v>0.12953620474107122</v>
      </c>
      <c r="AD9">
        <v>0.12929288686543031</v>
      </c>
      <c r="AE9">
        <f t="shared" si="4"/>
        <v>3.3748576015938048E-4</v>
      </c>
    </row>
    <row r="10" spans="1:31" ht="15.6" x14ac:dyDescent="0.3">
      <c r="A10" s="2" t="s">
        <v>199</v>
      </c>
      <c r="B10" s="2">
        <v>8</v>
      </c>
      <c r="C10" s="44">
        <v>34.881999999999998</v>
      </c>
      <c r="D10" s="84">
        <v>39.360999999999997</v>
      </c>
      <c r="E10" s="84">
        <v>39.360999999999997</v>
      </c>
      <c r="F10">
        <v>39.365000000000002</v>
      </c>
      <c r="G10" s="3" t="s">
        <v>34</v>
      </c>
      <c r="H10" s="4" t="s">
        <v>36</v>
      </c>
      <c r="I10" s="4" t="s">
        <v>11</v>
      </c>
      <c r="J10" s="3" t="s">
        <v>25</v>
      </c>
      <c r="K10" s="3" t="s">
        <v>35</v>
      </c>
      <c r="L10" s="46">
        <v>1463.1134133042531</v>
      </c>
      <c r="M10" s="102">
        <v>1473.8713667285094</v>
      </c>
      <c r="N10" s="102">
        <v>1473.8713667285094</v>
      </c>
      <c r="O10" s="102">
        <v>1473.995052566481</v>
      </c>
      <c r="P10" s="44">
        <v>223430</v>
      </c>
      <c r="Q10" s="83">
        <v>140158</v>
      </c>
      <c r="R10">
        <v>130854</v>
      </c>
      <c r="S10">
        <v>133720</v>
      </c>
      <c r="T10">
        <f t="shared" si="1"/>
        <v>134910.66666666666</v>
      </c>
      <c r="U10" s="45">
        <v>0.30042119608350154</v>
      </c>
      <c r="V10">
        <v>0.44238677509800367</v>
      </c>
      <c r="W10">
        <v>0.5092609889596682</v>
      </c>
      <c r="X10">
        <v>0.5241102882943659</v>
      </c>
      <c r="Y10">
        <f t="shared" si="2"/>
        <v>0.49191935078401255</v>
      </c>
      <c r="Z10">
        <f t="shared" si="3"/>
        <v>4.3534267689379076E-2</v>
      </c>
      <c r="AA10" s="44">
        <f t="shared" si="0"/>
        <v>4.2268583619358381E-3</v>
      </c>
      <c r="AB10">
        <v>6.267045592244707E-3</v>
      </c>
      <c r="AC10">
        <v>7.2254265839310208E-3</v>
      </c>
      <c r="AD10">
        <v>7.4491659323994317E-3</v>
      </c>
      <c r="AE10">
        <f t="shared" si="4"/>
        <v>6.2795460556293846E-4</v>
      </c>
    </row>
    <row r="11" spans="1:31" ht="15.6" x14ac:dyDescent="0.3">
      <c r="A11" s="2" t="s">
        <v>199</v>
      </c>
      <c r="B11" s="2">
        <v>9</v>
      </c>
      <c r="C11" s="44">
        <v>35.774999999999999</v>
      </c>
      <c r="D11" s="84">
        <v>40.185000000000002</v>
      </c>
      <c r="E11" s="84">
        <v>40.186</v>
      </c>
      <c r="F11">
        <v>40.188000000000002</v>
      </c>
      <c r="G11" s="3" t="s">
        <v>37</v>
      </c>
      <c r="H11" s="4" t="s">
        <v>39</v>
      </c>
      <c r="I11" s="4" t="s">
        <v>11</v>
      </c>
      <c r="J11" s="3" t="s">
        <v>25</v>
      </c>
      <c r="K11" s="2" t="s">
        <v>38</v>
      </c>
      <c r="L11" s="46">
        <v>1487.4591057797165</v>
      </c>
      <c r="M11" s="102">
        <v>1499.3506493506493</v>
      </c>
      <c r="N11" s="102">
        <v>1499.3815708101422</v>
      </c>
      <c r="O11" s="102">
        <v>1499.443413729128</v>
      </c>
      <c r="P11" s="44">
        <v>1290523</v>
      </c>
      <c r="Q11" s="83">
        <v>721549</v>
      </c>
      <c r="R11">
        <v>587771</v>
      </c>
      <c r="S11">
        <v>597989</v>
      </c>
      <c r="T11">
        <f t="shared" si="1"/>
        <v>635769.66666666663</v>
      </c>
      <c r="U11" s="45">
        <v>1.7352211575583791</v>
      </c>
      <c r="V11">
        <v>2.2774564076627053</v>
      </c>
      <c r="W11">
        <v>2.2875024129320702</v>
      </c>
      <c r="X11">
        <v>2.3437944001410376</v>
      </c>
      <c r="Y11">
        <f t="shared" si="2"/>
        <v>2.3029177402452707</v>
      </c>
      <c r="Z11">
        <f t="shared" si="3"/>
        <v>3.5754811545352233E-2</v>
      </c>
      <c r="AA11" s="44">
        <f t="shared" si="0"/>
        <v>2.4414169689927597E-2</v>
      </c>
      <c r="AB11">
        <v>3.2263448965015026E-2</v>
      </c>
      <c r="AC11">
        <v>3.245522650177847E-2</v>
      </c>
      <c r="AD11">
        <v>3.331228901248582E-2</v>
      </c>
      <c r="AE11">
        <f t="shared" si="4"/>
        <v>5.5848011245486278E-4</v>
      </c>
    </row>
    <row r="12" spans="1:31" ht="15.6" x14ac:dyDescent="0.3">
      <c r="A12" s="2" t="s">
        <v>199</v>
      </c>
      <c r="B12" s="2">
        <v>10</v>
      </c>
      <c r="C12" s="44">
        <v>36.265999999999998</v>
      </c>
      <c r="D12" s="84">
        <v>40.658000000000001</v>
      </c>
      <c r="E12" s="84">
        <v>40.661000000000001</v>
      </c>
      <c r="F12">
        <v>40.661000000000001</v>
      </c>
      <c r="G12" s="3" t="s">
        <v>149</v>
      </c>
      <c r="H12" s="4" t="s">
        <v>150</v>
      </c>
      <c r="I12" s="4" t="s">
        <v>16</v>
      </c>
      <c r="J12" s="3" t="s">
        <v>25</v>
      </c>
      <c r="K12" s="2" t="s">
        <v>151</v>
      </c>
      <c r="L12" s="46">
        <v>1500.9813232035456</v>
      </c>
      <c r="M12" s="102">
        <v>1515.7821229050278</v>
      </c>
      <c r="N12" s="102">
        <v>1515.88687150838</v>
      </c>
      <c r="O12" s="102">
        <v>1515.88687150838</v>
      </c>
      <c r="P12" s="44">
        <v>2380376</v>
      </c>
      <c r="Q12" s="83">
        <v>576665</v>
      </c>
      <c r="R12">
        <v>478534</v>
      </c>
      <c r="S12">
        <v>467324</v>
      </c>
      <c r="T12">
        <f t="shared" si="1"/>
        <v>507507.66666666669</v>
      </c>
      <c r="U12" s="45">
        <v>3.2006239316495591</v>
      </c>
      <c r="V12">
        <v>1.820152753762827</v>
      </c>
      <c r="W12">
        <v>1.8623710248890053</v>
      </c>
      <c r="X12">
        <v>1.8316580643649136</v>
      </c>
      <c r="Y12">
        <f t="shared" si="2"/>
        <v>1.8380606143389153</v>
      </c>
      <c r="Z12">
        <f t="shared" si="3"/>
        <v>2.1825216811020828E-2</v>
      </c>
      <c r="AA12" s="44">
        <f t="shared" si="0"/>
        <v>4.5032055678070906E-2</v>
      </c>
      <c r="AB12">
        <v>2.5785084308079409E-2</v>
      </c>
      <c r="AC12">
        <v>2.6423435927941424E-2</v>
      </c>
      <c r="AD12">
        <v>2.6033308556630514E-2</v>
      </c>
      <c r="AE12">
        <f t="shared" si="4"/>
        <v>3.2179378334454587E-4</v>
      </c>
    </row>
    <row r="13" spans="1:31" ht="15.6" x14ac:dyDescent="0.3">
      <c r="A13" s="2" t="s">
        <v>199</v>
      </c>
      <c r="B13" s="2">
        <v>11</v>
      </c>
      <c r="C13" s="44">
        <v>59.091000000000001</v>
      </c>
      <c r="D13" s="84">
        <v>62.54</v>
      </c>
      <c r="E13" s="84">
        <v>62.54</v>
      </c>
      <c r="F13">
        <v>62.542000000000002</v>
      </c>
      <c r="G13" s="2" t="s">
        <v>191</v>
      </c>
      <c r="H13" s="2" t="s">
        <v>189</v>
      </c>
      <c r="I13" s="4" t="s">
        <v>16</v>
      </c>
      <c r="J13" s="15" t="s">
        <v>190</v>
      </c>
      <c r="K13" s="2" t="s">
        <v>188</v>
      </c>
      <c r="L13" s="46">
        <v>2495.0061399918131</v>
      </c>
      <c r="M13" s="102">
        <v>2503.014065639652</v>
      </c>
      <c r="N13" s="102">
        <v>2503.014065639652</v>
      </c>
      <c r="O13" s="102">
        <v>2503.1480241125255</v>
      </c>
      <c r="P13" s="44">
        <v>509196</v>
      </c>
      <c r="Q13" s="83">
        <v>563743</v>
      </c>
      <c r="R13">
        <v>463078</v>
      </c>
      <c r="S13">
        <v>465492</v>
      </c>
      <c r="T13">
        <f t="shared" si="1"/>
        <v>497437.66666666669</v>
      </c>
      <c r="U13" s="45">
        <v>0.68465860162437742</v>
      </c>
      <c r="V13">
        <v>1.7793664846392918</v>
      </c>
      <c r="W13">
        <v>1.8022189634666519</v>
      </c>
      <c r="X13">
        <v>1.8244776123146949</v>
      </c>
      <c r="Y13">
        <f t="shared" si="2"/>
        <v>1.8020210201402129</v>
      </c>
      <c r="Z13">
        <f t="shared" si="3"/>
        <v>2.2556215245625535E-2</v>
      </c>
      <c r="AA13" s="44">
        <f t="shared" si="0"/>
        <v>9.6329918563500018E-3</v>
      </c>
      <c r="AB13">
        <v>2.5207288084225E-2</v>
      </c>
      <c r="AC13">
        <v>2.5569994739431806E-2</v>
      </c>
      <c r="AD13">
        <v>2.5931252977897671E-2</v>
      </c>
      <c r="AE13">
        <f t="shared" si="4"/>
        <v>3.6198268832023144E-4</v>
      </c>
    </row>
    <row r="14" spans="1:31" ht="15.6" x14ac:dyDescent="0.3">
      <c r="A14" s="2" t="s">
        <v>199</v>
      </c>
      <c r="B14" s="2">
        <v>12</v>
      </c>
      <c r="C14" s="44">
        <v>64.131</v>
      </c>
      <c r="D14" s="84">
        <v>67.691999999999993</v>
      </c>
      <c r="E14" s="84">
        <v>67.69</v>
      </c>
      <c r="F14">
        <v>67.695999999999998</v>
      </c>
      <c r="G14" s="2" t="s">
        <v>58</v>
      </c>
      <c r="H14" s="2" t="s">
        <v>59</v>
      </c>
      <c r="I14" s="2" t="s">
        <v>16</v>
      </c>
      <c r="J14" s="8" t="s">
        <v>60</v>
      </c>
      <c r="K14" s="8" t="s">
        <v>203</v>
      </c>
      <c r="L14" s="46">
        <v>2809.3635698610087</v>
      </c>
      <c r="M14" s="102">
        <v>2835.8457997698497</v>
      </c>
      <c r="N14" s="102">
        <v>2835.7307249712312</v>
      </c>
      <c r="O14" s="102">
        <v>2836.0759493670885</v>
      </c>
      <c r="P14" s="44">
        <v>470277</v>
      </c>
      <c r="Q14" s="83">
        <v>404695</v>
      </c>
      <c r="R14">
        <v>337642</v>
      </c>
      <c r="S14">
        <v>374917</v>
      </c>
      <c r="T14">
        <f t="shared" si="1"/>
        <v>372418</v>
      </c>
      <c r="U14" s="44">
        <v>0.63232859880302938</v>
      </c>
      <c r="V14">
        <v>1.2773563831410735</v>
      </c>
      <c r="W14">
        <v>1.3140438873425369</v>
      </c>
      <c r="X14">
        <v>1.4694724570480018</v>
      </c>
      <c r="Y14">
        <f t="shared" si="2"/>
        <v>1.3536242425105371</v>
      </c>
      <c r="Z14">
        <f t="shared" si="3"/>
        <v>0.10199068511276843</v>
      </c>
      <c r="AA14" s="44">
        <f t="shared" si="0"/>
        <v>8.8967205383166988E-3</v>
      </c>
      <c r="AB14">
        <v>1.8095592231292337E-2</v>
      </c>
      <c r="AC14">
        <v>1.8643736398212037E-2</v>
      </c>
      <c r="AD14">
        <v>2.0885573914727774E-2</v>
      </c>
      <c r="AE14">
        <f t="shared" si="4"/>
        <v>1.4781911960281488E-3</v>
      </c>
    </row>
    <row r="15" spans="1:31" ht="15.6" x14ac:dyDescent="0.3">
      <c r="A15" s="2" t="s">
        <v>199</v>
      </c>
      <c r="B15" s="2">
        <v>13</v>
      </c>
      <c r="C15" s="44">
        <v>73.328000000000003</v>
      </c>
      <c r="D15" s="84">
        <v>81.165999999999997</v>
      </c>
      <c r="E15" s="84">
        <v>81.179000000000002</v>
      </c>
      <c r="F15">
        <v>81.182000000000002</v>
      </c>
      <c r="G15" s="2" t="s">
        <v>112</v>
      </c>
      <c r="H15" s="2" t="s">
        <v>113</v>
      </c>
      <c r="I15" s="2" t="s">
        <v>106</v>
      </c>
      <c r="J15" s="2" t="s">
        <v>114</v>
      </c>
      <c r="K15" s="2" t="s">
        <v>115</v>
      </c>
      <c r="L15" s="46">
        <v>3321.5384615384619</v>
      </c>
      <c r="M15" s="102">
        <v>3358.5014409221899</v>
      </c>
      <c r="N15" s="102">
        <v>3358.8420225307832</v>
      </c>
      <c r="O15" s="102">
        <v>3358.9206182866124</v>
      </c>
      <c r="P15" s="44">
        <v>2454498</v>
      </c>
      <c r="Q15" s="83">
        <v>909892</v>
      </c>
      <c r="R15">
        <v>784951</v>
      </c>
      <c r="S15">
        <v>765133</v>
      </c>
      <c r="T15">
        <f t="shared" si="1"/>
        <v>819992</v>
      </c>
      <c r="U15" s="44">
        <v>3.3002874499599981</v>
      </c>
      <c r="V15">
        <v>2.8719315884036072</v>
      </c>
      <c r="W15">
        <v>3.0548926478738179</v>
      </c>
      <c r="X15">
        <v>2.9989087437446384</v>
      </c>
      <c r="Y15">
        <f t="shared" si="2"/>
        <v>2.9752443266740212</v>
      </c>
      <c r="Z15">
        <f t="shared" si="3"/>
        <v>9.374801756349084E-2</v>
      </c>
      <c r="AA15" s="44">
        <f t="shared" si="0"/>
        <v>4.6434298866109253E-2</v>
      </c>
      <c r="AB15">
        <v>4.0685045791312095E-2</v>
      </c>
      <c r="AC15">
        <v>4.3343006881587411E-2</v>
      </c>
      <c r="AD15">
        <v>4.2623412184823323E-2</v>
      </c>
      <c r="AE15">
        <f t="shared" si="4"/>
        <v>1.3747628862536179E-3</v>
      </c>
    </row>
    <row r="20" spans="4:16" x14ac:dyDescent="0.3">
      <c r="D20" s="182" t="s">
        <v>1</v>
      </c>
      <c r="E20" s="182" t="s">
        <v>7</v>
      </c>
      <c r="F20" s="183" t="s">
        <v>230</v>
      </c>
      <c r="G20" s="183" t="s">
        <v>232</v>
      </c>
      <c r="H20" s="183"/>
      <c r="I20" s="183" t="s">
        <v>234</v>
      </c>
      <c r="J20" s="183"/>
      <c r="K20" s="183"/>
      <c r="L20" s="123"/>
      <c r="M20" s="172" t="s">
        <v>244</v>
      </c>
      <c r="N20" s="173" t="s">
        <v>224</v>
      </c>
      <c r="O20" s="186"/>
      <c r="P20" s="123"/>
    </row>
    <row r="21" spans="4:16" x14ac:dyDescent="0.3">
      <c r="D21" s="182"/>
      <c r="E21" s="182"/>
      <c r="F21" s="183"/>
      <c r="G21" s="2" t="s">
        <v>233</v>
      </c>
      <c r="H21" s="2" t="s">
        <v>231</v>
      </c>
      <c r="I21" s="183"/>
      <c r="J21" s="183"/>
      <c r="K21" s="183"/>
      <c r="L21" s="123"/>
      <c r="M21" s="172"/>
      <c r="N21" s="173"/>
      <c r="O21" s="186"/>
      <c r="P21" s="123"/>
    </row>
    <row r="22" spans="4:16" x14ac:dyDescent="0.3">
      <c r="D22" s="2">
        <v>1</v>
      </c>
      <c r="E22" s="2" t="s">
        <v>196</v>
      </c>
      <c r="F22" s="2" t="s">
        <v>239</v>
      </c>
      <c r="G22" s="46">
        <v>973.24651587845551</v>
      </c>
      <c r="H22" s="8" t="s">
        <v>198</v>
      </c>
      <c r="I22" s="111">
        <v>0.6</v>
      </c>
      <c r="J22" s="103" t="s">
        <v>235</v>
      </c>
      <c r="K22" s="105">
        <v>0.01</v>
      </c>
      <c r="L22" s="123"/>
      <c r="M22" s="105">
        <v>0.55464836766762049</v>
      </c>
      <c r="N22" s="105">
        <v>1.0085263758178233E-2</v>
      </c>
      <c r="O22" s="105">
        <f>(1/3)*(N22)^2</f>
        <v>3.3904181690674441E-5</v>
      </c>
      <c r="P22" s="123"/>
    </row>
    <row r="23" spans="4:16" x14ac:dyDescent="0.3">
      <c r="D23" s="2">
        <v>2</v>
      </c>
      <c r="E23" s="2" t="s">
        <v>78</v>
      </c>
      <c r="F23" s="2" t="s">
        <v>239</v>
      </c>
      <c r="G23" s="46">
        <v>1026.4105642256902</v>
      </c>
      <c r="H23" s="3" t="s">
        <v>77</v>
      </c>
      <c r="I23" s="112">
        <v>0.3</v>
      </c>
      <c r="J23" s="103" t="s">
        <v>235</v>
      </c>
      <c r="K23" s="105">
        <v>4.0000000000000001E-3</v>
      </c>
      <c r="L23" s="123"/>
      <c r="M23" s="105">
        <v>0.29555880576015925</v>
      </c>
      <c r="N23" s="105">
        <v>4.9556697930103555E-3</v>
      </c>
      <c r="O23" s="105">
        <f t="shared" ref="O23:O34" si="5">(1/3)*(N23)^2</f>
        <v>8.1862210324517656E-6</v>
      </c>
      <c r="P23" s="123"/>
    </row>
    <row r="24" spans="4:16" x14ac:dyDescent="0.3">
      <c r="D24" s="2">
        <v>3</v>
      </c>
      <c r="E24" s="3" t="s">
        <v>8</v>
      </c>
      <c r="F24" s="2" t="s">
        <v>239</v>
      </c>
      <c r="G24" s="46">
        <v>1030.3001200480194</v>
      </c>
      <c r="H24" s="2" t="s">
        <v>9</v>
      </c>
      <c r="I24" s="111">
        <v>3.81</v>
      </c>
      <c r="J24" s="103" t="s">
        <v>235</v>
      </c>
      <c r="K24" s="105">
        <v>7.0000000000000007E-2</v>
      </c>
      <c r="L24" s="123"/>
      <c r="M24" s="105">
        <v>3.8104792526960121</v>
      </c>
      <c r="N24" s="105">
        <v>7.7380220581010267E-2</v>
      </c>
      <c r="O24" s="105">
        <f t="shared" si="5"/>
        <v>1.9958995123886014E-3</v>
      </c>
      <c r="P24" s="123"/>
    </row>
    <row r="25" spans="4:16" x14ac:dyDescent="0.3">
      <c r="D25" s="2">
        <v>4</v>
      </c>
      <c r="E25" s="3" t="s">
        <v>136</v>
      </c>
      <c r="F25" s="2" t="s">
        <v>236</v>
      </c>
      <c r="G25" s="46">
        <v>1033.3013205282114</v>
      </c>
      <c r="H25" s="2" t="s">
        <v>135</v>
      </c>
      <c r="I25" s="111">
        <v>3.2</v>
      </c>
      <c r="J25" s="103" t="s">
        <v>235</v>
      </c>
      <c r="K25" s="105">
        <v>0.05</v>
      </c>
      <c r="L25" s="123"/>
      <c r="M25" s="105">
        <v>3.1786174970921746</v>
      </c>
      <c r="N25" s="105">
        <v>5.7779164854807462E-2</v>
      </c>
      <c r="O25" s="105">
        <f t="shared" si="5"/>
        <v>1.1128106304396726E-3</v>
      </c>
      <c r="P25" s="123"/>
    </row>
    <row r="26" spans="4:16" x14ac:dyDescent="0.3">
      <c r="D26" s="2">
        <v>5</v>
      </c>
      <c r="E26" s="3" t="s">
        <v>79</v>
      </c>
      <c r="F26" s="2" t="s">
        <v>239</v>
      </c>
      <c r="G26" s="46">
        <v>1059.7118847539016</v>
      </c>
      <c r="H26" s="3" t="s">
        <v>81</v>
      </c>
      <c r="I26" s="111">
        <v>1.4</v>
      </c>
      <c r="J26" s="103" t="s">
        <v>235</v>
      </c>
      <c r="K26" s="105">
        <v>0.04</v>
      </c>
      <c r="L26" s="123"/>
      <c r="M26" s="105">
        <v>1.4058423312408284</v>
      </c>
      <c r="N26" s="105">
        <v>4.5295892715888825E-2</v>
      </c>
      <c r="O26" s="105">
        <f t="shared" si="5"/>
        <v>6.839059656431033E-4</v>
      </c>
      <c r="P26" s="123"/>
    </row>
    <row r="27" spans="4:16" x14ac:dyDescent="0.3">
      <c r="D27" s="2">
        <v>6</v>
      </c>
      <c r="E27" s="3" t="s">
        <v>146</v>
      </c>
      <c r="F27" s="2" t="s">
        <v>237</v>
      </c>
      <c r="G27" s="46">
        <v>1379.151025122726</v>
      </c>
      <c r="H27" s="3" t="s">
        <v>148</v>
      </c>
      <c r="I27" s="111">
        <v>0.4</v>
      </c>
      <c r="J27" s="103" t="s">
        <v>235</v>
      </c>
      <c r="K27" s="105">
        <v>0.01</v>
      </c>
      <c r="L27" s="123"/>
      <c r="M27" s="105">
        <v>0.40674204266313457</v>
      </c>
      <c r="N27" s="105">
        <v>1.5983609942308546E-2</v>
      </c>
      <c r="O27" s="105">
        <f t="shared" si="5"/>
        <v>8.515859559595488E-5</v>
      </c>
      <c r="P27" s="123"/>
    </row>
    <row r="28" spans="4:16" x14ac:dyDescent="0.3">
      <c r="D28" s="2">
        <v>7</v>
      </c>
      <c r="E28" s="3" t="s">
        <v>30</v>
      </c>
      <c r="F28" s="2" t="s">
        <v>237</v>
      </c>
      <c r="G28" s="46">
        <v>1426.6085059978188</v>
      </c>
      <c r="H28" s="3" t="s">
        <v>28</v>
      </c>
      <c r="I28" s="111">
        <v>9.1</v>
      </c>
      <c r="J28" s="103" t="s">
        <v>235</v>
      </c>
      <c r="K28" s="105">
        <v>0.01</v>
      </c>
      <c r="L28" s="123"/>
      <c r="M28" s="105">
        <v>9.107855791472117</v>
      </c>
      <c r="N28" s="105">
        <v>1.9128430066467122E-2</v>
      </c>
      <c r="O28" s="105">
        <f t="shared" si="5"/>
        <v>1.2196561226924111E-4</v>
      </c>
      <c r="P28" s="123"/>
    </row>
    <row r="29" spans="4:16" x14ac:dyDescent="0.3">
      <c r="D29" s="2">
        <v>8</v>
      </c>
      <c r="E29" s="3" t="s">
        <v>34</v>
      </c>
      <c r="F29" s="2" t="s">
        <v>237</v>
      </c>
      <c r="G29" s="46">
        <v>1463.1134133042531</v>
      </c>
      <c r="H29" s="3" t="s">
        <v>35</v>
      </c>
      <c r="I29" s="111">
        <v>0.5</v>
      </c>
      <c r="J29" s="103" t="s">
        <v>235</v>
      </c>
      <c r="K29" s="105">
        <v>0.04</v>
      </c>
      <c r="L29" s="123"/>
      <c r="M29" s="105">
        <v>0.49191935078401255</v>
      </c>
      <c r="N29" s="105">
        <v>4.3534267689379076E-2</v>
      </c>
      <c r="O29" s="105">
        <f t="shared" si="5"/>
        <v>6.3174415441683831E-4</v>
      </c>
      <c r="P29" s="123"/>
    </row>
    <row r="30" spans="4:16" x14ac:dyDescent="0.3">
      <c r="D30" s="2">
        <v>9</v>
      </c>
      <c r="E30" s="3" t="s">
        <v>37</v>
      </c>
      <c r="F30" s="2" t="s">
        <v>237</v>
      </c>
      <c r="G30" s="46">
        <v>1487.4591057797165</v>
      </c>
      <c r="H30" s="2" t="s">
        <v>38</v>
      </c>
      <c r="I30" s="111">
        <v>2.2999999999999998</v>
      </c>
      <c r="J30" s="103" t="s">
        <v>235</v>
      </c>
      <c r="K30" s="105">
        <v>0.03</v>
      </c>
      <c r="L30" s="123"/>
      <c r="M30" s="105">
        <v>2.3029177402452707</v>
      </c>
      <c r="N30" s="105">
        <v>3.5754811545352233E-2</v>
      </c>
      <c r="O30" s="105">
        <f t="shared" si="5"/>
        <v>4.2613551621455104E-4</v>
      </c>
      <c r="P30" s="123"/>
    </row>
    <row r="31" spans="4:16" x14ac:dyDescent="0.3">
      <c r="D31" s="2">
        <v>10</v>
      </c>
      <c r="E31" s="3" t="s">
        <v>149</v>
      </c>
      <c r="F31" s="2" t="s">
        <v>237</v>
      </c>
      <c r="G31" s="46">
        <v>1500.9813232035456</v>
      </c>
      <c r="H31" s="2" t="s">
        <v>151</v>
      </c>
      <c r="I31" s="111">
        <v>1.83</v>
      </c>
      <c r="J31" s="103" t="s">
        <v>235</v>
      </c>
      <c r="K31" s="105">
        <v>0.02</v>
      </c>
      <c r="L31" s="123"/>
      <c r="M31" s="105">
        <v>1.8380606143389153</v>
      </c>
      <c r="N31" s="105">
        <v>2.1825216811020828E-2</v>
      </c>
      <c r="O31" s="105">
        <f t="shared" si="5"/>
        <v>1.5878002961602206E-4</v>
      </c>
      <c r="P31" s="123"/>
    </row>
    <row r="32" spans="4:16" x14ac:dyDescent="0.3">
      <c r="D32" s="2">
        <v>11</v>
      </c>
      <c r="E32" s="2" t="s">
        <v>191</v>
      </c>
      <c r="F32" s="2" t="s">
        <v>238</v>
      </c>
      <c r="G32" s="46">
        <v>2495.0061399918131</v>
      </c>
      <c r="H32" s="2" t="s">
        <v>188</v>
      </c>
      <c r="I32" s="111">
        <v>1.8</v>
      </c>
      <c r="J32" s="103" t="s">
        <v>235</v>
      </c>
      <c r="K32" s="105">
        <v>0.02</v>
      </c>
      <c r="L32" s="123"/>
      <c r="M32" s="105">
        <v>1.8020210201402129</v>
      </c>
      <c r="N32" s="105">
        <v>2.2556215245625535E-2</v>
      </c>
      <c r="O32" s="105">
        <f t="shared" si="5"/>
        <v>1.6959428206899659E-4</v>
      </c>
      <c r="P32" s="123"/>
    </row>
    <row r="33" spans="4:16" x14ac:dyDescent="0.3">
      <c r="D33" s="2">
        <v>12</v>
      </c>
      <c r="E33" s="2" t="s">
        <v>58</v>
      </c>
      <c r="F33" s="2" t="s">
        <v>237</v>
      </c>
      <c r="G33" s="46">
        <v>2809.3635698610087</v>
      </c>
      <c r="H33" s="8" t="s">
        <v>203</v>
      </c>
      <c r="I33" s="139">
        <v>1.3</v>
      </c>
      <c r="J33" s="103" t="s">
        <v>235</v>
      </c>
      <c r="K33" s="105">
        <v>0.1</v>
      </c>
      <c r="L33" s="123"/>
      <c r="M33" s="105">
        <v>1.3536242425105371</v>
      </c>
      <c r="N33" s="105">
        <v>0.10199068511276843</v>
      </c>
      <c r="O33" s="105">
        <f t="shared" si="5"/>
        <v>3.4673666165906279E-3</v>
      </c>
      <c r="P33" s="123"/>
    </row>
    <row r="34" spans="4:16" x14ac:dyDescent="0.3">
      <c r="D34" s="2">
        <v>13</v>
      </c>
      <c r="E34" s="2" t="s">
        <v>112</v>
      </c>
      <c r="F34" s="2" t="s">
        <v>238</v>
      </c>
      <c r="G34" s="46">
        <v>3321.5384615384619</v>
      </c>
      <c r="H34" s="2" t="s">
        <v>115</v>
      </c>
      <c r="I34" s="111">
        <v>3</v>
      </c>
      <c r="J34" s="103" t="s">
        <v>235</v>
      </c>
      <c r="K34" s="105">
        <v>0.09</v>
      </c>
      <c r="L34" s="123"/>
      <c r="M34" s="105">
        <v>2.9752443266740212</v>
      </c>
      <c r="N34" s="105">
        <v>9.374801756349084E-2</v>
      </c>
      <c r="O34" s="105">
        <f t="shared" si="5"/>
        <v>2.9295635990281956E-3</v>
      </c>
      <c r="P34" s="123"/>
    </row>
    <row r="35" spans="4:16" x14ac:dyDescent="0.3">
      <c r="D35" s="103" t="s">
        <v>239</v>
      </c>
      <c r="E35" s="180" t="s">
        <v>246</v>
      </c>
      <c r="F35" s="180"/>
      <c r="G35" s="180"/>
      <c r="H35" s="180"/>
      <c r="I35" s="149">
        <v>6.01</v>
      </c>
      <c r="J35" s="2" t="s">
        <v>235</v>
      </c>
      <c r="K35" s="105">
        <v>0.05</v>
      </c>
      <c r="L35" s="123"/>
      <c r="M35" s="137">
        <f>SUM(M22:M24,M26)</f>
        <v>6.0665287573646198</v>
      </c>
      <c r="N35" s="138">
        <f>SQRT(SUM(O22:O24,O26))</f>
        <v>5.2171792002525953E-2</v>
      </c>
      <c r="O35" s="123"/>
      <c r="P35" s="123"/>
    </row>
    <row r="36" spans="4:16" x14ac:dyDescent="0.3">
      <c r="D36" s="103" t="s">
        <v>236</v>
      </c>
      <c r="E36" s="180" t="s">
        <v>247</v>
      </c>
      <c r="F36" s="180"/>
      <c r="G36" s="180"/>
      <c r="H36" s="180"/>
      <c r="I36" s="150">
        <v>3.2</v>
      </c>
      <c r="J36" s="2" t="s">
        <v>235</v>
      </c>
      <c r="K36" s="105">
        <v>0.03</v>
      </c>
      <c r="L36" s="123"/>
      <c r="M36" s="115">
        <f>SUM(M25)</f>
        <v>3.1786174970921746</v>
      </c>
      <c r="N36" s="116">
        <f>SQRT(SUM(O25))</f>
        <v>3.335881638247485E-2</v>
      </c>
      <c r="O36" s="123"/>
      <c r="P36" s="123"/>
    </row>
    <row r="37" spans="4:16" x14ac:dyDescent="0.3">
      <c r="D37" s="103" t="s">
        <v>237</v>
      </c>
      <c r="E37" s="180" t="s">
        <v>248</v>
      </c>
      <c r="F37" s="180"/>
      <c r="G37" s="180"/>
      <c r="H37" s="180"/>
      <c r="I37" s="150">
        <v>15.5</v>
      </c>
      <c r="J37" s="2" t="s">
        <v>235</v>
      </c>
      <c r="K37" s="105">
        <v>0.06</v>
      </c>
      <c r="L37" s="123"/>
      <c r="M37" s="115">
        <f>SUM(M27:M31,M33)</f>
        <v>15.501119782013987</v>
      </c>
      <c r="N37" s="116">
        <f>SQRT(SUM(O27:O31,O33))</f>
        <v>6.9936760896564518E-2</v>
      </c>
      <c r="O37" s="123"/>
      <c r="P37" s="123"/>
    </row>
    <row r="38" spans="4:16" x14ac:dyDescent="0.3">
      <c r="D38" s="103" t="s">
        <v>238</v>
      </c>
      <c r="E38" s="180" t="s">
        <v>249</v>
      </c>
      <c r="F38" s="180"/>
      <c r="G38" s="180"/>
      <c r="H38" s="180"/>
      <c r="I38" s="151">
        <v>4.8</v>
      </c>
      <c r="J38" s="2" t="s">
        <v>235</v>
      </c>
      <c r="K38" s="105">
        <v>0.05</v>
      </c>
      <c r="L38" s="123"/>
      <c r="M38" s="117">
        <f>SUM(M32,M34)</f>
        <v>4.7772653468142341</v>
      </c>
      <c r="N38" s="127">
        <f>SQRT(SUM(O32,O34))</f>
        <v>5.5670080663649049E-2</v>
      </c>
      <c r="O38" s="123"/>
      <c r="P38" s="123"/>
    </row>
    <row r="39" spans="4:16" x14ac:dyDescent="0.3">
      <c r="D39" s="25" t="s">
        <v>252</v>
      </c>
      <c r="E39" s="181" t="s">
        <v>253</v>
      </c>
      <c r="F39" s="181"/>
      <c r="G39" s="181"/>
      <c r="H39" s="181"/>
      <c r="I39" s="181"/>
      <c r="J39" s="181"/>
      <c r="K39" s="181"/>
    </row>
    <row r="40" spans="4:16" x14ac:dyDescent="0.3">
      <c r="D40" s="25" t="s">
        <v>254</v>
      </c>
      <c r="E40" s="175" t="s">
        <v>255</v>
      </c>
      <c r="F40" s="175"/>
      <c r="G40" s="175"/>
      <c r="H40" s="175"/>
      <c r="I40" s="175"/>
      <c r="J40" s="175"/>
      <c r="K40" s="175"/>
    </row>
    <row r="41" spans="4:16" x14ac:dyDescent="0.3">
      <c r="D41" s="25" t="s">
        <v>256</v>
      </c>
      <c r="E41" s="175" t="s">
        <v>257</v>
      </c>
      <c r="F41" s="175"/>
      <c r="G41" s="175"/>
      <c r="H41" s="175"/>
      <c r="I41" s="175"/>
      <c r="J41" s="175"/>
      <c r="K41" s="175"/>
    </row>
    <row r="42" spans="4:16" x14ac:dyDescent="0.3">
      <c r="D42" s="25" t="s">
        <v>258</v>
      </c>
      <c r="E42" s="175" t="s">
        <v>259</v>
      </c>
      <c r="F42" s="175"/>
      <c r="G42" s="175"/>
      <c r="H42" s="175"/>
      <c r="I42" s="175"/>
      <c r="J42" s="175"/>
      <c r="K42" s="175"/>
    </row>
    <row r="43" spans="4:16" x14ac:dyDescent="0.3">
      <c r="D43" s="25" t="s">
        <v>260</v>
      </c>
      <c r="E43" s="175" t="s">
        <v>261</v>
      </c>
      <c r="F43" s="175"/>
      <c r="G43" s="175"/>
      <c r="H43" s="175"/>
      <c r="I43" s="175"/>
      <c r="J43" s="175"/>
      <c r="K43" s="175"/>
    </row>
    <row r="44" spans="4:16" x14ac:dyDescent="0.3">
      <c r="D44" s="25" t="s">
        <v>278</v>
      </c>
      <c r="E44" s="175" t="s">
        <v>262</v>
      </c>
      <c r="F44" s="175"/>
      <c r="G44" s="175"/>
      <c r="H44" s="175"/>
      <c r="I44" s="175"/>
      <c r="J44" s="175"/>
      <c r="K44" s="175"/>
    </row>
  </sheetData>
  <mergeCells count="18">
    <mergeCell ref="E42:K42"/>
    <mergeCell ref="E43:K43"/>
    <mergeCell ref="E44:K44"/>
    <mergeCell ref="N20:N21"/>
    <mergeCell ref="O20:O21"/>
    <mergeCell ref="E39:K39"/>
    <mergeCell ref="E40:K40"/>
    <mergeCell ref="E41:K41"/>
    <mergeCell ref="E35:H35"/>
    <mergeCell ref="E36:H36"/>
    <mergeCell ref="E37:H37"/>
    <mergeCell ref="E38:H38"/>
    <mergeCell ref="M20:M21"/>
    <mergeCell ref="D20:D21"/>
    <mergeCell ref="E20:E21"/>
    <mergeCell ref="F20:F21"/>
    <mergeCell ref="G20:H20"/>
    <mergeCell ref="I20:K21"/>
  </mergeCells>
  <phoneticPr fontId="7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226D3-18C0-4006-90F4-A3276BF6E1A5}">
  <dimension ref="A1:AE48"/>
  <sheetViews>
    <sheetView topLeftCell="A21" zoomScale="80" zoomScaleNormal="80" workbookViewId="0">
      <selection activeCell="J42" sqref="J42"/>
    </sheetView>
  </sheetViews>
  <sheetFormatPr baseColWidth="10" defaultRowHeight="14.4" x14ac:dyDescent="0.3"/>
  <cols>
    <col min="1" max="1" width="15.21875" customWidth="1"/>
    <col min="7" max="7" width="17.21875" bestFit="1" customWidth="1"/>
    <col min="8" max="8" width="11.44140625" bestFit="1" customWidth="1"/>
    <col min="9" max="9" width="6.77734375" bestFit="1" customWidth="1"/>
    <col min="15" max="15" width="12.21875" bestFit="1" customWidth="1"/>
  </cols>
  <sheetData>
    <row r="1" spans="1:31" ht="15" x14ac:dyDescent="0.3">
      <c r="A1" s="21" t="s">
        <v>0</v>
      </c>
      <c r="B1" s="22" t="s">
        <v>1</v>
      </c>
      <c r="C1" s="22" t="s">
        <v>209</v>
      </c>
      <c r="D1" s="22" t="s">
        <v>210</v>
      </c>
      <c r="E1" s="22" t="s">
        <v>211</v>
      </c>
      <c r="F1" s="22" t="s">
        <v>240</v>
      </c>
      <c r="G1" s="23" t="s">
        <v>7</v>
      </c>
      <c r="H1" s="1" t="s">
        <v>4</v>
      </c>
      <c r="I1" s="1" t="s">
        <v>6</v>
      </c>
      <c r="J1" s="1" t="s">
        <v>5</v>
      </c>
      <c r="K1" s="22" t="s">
        <v>3</v>
      </c>
      <c r="L1" s="22" t="s">
        <v>212</v>
      </c>
      <c r="M1" s="22" t="s">
        <v>213</v>
      </c>
      <c r="N1" s="22" t="s">
        <v>215</v>
      </c>
      <c r="O1" s="22" t="s">
        <v>214</v>
      </c>
      <c r="P1" s="22" t="s">
        <v>216</v>
      </c>
      <c r="Q1" s="22" t="s">
        <v>219</v>
      </c>
      <c r="R1" s="22" t="s">
        <v>220</v>
      </c>
      <c r="S1" s="22" t="s">
        <v>220</v>
      </c>
      <c r="T1" s="61" t="s">
        <v>221</v>
      </c>
      <c r="U1" s="24" t="s">
        <v>217</v>
      </c>
      <c r="V1" s="26" t="s">
        <v>228</v>
      </c>
      <c r="W1" s="26" t="s">
        <v>222</v>
      </c>
      <c r="X1" s="26" t="s">
        <v>223</v>
      </c>
      <c r="Y1" s="61" t="s">
        <v>243</v>
      </c>
      <c r="Z1" s="27" t="s">
        <v>224</v>
      </c>
      <c r="AA1" s="22" t="s">
        <v>218</v>
      </c>
      <c r="AB1" s="27" t="s">
        <v>229</v>
      </c>
      <c r="AC1" s="27" t="s">
        <v>225</v>
      </c>
      <c r="AD1" s="27" t="s">
        <v>226</v>
      </c>
      <c r="AE1" s="28" t="s">
        <v>227</v>
      </c>
    </row>
    <row r="2" spans="1:31" ht="16.8" x14ac:dyDescent="0.3">
      <c r="A2" s="3" t="s">
        <v>200</v>
      </c>
      <c r="B2" s="53">
        <v>1</v>
      </c>
      <c r="C2" s="47">
        <v>17.821000000000002</v>
      </c>
      <c r="D2">
        <v>22.334</v>
      </c>
      <c r="E2">
        <v>22.335000000000001</v>
      </c>
      <c r="F2" s="84">
        <v>22.332999999999998</v>
      </c>
      <c r="G2" s="16" t="s">
        <v>179</v>
      </c>
      <c r="H2" s="6" t="s">
        <v>177</v>
      </c>
      <c r="I2" s="6" t="s">
        <v>16</v>
      </c>
      <c r="J2" s="7" t="s">
        <v>12</v>
      </c>
      <c r="K2" s="3" t="s">
        <v>178</v>
      </c>
      <c r="L2" s="48">
        <v>1009.1476590636254</v>
      </c>
      <c r="M2" s="102">
        <v>1014.9004179985246</v>
      </c>
      <c r="N2" s="102">
        <v>1014.9250061470372</v>
      </c>
      <c r="O2" s="102">
        <v>1014.8758298500122</v>
      </c>
      <c r="P2" s="49">
        <v>234306</v>
      </c>
      <c r="Q2">
        <v>133400</v>
      </c>
      <c r="R2">
        <v>119852</v>
      </c>
      <c r="S2">
        <v>119852</v>
      </c>
      <c r="T2">
        <f>AVERAGE(Q2:S2)</f>
        <v>124368</v>
      </c>
      <c r="U2" s="45">
        <v>0.230285355857934</v>
      </c>
      <c r="V2">
        <v>0.38524217510042358</v>
      </c>
      <c r="W2">
        <v>0.39635608499452318</v>
      </c>
      <c r="X2">
        <v>0.37215315793661646</v>
      </c>
      <c r="Y2">
        <f>AVERAGE(V2:X2)</f>
        <v>0.38458380601052106</v>
      </c>
      <c r="Z2">
        <f t="shared" ref="Z2:Z18" si="0">_xlfn.STDEV.S(V2:X2)</f>
        <v>1.2114887821869941E-2</v>
      </c>
      <c r="AA2" s="49">
        <f t="shared" ref="AA2:AA18" si="1">P2/$P$8</f>
        <v>4.5526052009588558E-3</v>
      </c>
      <c r="AB2">
        <v>7.3363407564196285E-3</v>
      </c>
      <c r="AC2">
        <v>7.4997360900363802E-3</v>
      </c>
      <c r="AD2">
        <v>7.0719902613672978E-3</v>
      </c>
      <c r="AE2">
        <f>_xlfn.STDEV.S(AB2:AD2)</f>
        <v>2.1584937387985085E-4</v>
      </c>
    </row>
    <row r="3" spans="1:31" ht="15.6" x14ac:dyDescent="0.3">
      <c r="A3" s="3" t="s">
        <v>200</v>
      </c>
      <c r="B3" s="53">
        <v>2</v>
      </c>
      <c r="C3" s="47">
        <v>18.544</v>
      </c>
      <c r="D3">
        <v>22.893000000000001</v>
      </c>
      <c r="E3">
        <v>22.893999999999998</v>
      </c>
      <c r="F3" s="84">
        <v>22.893000000000001</v>
      </c>
      <c r="G3" s="3" t="s">
        <v>78</v>
      </c>
      <c r="H3" s="42" t="s">
        <v>75</v>
      </c>
      <c r="I3" s="42" t="s">
        <v>11</v>
      </c>
      <c r="J3" s="43" t="s">
        <v>76</v>
      </c>
      <c r="K3" s="3" t="s">
        <v>77</v>
      </c>
      <c r="L3" s="48">
        <v>1026.5066026410564</v>
      </c>
      <c r="M3" s="102">
        <v>1028.6451930169658</v>
      </c>
      <c r="N3" s="102">
        <v>1028.6697811654781</v>
      </c>
      <c r="O3" s="102">
        <v>1028.6451930169658</v>
      </c>
      <c r="P3" s="49">
        <v>514329</v>
      </c>
      <c r="Q3">
        <v>243951</v>
      </c>
      <c r="R3">
        <v>196424</v>
      </c>
      <c r="S3">
        <v>196424</v>
      </c>
      <c r="T3">
        <f t="shared" ref="T3:T18" si="2">AVERAGE(Q3:S3)</f>
        <v>212266.33333333334</v>
      </c>
      <c r="U3" s="45">
        <v>0.50550321713082602</v>
      </c>
      <c r="V3">
        <v>0.70449935425729715</v>
      </c>
      <c r="W3">
        <v>0.64958321629146132</v>
      </c>
      <c r="X3">
        <v>0.666342065212292</v>
      </c>
      <c r="Y3">
        <f t="shared" ref="Y3:Y18" si="3">AVERAGE(V3:X3)</f>
        <v>0.67347487858701671</v>
      </c>
      <c r="Z3">
        <f t="shared" si="0"/>
        <v>2.8144330197211461E-2</v>
      </c>
      <c r="AA3" s="49">
        <f t="shared" si="1"/>
        <v>9.9934994426261695E-3</v>
      </c>
      <c r="AB3">
        <v>1.3416099429305283E-2</v>
      </c>
      <c r="AC3">
        <v>1.2291227194784451E-2</v>
      </c>
      <c r="AD3">
        <v>1.2662433450916173E-2</v>
      </c>
      <c r="AE3">
        <f t="shared" ref="AE3:AE18" si="4">_xlfn.STDEV.S(AB3:AD3)</f>
        <v>5.7317013698209398E-4</v>
      </c>
    </row>
    <row r="4" spans="1:31" ht="15.6" x14ac:dyDescent="0.3">
      <c r="A4" s="3" t="s">
        <v>200</v>
      </c>
      <c r="B4" s="53">
        <v>3</v>
      </c>
      <c r="C4" s="47">
        <v>18.725000000000001</v>
      </c>
      <c r="D4">
        <v>23.085999999999999</v>
      </c>
      <c r="E4">
        <v>23.088999999999999</v>
      </c>
      <c r="F4" s="84">
        <v>23.088999999999999</v>
      </c>
      <c r="G4" s="3" t="s">
        <v>8</v>
      </c>
      <c r="H4" s="4" t="s">
        <v>10</v>
      </c>
      <c r="I4" s="4" t="s">
        <v>11</v>
      </c>
      <c r="J4" s="3" t="s">
        <v>12</v>
      </c>
      <c r="K4" s="3" t="s">
        <v>9</v>
      </c>
      <c r="L4" s="48">
        <v>1030.8523409363745</v>
      </c>
      <c r="M4" s="102">
        <v>1033.3907056798623</v>
      </c>
      <c r="N4" s="102">
        <v>1033.4644701253994</v>
      </c>
      <c r="O4" s="102">
        <v>1033.4644701253994</v>
      </c>
      <c r="P4" s="49">
        <v>306503</v>
      </c>
      <c r="Q4">
        <v>199607</v>
      </c>
      <c r="R4">
        <v>165409</v>
      </c>
      <c r="S4">
        <v>165409</v>
      </c>
      <c r="T4">
        <f t="shared" si="2"/>
        <v>176808.33333333334</v>
      </c>
      <c r="U4" s="45">
        <v>0.3012434697640024</v>
      </c>
      <c r="V4">
        <v>0.57643954156874244</v>
      </c>
      <c r="W4">
        <v>0.54701518258234394</v>
      </c>
      <c r="X4">
        <v>0.54459204079806567</v>
      </c>
      <c r="Y4">
        <f t="shared" si="3"/>
        <v>0.55601558831638398</v>
      </c>
      <c r="Z4">
        <f t="shared" si="0"/>
        <v>1.7729108941725486E-2</v>
      </c>
      <c r="AA4" s="49">
        <f t="shared" si="1"/>
        <v>5.9554051194143217E-3</v>
      </c>
      <c r="AB4">
        <v>1.0977398570964414E-2</v>
      </c>
      <c r="AC4">
        <v>1.0350464296939789E-2</v>
      </c>
      <c r="AD4">
        <v>1.0348829579455049E-2</v>
      </c>
      <c r="AE4">
        <f t="shared" si="4"/>
        <v>3.6243349581570116E-4</v>
      </c>
    </row>
    <row r="5" spans="1:31" ht="15.6" x14ac:dyDescent="0.3">
      <c r="A5" s="3" t="s">
        <v>200</v>
      </c>
      <c r="B5" s="53">
        <v>4</v>
      </c>
      <c r="C5" s="47">
        <v>18.969000000000001</v>
      </c>
      <c r="D5">
        <v>23.292999999999999</v>
      </c>
      <c r="E5">
        <v>23.295000000000002</v>
      </c>
      <c r="F5" s="84">
        <v>23.295000000000002</v>
      </c>
      <c r="G5" s="3" t="s">
        <v>142</v>
      </c>
      <c r="H5" s="4" t="s">
        <v>137</v>
      </c>
      <c r="I5" s="4" t="s">
        <v>16</v>
      </c>
      <c r="J5" s="5" t="s">
        <v>12</v>
      </c>
      <c r="K5" s="3" t="s">
        <v>138</v>
      </c>
      <c r="L5" s="48">
        <v>1036.7106842737094</v>
      </c>
      <c r="M5" s="102">
        <v>1038.4804524219326</v>
      </c>
      <c r="N5" s="102">
        <v>1038.5296287189574</v>
      </c>
      <c r="O5" s="102">
        <v>1038.5296287189574</v>
      </c>
      <c r="P5" s="49">
        <v>354222</v>
      </c>
      <c r="Q5">
        <v>264068</v>
      </c>
      <c r="R5">
        <v>220099</v>
      </c>
      <c r="S5">
        <v>220099</v>
      </c>
      <c r="T5">
        <f t="shared" si="2"/>
        <v>234755.33333333334</v>
      </c>
      <c r="U5" s="45">
        <v>0.34814362125899073</v>
      </c>
      <c r="V5">
        <v>0.76259468286670662</v>
      </c>
      <c r="W5">
        <v>0.72787753188273507</v>
      </c>
      <c r="X5">
        <v>0.72897668724334996</v>
      </c>
      <c r="Y5">
        <f t="shared" si="3"/>
        <v>0.73981630066426396</v>
      </c>
      <c r="Z5">
        <f t="shared" si="0"/>
        <v>1.973431167908098E-2</v>
      </c>
      <c r="AA5" s="49">
        <f t="shared" si="1"/>
        <v>6.8825933586593932E-3</v>
      </c>
      <c r="AB5">
        <v>1.4522435013989643E-2</v>
      </c>
      <c r="AC5">
        <v>1.3772689764717462E-2</v>
      </c>
      <c r="AD5">
        <v>1.3852673080975972E-2</v>
      </c>
      <c r="AE5">
        <f t="shared" si="4"/>
        <v>4.1172327207323006E-4</v>
      </c>
    </row>
    <row r="6" spans="1:31" ht="15.6" x14ac:dyDescent="0.3">
      <c r="A6" s="3" t="s">
        <v>200</v>
      </c>
      <c r="B6" s="53">
        <v>5</v>
      </c>
      <c r="C6" s="47">
        <v>19.917999999999999</v>
      </c>
      <c r="D6">
        <v>24.291</v>
      </c>
      <c r="E6">
        <v>24.292000000000002</v>
      </c>
      <c r="F6" s="84">
        <v>24.291</v>
      </c>
      <c r="G6" s="3" t="s">
        <v>79</v>
      </c>
      <c r="H6" s="4" t="s">
        <v>80</v>
      </c>
      <c r="I6" s="4" t="s">
        <v>11</v>
      </c>
      <c r="J6" s="3" t="s">
        <v>12</v>
      </c>
      <c r="K6" s="3" t="s">
        <v>81</v>
      </c>
      <c r="L6" s="48">
        <v>1059.4957983193276</v>
      </c>
      <c r="M6" s="102">
        <v>1063.0194246373248</v>
      </c>
      <c r="N6" s="102">
        <v>1063.0440127858371</v>
      </c>
      <c r="O6" s="102">
        <v>1063.0194246373248</v>
      </c>
      <c r="P6" s="49">
        <v>5068752</v>
      </c>
      <c r="Q6">
        <v>1741665</v>
      </c>
      <c r="R6">
        <v>1542839</v>
      </c>
      <c r="S6">
        <v>1542839</v>
      </c>
      <c r="T6">
        <f t="shared" si="2"/>
        <v>1609114.3333333333</v>
      </c>
      <c r="U6" s="45">
        <v>4.9817732284944247</v>
      </c>
      <c r="V6">
        <v>5.0297062436002946</v>
      </c>
      <c r="W6">
        <v>5.102239644034853</v>
      </c>
      <c r="X6">
        <v>4.8979646613325629</v>
      </c>
      <c r="Y6">
        <f t="shared" si="3"/>
        <v>5.0099701829892362</v>
      </c>
      <c r="Z6">
        <f t="shared" si="0"/>
        <v>0.10355771919967016</v>
      </c>
      <c r="AA6" s="49">
        <f t="shared" si="1"/>
        <v>9.8486708481944976E-2</v>
      </c>
      <c r="AB6">
        <v>9.5782967942500685E-2</v>
      </c>
      <c r="AC6">
        <v>9.6543114252708673E-2</v>
      </c>
      <c r="AD6">
        <v>9.3075546040011073E-2</v>
      </c>
      <c r="AE6">
        <f t="shared" si="4"/>
        <v>1.8226347723700304E-3</v>
      </c>
    </row>
    <row r="7" spans="1:31" ht="15.6" x14ac:dyDescent="0.3">
      <c r="A7" s="3" t="s">
        <v>200</v>
      </c>
      <c r="B7" s="53">
        <v>6</v>
      </c>
      <c r="C7" s="47">
        <v>30.405999999999999</v>
      </c>
      <c r="D7">
        <v>35.116999999999997</v>
      </c>
      <c r="E7">
        <v>35.116</v>
      </c>
      <c r="F7" s="84">
        <v>35.119</v>
      </c>
      <c r="G7" s="3" t="s">
        <v>183</v>
      </c>
      <c r="H7" s="3" t="s">
        <v>143</v>
      </c>
      <c r="I7" s="4" t="s">
        <v>16</v>
      </c>
      <c r="J7" s="3" t="s">
        <v>25</v>
      </c>
      <c r="K7" s="3" t="s">
        <v>144</v>
      </c>
      <c r="L7" s="48">
        <v>1337.5974588507074</v>
      </c>
      <c r="M7" s="102">
        <v>1349.7289972899728</v>
      </c>
      <c r="N7" s="102">
        <v>1349.7018970189702</v>
      </c>
      <c r="O7" s="102">
        <v>1349.7831978319784</v>
      </c>
      <c r="P7" s="49">
        <v>1147071</v>
      </c>
      <c r="Q7">
        <v>653501</v>
      </c>
      <c r="R7">
        <v>562183</v>
      </c>
      <c r="S7">
        <v>562183</v>
      </c>
      <c r="T7">
        <f t="shared" si="2"/>
        <v>592622.33333333337</v>
      </c>
      <c r="U7" s="45">
        <v>1.1273874908423864</v>
      </c>
      <c r="V7">
        <v>1.8872274862841223</v>
      </c>
      <c r="W7">
        <v>1.8591650780168545</v>
      </c>
      <c r="X7">
        <v>1.9206098030080803</v>
      </c>
      <c r="Y7">
        <f t="shared" si="3"/>
        <v>1.8890007891030189</v>
      </c>
      <c r="Z7">
        <f t="shared" si="0"/>
        <v>3.0760721862099914E-2</v>
      </c>
      <c r="AA7" s="49">
        <f t="shared" si="1"/>
        <v>2.2287783498796766E-2</v>
      </c>
      <c r="AB7">
        <v>3.5939325492211273E-2</v>
      </c>
      <c r="AC7">
        <v>3.5178588044462528E-2</v>
      </c>
      <c r="AD7">
        <v>3.6497161271094272E-2</v>
      </c>
      <c r="AE7">
        <f t="shared" si="4"/>
        <v>6.6188337021453757E-4</v>
      </c>
    </row>
    <row r="8" spans="1:31" ht="15.6" x14ac:dyDescent="0.3">
      <c r="A8" s="3" t="s">
        <v>200</v>
      </c>
      <c r="B8" s="53"/>
      <c r="C8" s="47">
        <v>32.524999999999999</v>
      </c>
      <c r="D8">
        <v>36.927</v>
      </c>
      <c r="E8">
        <v>36.927</v>
      </c>
      <c r="F8" s="84">
        <v>36.927999999999997</v>
      </c>
      <c r="G8" s="3" t="s">
        <v>168</v>
      </c>
      <c r="H8" s="50"/>
      <c r="I8" s="50"/>
      <c r="J8" s="50"/>
      <c r="K8" s="50"/>
      <c r="L8" s="48">
        <v>1398.7871787467514</v>
      </c>
      <c r="M8" s="102">
        <v>1398.780487804878</v>
      </c>
      <c r="N8" s="102">
        <v>1398.780487804878</v>
      </c>
      <c r="O8" s="102">
        <v>1398.8075880758806</v>
      </c>
      <c r="P8" s="49">
        <v>51466356</v>
      </c>
      <c r="Q8">
        <v>18183452</v>
      </c>
      <c r="R8">
        <v>15980829</v>
      </c>
      <c r="S8">
        <v>15980829</v>
      </c>
      <c r="T8">
        <f t="shared" si="2"/>
        <v>16715036.666666666</v>
      </c>
      <c r="U8" s="45">
        <v>50.583203614807623</v>
      </c>
      <c r="V8">
        <v>52.511488750480865</v>
      </c>
      <c r="W8">
        <v>52.849337661507036</v>
      </c>
      <c r="X8">
        <v>52.623539369052295</v>
      </c>
      <c r="Y8">
        <f t="shared" si="3"/>
        <v>52.661455260346735</v>
      </c>
      <c r="Z8">
        <f t="shared" si="0"/>
        <v>0.17208626551785319</v>
      </c>
      <c r="AA8" s="49">
        <f t="shared" si="1"/>
        <v>1</v>
      </c>
      <c r="AB8">
        <v>1</v>
      </c>
      <c r="AC8">
        <v>1</v>
      </c>
      <c r="AD8">
        <v>1</v>
      </c>
      <c r="AE8">
        <f t="shared" si="4"/>
        <v>0</v>
      </c>
    </row>
    <row r="9" spans="1:31" ht="15.6" x14ac:dyDescent="0.3">
      <c r="A9" s="3" t="s">
        <v>200</v>
      </c>
      <c r="B9" s="53">
        <v>7</v>
      </c>
      <c r="C9" s="47">
        <v>33.563000000000002</v>
      </c>
      <c r="D9">
        <v>38.244999999999997</v>
      </c>
      <c r="E9">
        <v>38.247999999999998</v>
      </c>
      <c r="F9" s="84">
        <v>38.246000000000002</v>
      </c>
      <c r="G9" s="3" t="s">
        <v>30</v>
      </c>
      <c r="H9" s="4" t="s">
        <v>29</v>
      </c>
      <c r="I9" s="4" t="s">
        <v>11</v>
      </c>
      <c r="J9" s="3" t="s">
        <v>25</v>
      </c>
      <c r="K9" s="3" t="s">
        <v>28</v>
      </c>
      <c r="L9" s="48">
        <v>1427.1537622682663</v>
      </c>
      <c r="M9" s="102">
        <v>1439.3630179344464</v>
      </c>
      <c r="N9" s="102">
        <v>1439.4557823129251</v>
      </c>
      <c r="O9" s="102">
        <v>1439.3939393939395</v>
      </c>
      <c r="P9" s="49">
        <v>16646372</v>
      </c>
      <c r="Q9">
        <v>5226121</v>
      </c>
      <c r="R9">
        <v>4459680</v>
      </c>
      <c r="S9">
        <v>4459680</v>
      </c>
      <c r="T9">
        <f t="shared" si="2"/>
        <v>4715160.333333333</v>
      </c>
      <c r="U9" s="45">
        <v>16.360723582680549</v>
      </c>
      <c r="V9">
        <v>15.092370475097457</v>
      </c>
      <c r="W9">
        <v>14.748367195611047</v>
      </c>
      <c r="X9">
        <v>15.161503814969453</v>
      </c>
      <c r="Y9">
        <f t="shared" si="3"/>
        <v>15.000747161892653</v>
      </c>
      <c r="Z9">
        <f t="shared" si="0"/>
        <v>0.22128395831079217</v>
      </c>
      <c r="AA9" s="49">
        <f t="shared" si="1"/>
        <v>0.32344182284830891</v>
      </c>
      <c r="AB9">
        <v>0.28741082826297226</v>
      </c>
      <c r="AC9">
        <v>0.27906437144155666</v>
      </c>
      <c r="AD9">
        <v>0.28811258225412856</v>
      </c>
      <c r="AE9">
        <f t="shared" si="4"/>
        <v>5.0336520712202897E-3</v>
      </c>
    </row>
    <row r="10" spans="1:31" ht="15.6" x14ac:dyDescent="0.3">
      <c r="A10" s="3" t="s">
        <v>200</v>
      </c>
      <c r="B10" s="53">
        <v>8</v>
      </c>
      <c r="C10" s="47">
        <v>34.899000000000001</v>
      </c>
      <c r="D10">
        <v>39.359000000000002</v>
      </c>
      <c r="E10">
        <v>39.362000000000002</v>
      </c>
      <c r="F10" s="84">
        <v>39.360999999999997</v>
      </c>
      <c r="G10" s="3" t="s">
        <v>34</v>
      </c>
      <c r="H10" s="4" t="s">
        <v>36</v>
      </c>
      <c r="I10" s="4" t="s">
        <v>11</v>
      </c>
      <c r="J10" s="3" t="s">
        <v>25</v>
      </c>
      <c r="K10" s="3" t="s">
        <v>35</v>
      </c>
      <c r="L10" s="48">
        <v>1463.5768811341331</v>
      </c>
      <c r="M10" s="102">
        <v>1473.8095238095239</v>
      </c>
      <c r="N10" s="102">
        <v>1473.9022881880023</v>
      </c>
      <c r="O10" s="102">
        <v>1473.8713667285094</v>
      </c>
      <c r="P10" s="49">
        <v>623934</v>
      </c>
      <c r="Q10">
        <v>265188</v>
      </c>
      <c r="R10">
        <v>243923</v>
      </c>
      <c r="S10">
        <v>243923</v>
      </c>
      <c r="T10">
        <f t="shared" si="2"/>
        <v>251011.33333333334</v>
      </c>
      <c r="U10" s="45">
        <v>0.6132274172315868</v>
      </c>
      <c r="V10">
        <v>0.76582909992901893</v>
      </c>
      <c r="W10">
        <v>0.80666459733770879</v>
      </c>
      <c r="X10">
        <v>0.82590786147303186</v>
      </c>
      <c r="Y10">
        <f t="shared" si="3"/>
        <v>0.79946718624658653</v>
      </c>
      <c r="Z10">
        <f t="shared" si="0"/>
        <v>3.0679251000905301E-2</v>
      </c>
      <c r="AA10" s="49">
        <f t="shared" si="1"/>
        <v>1.2123143126744781E-2</v>
      </c>
      <c r="AB10">
        <v>1.4584029479111008E-2</v>
      </c>
      <c r="AC10">
        <v>1.5263476006157127E-2</v>
      </c>
      <c r="AD10">
        <v>1.5694646756480714E-2</v>
      </c>
      <c r="AE10">
        <f t="shared" si="4"/>
        <v>5.5991465656856092E-4</v>
      </c>
    </row>
    <row r="11" spans="1:31" ht="15.6" x14ac:dyDescent="0.3">
      <c r="A11" s="3" t="s">
        <v>200</v>
      </c>
      <c r="B11" s="53">
        <v>9</v>
      </c>
      <c r="C11" s="47">
        <v>35.786000000000001</v>
      </c>
      <c r="D11">
        <v>40.183</v>
      </c>
      <c r="E11">
        <v>40.183999999999997</v>
      </c>
      <c r="F11" s="84">
        <v>40.183999999999997</v>
      </c>
      <c r="G11" s="3" t="s">
        <v>37</v>
      </c>
      <c r="H11" s="4" t="s">
        <v>39</v>
      </c>
      <c r="I11" s="4" t="s">
        <v>11</v>
      </c>
      <c r="J11" s="3" t="s">
        <v>25</v>
      </c>
      <c r="K11" s="3" t="s">
        <v>38</v>
      </c>
      <c r="L11" s="48">
        <v>1487.7589967284625</v>
      </c>
      <c r="M11" s="102">
        <v>1499.2888064316635</v>
      </c>
      <c r="N11" s="102">
        <v>1499.3197278911562</v>
      </c>
      <c r="O11" s="102">
        <v>1499.3197278911562</v>
      </c>
      <c r="P11" s="49">
        <v>7822928</v>
      </c>
      <c r="Q11">
        <v>2377378</v>
      </c>
      <c r="R11">
        <v>2084550</v>
      </c>
      <c r="S11">
        <v>2084550</v>
      </c>
      <c r="T11">
        <f t="shared" si="2"/>
        <v>2182159.3333333335</v>
      </c>
      <c r="U11" s="45">
        <v>7.6886881186610498</v>
      </c>
      <c r="V11">
        <v>6.8655642560411918</v>
      </c>
      <c r="W11">
        <v>6.8937028750069533</v>
      </c>
      <c r="X11">
        <v>6.8484417531853765</v>
      </c>
      <c r="Y11">
        <f t="shared" si="3"/>
        <v>6.8692362947445069</v>
      </c>
      <c r="Z11">
        <f t="shared" si="0"/>
        <v>2.2852903279799903E-2</v>
      </c>
      <c r="AA11" s="49">
        <f t="shared" si="1"/>
        <v>0.15200081389092324</v>
      </c>
      <c r="AB11">
        <v>0.13074404134044515</v>
      </c>
      <c r="AC11">
        <v>0.13044066737714294</v>
      </c>
      <c r="AD11">
        <v>0.13014027249586557</v>
      </c>
      <c r="AE11">
        <f t="shared" si="4"/>
        <v>3.018856472221152E-4</v>
      </c>
    </row>
    <row r="12" spans="1:31" ht="15.6" x14ac:dyDescent="0.3">
      <c r="A12" s="3" t="s">
        <v>200</v>
      </c>
      <c r="B12" s="53">
        <v>10</v>
      </c>
      <c r="C12" s="47">
        <v>36.28</v>
      </c>
      <c r="D12">
        <v>40.656999999999996</v>
      </c>
      <c r="E12">
        <v>40.656999999999996</v>
      </c>
      <c r="F12" s="84">
        <v>40.655999999999999</v>
      </c>
      <c r="G12" s="3" t="s">
        <v>149</v>
      </c>
      <c r="H12" s="4" t="s">
        <v>150</v>
      </c>
      <c r="I12" s="4" t="s">
        <v>16</v>
      </c>
      <c r="J12" s="3" t="s">
        <v>25</v>
      </c>
      <c r="K12" s="3" t="s">
        <v>151</v>
      </c>
      <c r="L12" s="48">
        <v>1501.4245014245016</v>
      </c>
      <c r="M12" s="102">
        <v>1515.7472067039105</v>
      </c>
      <c r="N12" s="102">
        <v>1515.7472067039105</v>
      </c>
      <c r="O12" s="102">
        <v>1515.7122905027932</v>
      </c>
      <c r="P12" s="49">
        <v>5579514</v>
      </c>
      <c r="Q12">
        <v>1146835</v>
      </c>
      <c r="R12">
        <v>1009159</v>
      </c>
      <c r="S12">
        <v>1009159</v>
      </c>
      <c r="T12">
        <f t="shared" si="2"/>
        <v>1055051</v>
      </c>
      <c r="U12" s="45">
        <v>5.4837706546325089</v>
      </c>
      <c r="V12">
        <v>3.3119131175509318</v>
      </c>
      <c r="W12">
        <v>3.3373353000115813</v>
      </c>
      <c r="X12">
        <v>3.3305871708546868</v>
      </c>
      <c r="Y12">
        <f t="shared" si="3"/>
        <v>3.3266118628057328</v>
      </c>
      <c r="Z12">
        <f t="shared" si="0"/>
        <v>1.3169060172567183E-2</v>
      </c>
      <c r="AA12" s="49">
        <f t="shared" si="1"/>
        <v>0.10841090051139428</v>
      </c>
      <c r="AB12">
        <v>6.3070257506660454E-2</v>
      </c>
      <c r="AC12">
        <v>6.3148100764985352E-2</v>
      </c>
      <c r="AD12">
        <v>6.3290824045434554E-2</v>
      </c>
      <c r="AE12">
        <f t="shared" si="4"/>
        <v>1.1186234522513607E-4</v>
      </c>
    </row>
    <row r="13" spans="1:31" ht="15.6" x14ac:dyDescent="0.3">
      <c r="A13" s="3" t="s">
        <v>200</v>
      </c>
      <c r="B13" s="53">
        <v>11</v>
      </c>
      <c r="C13" s="47">
        <v>59.101999999999997</v>
      </c>
      <c r="D13">
        <v>62.537999999999997</v>
      </c>
      <c r="E13">
        <v>62.536999999999999</v>
      </c>
      <c r="F13" s="84">
        <v>62.54</v>
      </c>
      <c r="G13" s="3" t="s">
        <v>191</v>
      </c>
      <c r="H13" s="3" t="s">
        <v>189</v>
      </c>
      <c r="I13" s="4" t="s">
        <v>16</v>
      </c>
      <c r="J13" s="51" t="s">
        <v>190</v>
      </c>
      <c r="K13" s="3" t="s">
        <v>188</v>
      </c>
      <c r="L13" s="48">
        <v>2495.4564060581251</v>
      </c>
      <c r="M13" s="102">
        <v>2502.8801071667781</v>
      </c>
      <c r="N13" s="102">
        <v>2502.8131279303416</v>
      </c>
      <c r="O13" s="102">
        <v>2503.014065639652</v>
      </c>
      <c r="P13" s="49">
        <v>802703</v>
      </c>
      <c r="Q13">
        <v>590667</v>
      </c>
      <c r="R13">
        <v>432082</v>
      </c>
      <c r="S13">
        <v>432082</v>
      </c>
      <c r="T13">
        <f t="shared" si="2"/>
        <v>484943.66666666669</v>
      </c>
      <c r="U13" s="45">
        <v>0.78892877691237617</v>
      </c>
      <c r="V13">
        <v>1.7057709133436425</v>
      </c>
      <c r="W13">
        <v>1.4289150779011077</v>
      </c>
      <c r="X13">
        <v>1.7967344233564215</v>
      </c>
      <c r="Y13">
        <f t="shared" si="3"/>
        <v>1.6438068048670573</v>
      </c>
      <c r="Z13">
        <f t="shared" si="0"/>
        <v>0.19157878477865806</v>
      </c>
      <c r="AA13" s="49">
        <f t="shared" si="1"/>
        <v>1.5596655026440963E-2</v>
      </c>
      <c r="AB13">
        <v>3.2483766008786448E-2</v>
      </c>
      <c r="AC13">
        <v>2.7037521019716813E-2</v>
      </c>
      <c r="AD13">
        <v>3.4143169480787036E-2</v>
      </c>
      <c r="AE13">
        <f t="shared" si="4"/>
        <v>3.7171997618315527E-3</v>
      </c>
    </row>
    <row r="14" spans="1:31" ht="15.6" x14ac:dyDescent="0.3">
      <c r="A14" s="3" t="s">
        <v>200</v>
      </c>
      <c r="B14" s="53">
        <v>12</v>
      </c>
      <c r="C14" s="47">
        <v>64.132000000000005</v>
      </c>
      <c r="D14">
        <v>67.686999999999998</v>
      </c>
      <c r="E14">
        <v>67.691999999999993</v>
      </c>
      <c r="F14" s="84">
        <v>67.688999999999993</v>
      </c>
      <c r="G14" s="3" t="s">
        <v>58</v>
      </c>
      <c r="H14" s="3" t="s">
        <v>59</v>
      </c>
      <c r="I14" s="3" t="s">
        <v>16</v>
      </c>
      <c r="J14" s="52" t="s">
        <v>60</v>
      </c>
      <c r="K14" s="52" t="s">
        <v>203</v>
      </c>
      <c r="L14" s="48">
        <v>2809.4367227505491</v>
      </c>
      <c r="M14" s="102">
        <v>2835.5581127733026</v>
      </c>
      <c r="N14" s="102">
        <v>2835.8457997698497</v>
      </c>
      <c r="O14" s="102">
        <v>2835.6731875719211</v>
      </c>
      <c r="P14" s="49">
        <v>1188863</v>
      </c>
      <c r="Q14">
        <v>603985</v>
      </c>
      <c r="R14">
        <v>554657</v>
      </c>
      <c r="S14">
        <v>554657</v>
      </c>
      <c r="T14">
        <f t="shared" si="2"/>
        <v>571099.66666666663</v>
      </c>
      <c r="U14" s="45">
        <v>1.1684623484730694</v>
      </c>
      <c r="V14">
        <v>1.7442315976613894</v>
      </c>
      <c r="W14">
        <v>1.8342762493309022</v>
      </c>
      <c r="X14">
        <v>1.7642953970766921</v>
      </c>
      <c r="Y14">
        <f t="shared" si="3"/>
        <v>1.7809344146896613</v>
      </c>
      <c r="Z14">
        <f t="shared" si="0"/>
        <v>4.727211126990729E-2</v>
      </c>
      <c r="AA14" s="49">
        <f t="shared" si="1"/>
        <v>2.3099809125790838E-2</v>
      </c>
      <c r="AB14">
        <v>3.3216190193149246E-2</v>
      </c>
      <c r="AC14">
        <v>3.4707648770911696E-2</v>
      </c>
      <c r="AD14">
        <v>3.3526733819699464E-2</v>
      </c>
      <c r="AE14">
        <f t="shared" si="4"/>
        <v>7.8691869075620305E-4</v>
      </c>
    </row>
    <row r="15" spans="1:31" ht="15.6" x14ac:dyDescent="0.3">
      <c r="A15" s="3" t="s">
        <v>200</v>
      </c>
      <c r="B15" s="53">
        <v>13</v>
      </c>
      <c r="C15" s="47">
        <v>69.084999999999994</v>
      </c>
      <c r="D15">
        <v>74.582999999999998</v>
      </c>
      <c r="E15">
        <v>74.584999999999994</v>
      </c>
      <c r="F15" s="84">
        <v>74.581999999999994</v>
      </c>
      <c r="G15" s="3" t="s">
        <v>110</v>
      </c>
      <c r="H15" s="3" t="s">
        <v>111</v>
      </c>
      <c r="I15" s="3" t="s">
        <v>106</v>
      </c>
      <c r="J15" s="3" t="s">
        <v>109</v>
      </c>
      <c r="K15" s="3" t="s">
        <v>167</v>
      </c>
      <c r="L15" s="48">
        <v>3128.8739669421489</v>
      </c>
      <c r="M15" s="102">
        <v>3157.0949720670392</v>
      </c>
      <c r="N15" s="102">
        <v>3157.1694599627558</v>
      </c>
      <c r="O15" s="102">
        <v>3157.0577281191804</v>
      </c>
      <c r="P15" s="49">
        <v>903675</v>
      </c>
      <c r="Q15">
        <v>932695</v>
      </c>
      <c r="R15">
        <v>834804</v>
      </c>
      <c r="S15">
        <v>834804</v>
      </c>
      <c r="T15">
        <f t="shared" si="2"/>
        <v>867434.33333333337</v>
      </c>
      <c r="U15" s="45">
        <v>0.88816811756813108</v>
      </c>
      <c r="V15">
        <v>2.6935041267263085</v>
      </c>
      <c r="W15">
        <v>2.760735283330841</v>
      </c>
      <c r="X15">
        <v>2.7361615974976332</v>
      </c>
      <c r="Y15">
        <f t="shared" si="3"/>
        <v>2.7301336691849278</v>
      </c>
      <c r="Z15">
        <f t="shared" si="0"/>
        <v>3.4018510320164411E-2</v>
      </c>
      <c r="AA15" s="49">
        <f t="shared" si="1"/>
        <v>1.7558558060726117E-2</v>
      </c>
      <c r="AB15">
        <v>5.1293615755688193E-2</v>
      </c>
      <c r="AC15">
        <v>5.2237840727787026E-2</v>
      </c>
      <c r="AD15">
        <v>5.1995012694010453E-2</v>
      </c>
      <c r="AE15">
        <f t="shared" si="4"/>
        <v>4.9032028937057691E-4</v>
      </c>
    </row>
    <row r="16" spans="1:31" ht="15.6" x14ac:dyDescent="0.3">
      <c r="A16" s="3" t="s">
        <v>200</v>
      </c>
      <c r="B16" s="53">
        <v>14</v>
      </c>
      <c r="C16" s="47">
        <v>73.346000000000004</v>
      </c>
      <c r="D16">
        <v>81.164000000000001</v>
      </c>
      <c r="E16">
        <v>81.176000000000002</v>
      </c>
      <c r="F16" s="84">
        <v>81.179000000000002</v>
      </c>
      <c r="G16" s="3" t="s">
        <v>112</v>
      </c>
      <c r="H16" s="3" t="s">
        <v>113</v>
      </c>
      <c r="I16" s="3" t="s">
        <v>106</v>
      </c>
      <c r="J16" s="3" t="s">
        <v>114</v>
      </c>
      <c r="K16" s="3" t="s">
        <v>115</v>
      </c>
      <c r="L16" s="48">
        <v>3322.1978021978025</v>
      </c>
      <c r="M16" s="102">
        <v>3358.4490437516374</v>
      </c>
      <c r="N16" s="102">
        <v>3358.763426774954</v>
      </c>
      <c r="O16" s="102">
        <v>3358.8420225307832</v>
      </c>
      <c r="P16" s="49">
        <v>4647523</v>
      </c>
      <c r="Q16">
        <v>1109721</v>
      </c>
      <c r="R16">
        <v>1065327</v>
      </c>
      <c r="S16">
        <v>1065327</v>
      </c>
      <c r="T16">
        <f t="shared" si="2"/>
        <v>1080125</v>
      </c>
      <c r="U16" s="45">
        <v>4.5677724339664074</v>
      </c>
      <c r="V16">
        <v>3.2047326221485548</v>
      </c>
      <c r="W16">
        <v>3.5230854633961926</v>
      </c>
      <c r="X16">
        <v>3.2118927045799128</v>
      </c>
      <c r="Y16">
        <f t="shared" si="3"/>
        <v>3.3132369300415534</v>
      </c>
      <c r="Z16">
        <f t="shared" si="0"/>
        <v>0.18176941961844348</v>
      </c>
      <c r="AA16" s="49">
        <f t="shared" si="1"/>
        <v>9.0302157782455011E-2</v>
      </c>
      <c r="AB16">
        <v>6.1029170918701248E-2</v>
      </c>
      <c r="AC16">
        <v>6.6662812048110892E-2</v>
      </c>
      <c r="AD16">
        <v>6.1035284648086871E-2</v>
      </c>
      <c r="AE16">
        <f t="shared" si="4"/>
        <v>3.2508207781698274E-3</v>
      </c>
    </row>
    <row r="17" spans="1:31" ht="15.6" x14ac:dyDescent="0.3">
      <c r="A17" s="3" t="s">
        <v>200</v>
      </c>
      <c r="B17" s="53">
        <v>15</v>
      </c>
      <c r="C17" s="47">
        <v>74.602000000000004</v>
      </c>
      <c r="D17">
        <v>83.007000000000005</v>
      </c>
      <c r="E17">
        <v>83.019000000000005</v>
      </c>
      <c r="F17" s="84">
        <v>83.016999999999996</v>
      </c>
      <c r="G17" s="3" t="s">
        <v>159</v>
      </c>
      <c r="H17" s="3" t="s">
        <v>158</v>
      </c>
      <c r="I17" s="3" t="s">
        <v>106</v>
      </c>
      <c r="J17" s="52" t="s">
        <v>118</v>
      </c>
      <c r="K17" s="3" t="s">
        <v>160</v>
      </c>
      <c r="L17" s="48">
        <v>3368.2051282051284</v>
      </c>
      <c r="M17" s="102">
        <v>3405.5292598967299</v>
      </c>
      <c r="N17" s="102">
        <v>3405.7874354561104</v>
      </c>
      <c r="O17" s="102">
        <v>3405.7444061962133</v>
      </c>
      <c r="P17" s="49">
        <v>1881429</v>
      </c>
      <c r="Q17">
        <v>451626</v>
      </c>
      <c r="R17">
        <v>387905</v>
      </c>
      <c r="S17">
        <v>387905</v>
      </c>
      <c r="T17">
        <f t="shared" si="2"/>
        <v>409145.33333333331</v>
      </c>
      <c r="U17" s="45">
        <v>1.849144054298383</v>
      </c>
      <c r="V17">
        <v>1.3042382501641974</v>
      </c>
      <c r="W17">
        <v>1.2828197038831268</v>
      </c>
      <c r="X17">
        <v>1.3398953628290977</v>
      </c>
      <c r="Y17">
        <f t="shared" si="3"/>
        <v>1.3089844389588075</v>
      </c>
      <c r="Z17">
        <f t="shared" si="0"/>
        <v>2.8832315933423686E-2</v>
      </c>
      <c r="AA17" s="49">
        <f t="shared" si="1"/>
        <v>3.6556483618152412E-2</v>
      </c>
      <c r="AB17">
        <v>2.4837198129376094E-2</v>
      </c>
      <c r="AC17">
        <v>2.4273146280458919E-2</v>
      </c>
      <c r="AD17">
        <v>2.5461901249787183E-2</v>
      </c>
      <c r="AE17">
        <f t="shared" si="4"/>
        <v>5.9463530195979174E-4</v>
      </c>
    </row>
    <row r="18" spans="1:31" ht="15.6" x14ac:dyDescent="0.3">
      <c r="A18" s="3" t="s">
        <v>200</v>
      </c>
      <c r="B18" s="53">
        <v>16</v>
      </c>
      <c r="C18" s="47">
        <v>75.95</v>
      </c>
      <c r="D18">
        <v>84.938999999999993</v>
      </c>
      <c r="E18">
        <v>84.948999999999998</v>
      </c>
      <c r="F18" s="84">
        <v>84.947000000000003</v>
      </c>
      <c r="G18" s="3" t="s">
        <v>116</v>
      </c>
      <c r="H18" s="3" t="s">
        <v>117</v>
      </c>
      <c r="I18" s="3" t="s">
        <v>106</v>
      </c>
      <c r="J18" s="3" t="s">
        <v>118</v>
      </c>
      <c r="K18" s="3" t="s">
        <v>119</v>
      </c>
      <c r="L18" s="48">
        <v>3414.5719489981789</v>
      </c>
      <c r="M18" s="102">
        <v>3447.0955249569706</v>
      </c>
      <c r="N18" s="102">
        <v>3447.3106712564545</v>
      </c>
      <c r="O18" s="102">
        <v>3447.2676419965578</v>
      </c>
      <c r="P18" s="49">
        <v>2557460</v>
      </c>
      <c r="Q18">
        <v>503709</v>
      </c>
      <c r="R18">
        <v>378744</v>
      </c>
      <c r="S18">
        <v>378744</v>
      </c>
      <c r="T18">
        <f t="shared" si="2"/>
        <v>420399</v>
      </c>
      <c r="U18" s="45">
        <v>2.5135744974197496</v>
      </c>
      <c r="V18">
        <v>1.4546473071788553</v>
      </c>
      <c r="W18">
        <v>1.2525238548807338</v>
      </c>
      <c r="X18">
        <v>1.2304021295944283</v>
      </c>
      <c r="Y18">
        <f t="shared" si="3"/>
        <v>1.312524430551339</v>
      </c>
      <c r="Z18">
        <f t="shared" si="0"/>
        <v>0.12357801879003734</v>
      </c>
      <c r="AA18" s="49">
        <f t="shared" si="1"/>
        <v>4.9691880264458588E-2</v>
      </c>
      <c r="AB18">
        <v>2.7701505742693963E-2</v>
      </c>
      <c r="AC18">
        <v>2.3699896920241121E-2</v>
      </c>
      <c r="AD18">
        <v>2.3381211988907441E-2</v>
      </c>
      <c r="AE18">
        <f t="shared" si="4"/>
        <v>2.407605012330664E-3</v>
      </c>
    </row>
    <row r="22" spans="1:31" x14ac:dyDescent="0.3">
      <c r="D22" s="182" t="s">
        <v>1</v>
      </c>
      <c r="E22" s="182" t="s">
        <v>7</v>
      </c>
      <c r="F22" s="183" t="s">
        <v>230</v>
      </c>
      <c r="G22" s="183" t="s">
        <v>232</v>
      </c>
      <c r="H22" s="183"/>
      <c r="I22" s="183" t="s">
        <v>234</v>
      </c>
      <c r="J22" s="183"/>
      <c r="K22" s="183"/>
      <c r="M22" s="172" t="s">
        <v>244</v>
      </c>
      <c r="N22" s="173" t="s">
        <v>224</v>
      </c>
      <c r="O22" s="174"/>
    </row>
    <row r="23" spans="1:31" x14ac:dyDescent="0.3">
      <c r="D23" s="182"/>
      <c r="E23" s="182"/>
      <c r="F23" s="183"/>
      <c r="G23" s="2" t="s">
        <v>233</v>
      </c>
      <c r="H23" s="2" t="s">
        <v>231</v>
      </c>
      <c r="I23" s="183"/>
      <c r="J23" s="183"/>
      <c r="K23" s="183"/>
      <c r="M23" s="172"/>
      <c r="N23" s="173"/>
      <c r="O23" s="174"/>
    </row>
    <row r="24" spans="1:31" ht="16.8" x14ac:dyDescent="0.3">
      <c r="D24" s="50">
        <v>1</v>
      </c>
      <c r="E24" s="16" t="s">
        <v>179</v>
      </c>
      <c r="F24" s="2" t="s">
        <v>239</v>
      </c>
      <c r="G24" s="104">
        <v>1009.1476590636254</v>
      </c>
      <c r="H24" s="3" t="s">
        <v>178</v>
      </c>
      <c r="I24" s="111">
        <v>0.4</v>
      </c>
      <c r="J24" s="103" t="s">
        <v>235</v>
      </c>
      <c r="K24" s="105">
        <v>0.01</v>
      </c>
      <c r="M24" s="20">
        <v>0.38458380601052106</v>
      </c>
      <c r="N24" s="20">
        <v>1.2114887821869941E-2</v>
      </c>
      <c r="O24" s="20">
        <f>(1/3)*(N24)^2</f>
        <v>4.8923502312164207E-5</v>
      </c>
    </row>
    <row r="25" spans="1:31" x14ac:dyDescent="0.3">
      <c r="D25" s="50">
        <v>2</v>
      </c>
      <c r="E25" s="3" t="s">
        <v>78</v>
      </c>
      <c r="F25" s="2" t="s">
        <v>239</v>
      </c>
      <c r="G25" s="104">
        <v>1026.5066026410564</v>
      </c>
      <c r="H25" s="3" t="s">
        <v>77</v>
      </c>
      <c r="I25" s="111">
        <v>0.7</v>
      </c>
      <c r="J25" s="103" t="s">
        <v>235</v>
      </c>
      <c r="K25" s="105">
        <v>0.02</v>
      </c>
      <c r="M25" s="20">
        <v>0.67347487858701671</v>
      </c>
      <c r="N25" s="20">
        <v>2.8144330197211461E-2</v>
      </c>
      <c r="O25" s="20">
        <f t="shared" ref="O25:O39" si="5">(1/3)*(N25)^2</f>
        <v>2.6403444074988962E-4</v>
      </c>
    </row>
    <row r="26" spans="1:31" x14ac:dyDescent="0.3">
      <c r="D26" s="50">
        <v>3</v>
      </c>
      <c r="E26" s="3" t="s">
        <v>8</v>
      </c>
      <c r="F26" s="2" t="s">
        <v>239</v>
      </c>
      <c r="G26" s="104">
        <v>1030.8523409363745</v>
      </c>
      <c r="H26" s="3" t="s">
        <v>9</v>
      </c>
      <c r="I26" s="111">
        <v>0.6</v>
      </c>
      <c r="J26" s="103" t="s">
        <v>235</v>
      </c>
      <c r="K26" s="105">
        <v>0.01</v>
      </c>
      <c r="M26" s="20">
        <v>0.55601558831638398</v>
      </c>
      <c r="N26" s="20">
        <v>1.7729108941725486E-2</v>
      </c>
      <c r="O26" s="20">
        <f t="shared" si="5"/>
        <v>1.0477376795585686E-4</v>
      </c>
    </row>
    <row r="27" spans="1:31" x14ac:dyDescent="0.3">
      <c r="D27" s="50">
        <v>4</v>
      </c>
      <c r="E27" s="3" t="s">
        <v>142</v>
      </c>
      <c r="F27" s="2" t="s">
        <v>239</v>
      </c>
      <c r="G27" s="104">
        <v>1036.7106842737094</v>
      </c>
      <c r="H27" s="3" t="s">
        <v>138</v>
      </c>
      <c r="I27" s="111">
        <v>0.73</v>
      </c>
      <c r="J27" s="103" t="s">
        <v>235</v>
      </c>
      <c r="K27" s="105">
        <v>0.01</v>
      </c>
      <c r="M27" s="20">
        <v>0.73981630066426396</v>
      </c>
      <c r="N27" s="20">
        <v>1.973431167908098E-2</v>
      </c>
      <c r="O27" s="20">
        <f t="shared" si="5"/>
        <v>1.2981435248237064E-4</v>
      </c>
    </row>
    <row r="28" spans="1:31" x14ac:dyDescent="0.3">
      <c r="D28" s="50">
        <v>5</v>
      </c>
      <c r="E28" s="3" t="s">
        <v>79</v>
      </c>
      <c r="F28" s="2" t="s">
        <v>239</v>
      </c>
      <c r="G28" s="104">
        <v>1059.4957983193276</v>
      </c>
      <c r="H28" s="3" t="s">
        <v>81</v>
      </c>
      <c r="I28" s="139">
        <v>5</v>
      </c>
      <c r="J28" s="103" t="s">
        <v>235</v>
      </c>
      <c r="K28" s="105">
        <v>0.1</v>
      </c>
      <c r="M28" s="20">
        <v>5.0099701829892362</v>
      </c>
      <c r="N28" s="20">
        <v>0.10355771919967016</v>
      </c>
      <c r="O28" s="20">
        <f t="shared" si="5"/>
        <v>3.5747337352792447E-3</v>
      </c>
    </row>
    <row r="29" spans="1:31" x14ac:dyDescent="0.3">
      <c r="D29" s="50">
        <v>6</v>
      </c>
      <c r="E29" s="3" t="s">
        <v>183</v>
      </c>
      <c r="F29" s="2" t="s">
        <v>237</v>
      </c>
      <c r="G29" s="104">
        <v>1337.5974588507074</v>
      </c>
      <c r="H29" s="3" t="s">
        <v>144</v>
      </c>
      <c r="I29" s="105">
        <v>1.9</v>
      </c>
      <c r="J29" s="103" t="s">
        <v>235</v>
      </c>
      <c r="K29" s="105">
        <v>0.03</v>
      </c>
      <c r="M29" s="20">
        <v>1.8890007891030189</v>
      </c>
      <c r="N29" s="20">
        <v>3.0760721862099914E-2</v>
      </c>
      <c r="O29" s="20">
        <f t="shared" si="5"/>
        <v>3.1540733649249053E-4</v>
      </c>
    </row>
    <row r="30" spans="1:31" x14ac:dyDescent="0.3">
      <c r="D30" s="50">
        <v>7</v>
      </c>
      <c r="E30" s="3" t="s">
        <v>30</v>
      </c>
      <c r="F30" s="2" t="s">
        <v>237</v>
      </c>
      <c r="G30" s="104">
        <v>1427.1537622682663</v>
      </c>
      <c r="H30" s="3" t="s">
        <v>28</v>
      </c>
      <c r="I30" s="139">
        <v>15</v>
      </c>
      <c r="J30" s="103" t="s">
        <v>235</v>
      </c>
      <c r="K30" s="105">
        <v>0.2</v>
      </c>
      <c r="M30" s="20">
        <v>15.000747161892653</v>
      </c>
      <c r="N30" s="20">
        <v>0.22128395831079217</v>
      </c>
      <c r="O30" s="20">
        <f t="shared" si="5"/>
        <v>1.63221967352308E-2</v>
      </c>
    </row>
    <row r="31" spans="1:31" x14ac:dyDescent="0.3">
      <c r="D31" s="50">
        <v>8</v>
      </c>
      <c r="E31" s="3" t="s">
        <v>34</v>
      </c>
      <c r="F31" s="2" t="s">
        <v>237</v>
      </c>
      <c r="G31" s="104">
        <v>1463.5768811341331</v>
      </c>
      <c r="H31" s="3" t="s">
        <v>35</v>
      </c>
      <c r="I31" s="111">
        <v>0.8</v>
      </c>
      <c r="J31" s="103" t="s">
        <v>235</v>
      </c>
      <c r="K31" s="105">
        <v>0.03</v>
      </c>
      <c r="M31" s="20">
        <v>0.79946718624658653</v>
      </c>
      <c r="N31" s="20">
        <v>3.0679251000905301E-2</v>
      </c>
      <c r="O31" s="20">
        <f t="shared" si="5"/>
        <v>3.1373881399218294E-4</v>
      </c>
    </row>
    <row r="32" spans="1:31" x14ac:dyDescent="0.3">
      <c r="D32" s="50">
        <v>9</v>
      </c>
      <c r="E32" s="3" t="s">
        <v>37</v>
      </c>
      <c r="F32" s="2" t="s">
        <v>237</v>
      </c>
      <c r="G32" s="104">
        <v>1487.7589967284625</v>
      </c>
      <c r="H32" s="3" t="s">
        <v>38</v>
      </c>
      <c r="I32" s="105">
        <v>6.9</v>
      </c>
      <c r="J32" s="103" t="s">
        <v>235</v>
      </c>
      <c r="K32" s="105">
        <v>0.02</v>
      </c>
      <c r="M32" s="20">
        <v>6.8692362947445069</v>
      </c>
      <c r="N32" s="20">
        <v>2.2852903279799903E-2</v>
      </c>
      <c r="O32" s="20">
        <f t="shared" si="5"/>
        <v>1.7408506277196304E-4</v>
      </c>
    </row>
    <row r="33" spans="4:15" x14ac:dyDescent="0.3">
      <c r="D33" s="50">
        <v>10</v>
      </c>
      <c r="E33" s="3" t="s">
        <v>149</v>
      </c>
      <c r="F33" s="2" t="s">
        <v>237</v>
      </c>
      <c r="G33" s="104">
        <v>1501.4245014245016</v>
      </c>
      <c r="H33" s="3" t="s">
        <v>151</v>
      </c>
      <c r="I33" s="105">
        <v>3.32</v>
      </c>
      <c r="J33" s="103" t="s">
        <v>235</v>
      </c>
      <c r="K33" s="105">
        <v>0.01</v>
      </c>
      <c r="M33" s="20">
        <v>3.3266118628057328</v>
      </c>
      <c r="N33" s="20">
        <v>1.3169060172567183E-2</v>
      </c>
      <c r="O33" s="20">
        <f t="shared" si="5"/>
        <v>5.7808048609565062E-5</v>
      </c>
    </row>
    <row r="34" spans="4:15" x14ac:dyDescent="0.3">
      <c r="D34" s="50">
        <v>11</v>
      </c>
      <c r="E34" s="3" t="s">
        <v>191</v>
      </c>
      <c r="F34" s="2" t="s">
        <v>238</v>
      </c>
      <c r="G34" s="104">
        <v>2495.4564060581251</v>
      </c>
      <c r="H34" s="3" t="s">
        <v>188</v>
      </c>
      <c r="I34" s="139">
        <v>1.6</v>
      </c>
      <c r="J34" s="103" t="s">
        <v>235</v>
      </c>
      <c r="K34" s="105">
        <v>0.1</v>
      </c>
      <c r="M34" s="20">
        <v>1.6438068048670573</v>
      </c>
      <c r="N34" s="20">
        <v>0.19157878477865806</v>
      </c>
      <c r="O34" s="20">
        <f t="shared" si="5"/>
        <v>1.2234143592422461E-2</v>
      </c>
    </row>
    <row r="35" spans="4:15" x14ac:dyDescent="0.3">
      <c r="D35" s="50">
        <v>12</v>
      </c>
      <c r="E35" s="3" t="s">
        <v>58</v>
      </c>
      <c r="F35" s="2" t="s">
        <v>237</v>
      </c>
      <c r="G35" s="104">
        <v>2809.4367227505491</v>
      </c>
      <c r="H35" s="52" t="s">
        <v>203</v>
      </c>
      <c r="I35" s="105">
        <v>1.8</v>
      </c>
      <c r="J35" s="103" t="s">
        <v>235</v>
      </c>
      <c r="K35" s="105">
        <v>0.04</v>
      </c>
      <c r="M35" s="20">
        <v>1.7809344146896613</v>
      </c>
      <c r="N35" s="20">
        <v>4.727211126990729E-2</v>
      </c>
      <c r="O35" s="20">
        <f t="shared" si="5"/>
        <v>7.448841679714986E-4</v>
      </c>
    </row>
    <row r="36" spans="4:15" x14ac:dyDescent="0.3">
      <c r="D36" s="50">
        <v>13</v>
      </c>
      <c r="E36" s="3" t="s">
        <v>110</v>
      </c>
      <c r="F36" s="2" t="s">
        <v>238</v>
      </c>
      <c r="G36" s="104">
        <v>3128.8739669421489</v>
      </c>
      <c r="H36" s="3" t="s">
        <v>167</v>
      </c>
      <c r="I36" s="105">
        <v>2.73</v>
      </c>
      <c r="J36" s="103" t="s">
        <v>235</v>
      </c>
      <c r="K36" s="105">
        <v>0.03</v>
      </c>
      <c r="M36" s="20">
        <v>2.7301336691849278</v>
      </c>
      <c r="N36" s="20">
        <v>3.4018510320164411E-2</v>
      </c>
      <c r="O36" s="20">
        <f t="shared" si="5"/>
        <v>3.8575301480104414E-4</v>
      </c>
    </row>
    <row r="37" spans="4:15" x14ac:dyDescent="0.3">
      <c r="D37" s="50">
        <v>14</v>
      </c>
      <c r="E37" s="3" t="s">
        <v>112</v>
      </c>
      <c r="F37" s="2" t="s">
        <v>238</v>
      </c>
      <c r="G37" s="104">
        <v>3322.1978021978025</v>
      </c>
      <c r="H37" s="3" t="s">
        <v>115</v>
      </c>
      <c r="I37" s="139">
        <v>3.3</v>
      </c>
      <c r="J37" s="103" t="s">
        <v>235</v>
      </c>
      <c r="K37" s="105">
        <v>0.1</v>
      </c>
      <c r="M37" s="20">
        <v>3.3132369300415534</v>
      </c>
      <c r="N37" s="20">
        <v>0.18176941961844348</v>
      </c>
      <c r="O37" s="20">
        <f t="shared" si="5"/>
        <v>1.101337396947526E-2</v>
      </c>
    </row>
    <row r="38" spans="4:15" x14ac:dyDescent="0.3">
      <c r="D38" s="50">
        <v>15</v>
      </c>
      <c r="E38" s="3" t="s">
        <v>159</v>
      </c>
      <c r="F38" s="2" t="s">
        <v>238</v>
      </c>
      <c r="G38" s="104">
        <v>3368.2051282051284</v>
      </c>
      <c r="H38" s="3" t="s">
        <v>160</v>
      </c>
      <c r="I38" s="105">
        <v>1.3</v>
      </c>
      <c r="J38" s="103" t="s">
        <v>235</v>
      </c>
      <c r="K38" s="105">
        <v>0.02</v>
      </c>
      <c r="M38" s="20">
        <v>1.3089844389588075</v>
      </c>
      <c r="N38" s="20">
        <v>2.8832315933423686E-2</v>
      </c>
      <c r="O38" s="20">
        <f t="shared" si="5"/>
        <v>2.7710081402825242E-4</v>
      </c>
    </row>
    <row r="39" spans="4:15" x14ac:dyDescent="0.3">
      <c r="D39" s="50">
        <v>16</v>
      </c>
      <c r="E39" s="3" t="s">
        <v>116</v>
      </c>
      <c r="F39" s="2" t="s">
        <v>238</v>
      </c>
      <c r="G39" s="104">
        <v>3414.5719489981789</v>
      </c>
      <c r="H39" s="3" t="s">
        <v>119</v>
      </c>
      <c r="I39" s="139">
        <v>1.3</v>
      </c>
      <c r="J39" s="103" t="s">
        <v>235</v>
      </c>
      <c r="K39" s="105">
        <v>0.1</v>
      </c>
      <c r="M39" s="20">
        <v>1.312524430551339</v>
      </c>
      <c r="N39" s="20">
        <v>0.12357801879003734</v>
      </c>
      <c r="O39" s="20">
        <f t="shared" si="5"/>
        <v>5.0905089093569401E-3</v>
      </c>
    </row>
    <row r="40" spans="4:15" x14ac:dyDescent="0.3">
      <c r="D40" s="103" t="s">
        <v>239</v>
      </c>
      <c r="E40" s="180" t="s">
        <v>246</v>
      </c>
      <c r="F40" s="180"/>
      <c r="G40" s="180"/>
      <c r="H40" s="180"/>
      <c r="I40" s="111">
        <v>7.4</v>
      </c>
      <c r="J40" s="2" t="s">
        <v>235</v>
      </c>
      <c r="K40" s="105">
        <v>0.06</v>
      </c>
      <c r="M40" s="133">
        <f>SUM(M24:M28)</f>
        <v>7.3638607565674219</v>
      </c>
      <c r="N40" s="134">
        <f>SQRT(SUM(O24:O28))</f>
        <v>6.4204982663182197E-2</v>
      </c>
    </row>
    <row r="41" spans="4:15" x14ac:dyDescent="0.3">
      <c r="D41" s="103" t="s">
        <v>237</v>
      </c>
      <c r="E41" s="180" t="s">
        <v>248</v>
      </c>
      <c r="F41" s="180"/>
      <c r="G41" s="180"/>
      <c r="H41" s="180"/>
      <c r="I41" s="139">
        <v>30</v>
      </c>
      <c r="J41" s="2" t="s">
        <v>235</v>
      </c>
      <c r="K41" s="105">
        <v>0.1</v>
      </c>
      <c r="M41" s="135">
        <f>SUM(M29:M33,M35)</f>
        <v>29.665997709482163</v>
      </c>
      <c r="N41" s="31">
        <f>SQRT(SUM(O29:O33,O35))</f>
        <v>0.13389593035289946</v>
      </c>
    </row>
    <row r="42" spans="4:15" x14ac:dyDescent="0.3">
      <c r="D42" s="103" t="s">
        <v>238</v>
      </c>
      <c r="E42" s="180" t="s">
        <v>249</v>
      </c>
      <c r="F42" s="180"/>
      <c r="G42" s="180"/>
      <c r="H42" s="180"/>
      <c r="I42" s="105">
        <v>10.3</v>
      </c>
      <c r="J42" s="2" t="s">
        <v>235</v>
      </c>
      <c r="K42" s="105">
        <v>0.1</v>
      </c>
      <c r="M42" s="136">
        <f>SUM(M34,M36:M39)</f>
        <v>10.308686273603685</v>
      </c>
      <c r="N42" s="118">
        <f>SQRT(SUM(O34,O36:O39))</f>
        <v>0.17029644828969265</v>
      </c>
    </row>
    <row r="43" spans="4:15" x14ac:dyDescent="0.3">
      <c r="D43" s="25" t="s">
        <v>252</v>
      </c>
      <c r="E43" s="181" t="s">
        <v>253</v>
      </c>
      <c r="F43" s="181"/>
      <c r="G43" s="181"/>
      <c r="H43" s="181"/>
      <c r="I43" s="181"/>
      <c r="J43" s="181"/>
      <c r="K43" s="181"/>
    </row>
    <row r="44" spans="4:15" x14ac:dyDescent="0.3">
      <c r="D44" s="25" t="s">
        <v>254</v>
      </c>
      <c r="E44" s="175" t="s">
        <v>255</v>
      </c>
      <c r="F44" s="175"/>
      <c r="G44" s="175"/>
      <c r="H44" s="175"/>
      <c r="I44" s="175"/>
      <c r="J44" s="175"/>
      <c r="K44" s="175"/>
    </row>
    <row r="45" spans="4:15" x14ac:dyDescent="0.3">
      <c r="D45" s="25" t="s">
        <v>256</v>
      </c>
      <c r="E45" s="175" t="s">
        <v>257</v>
      </c>
      <c r="F45" s="175"/>
      <c r="G45" s="175"/>
      <c r="H45" s="175"/>
      <c r="I45" s="175"/>
      <c r="J45" s="175"/>
      <c r="K45" s="175"/>
    </row>
    <row r="46" spans="4:15" x14ac:dyDescent="0.3">
      <c r="D46" s="25" t="s">
        <v>258</v>
      </c>
      <c r="E46" s="175" t="s">
        <v>259</v>
      </c>
      <c r="F46" s="175"/>
      <c r="G46" s="175"/>
      <c r="H46" s="175"/>
      <c r="I46" s="175"/>
      <c r="J46" s="175"/>
      <c r="K46" s="175"/>
    </row>
    <row r="47" spans="4:15" x14ac:dyDescent="0.3">
      <c r="D47" s="25" t="s">
        <v>260</v>
      </c>
      <c r="E47" s="175" t="s">
        <v>261</v>
      </c>
      <c r="F47" s="175"/>
      <c r="G47" s="175"/>
      <c r="H47" s="175"/>
      <c r="I47" s="175"/>
      <c r="J47" s="175"/>
      <c r="K47" s="175"/>
    </row>
    <row r="48" spans="4:15" x14ac:dyDescent="0.3">
      <c r="D48" s="25" t="s">
        <v>278</v>
      </c>
      <c r="E48" s="175" t="s">
        <v>262</v>
      </c>
      <c r="F48" s="175"/>
      <c r="G48" s="175"/>
      <c r="H48" s="175"/>
      <c r="I48" s="175"/>
      <c r="J48" s="175"/>
      <c r="K48" s="175"/>
    </row>
  </sheetData>
  <mergeCells count="17">
    <mergeCell ref="E46:K46"/>
    <mergeCell ref="E47:K47"/>
    <mergeCell ref="E48:K48"/>
    <mergeCell ref="N22:N23"/>
    <mergeCell ref="O22:O23"/>
    <mergeCell ref="E43:K43"/>
    <mergeCell ref="E44:K44"/>
    <mergeCell ref="E45:K45"/>
    <mergeCell ref="E40:H40"/>
    <mergeCell ref="E41:H41"/>
    <mergeCell ref="E42:H42"/>
    <mergeCell ref="M22:M23"/>
    <mergeCell ref="D22:D23"/>
    <mergeCell ref="E22:E23"/>
    <mergeCell ref="F22:F23"/>
    <mergeCell ref="G22:H22"/>
    <mergeCell ref="I22:K23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LA</vt:lpstr>
      <vt:lpstr>LO</vt:lpstr>
      <vt:lpstr>LC</vt:lpstr>
      <vt:lpstr>LAxLO</vt:lpstr>
      <vt:lpstr>LCxLO-1</vt:lpstr>
      <vt:lpstr>LCxLO-2</vt:lpstr>
      <vt:lpstr>LCxLO-3</vt:lpstr>
      <vt:lpstr>LCxLO-4</vt:lpstr>
      <vt:lpstr>LCxLO-5</vt:lpstr>
      <vt:lpstr>LCxLO-6</vt:lpstr>
      <vt:lpstr>LCxLO-7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angel arias velandia</dc:creator>
  <cp:lastModifiedBy>ARIADNA SILVA</cp:lastModifiedBy>
  <dcterms:created xsi:type="dcterms:W3CDTF">2024-02-01T14:41:46Z</dcterms:created>
  <dcterms:modified xsi:type="dcterms:W3CDTF">2024-03-16T20:40:25Z</dcterms:modified>
</cp:coreProperties>
</file>