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Proyecto\Plan de Proyecto Maria Juliana León\Libro Plan de negocios Brasieres talla pequeña\Apéndices\"/>
    </mc:Choice>
  </mc:AlternateContent>
  <xr:revisionPtr revIDLastSave="0" documentId="13_ncr:1_{B75148BF-3869-4806-BEEE-DC2472E214B3}" xr6:coauthVersionLast="47" xr6:coauthVersionMax="47" xr10:uidLastSave="{00000000-0000-0000-0000-000000000000}"/>
  <bookViews>
    <workbookView xWindow="-120" yWindow="-120" windowWidth="20730" windowHeight="11160" xr2:uid="{470641E6-4F21-4703-A63A-256B3C1C3CC1}"/>
  </bookViews>
  <sheets>
    <sheet name="Nomina seguridad soci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2" i="1" l="1"/>
  <c r="M93" i="1"/>
  <c r="L66" i="1"/>
  <c r="L65" i="1" s="1"/>
  <c r="I34" i="1"/>
  <c r="H34" i="1"/>
  <c r="G34" i="1"/>
  <c r="F34" i="1"/>
  <c r="J34" i="1" s="1"/>
  <c r="E34" i="1"/>
  <c r="J30" i="1"/>
  <c r="J32" i="1" s="1"/>
  <c r="I29" i="1"/>
  <c r="H29" i="1"/>
  <c r="G29" i="1"/>
  <c r="F29" i="1"/>
  <c r="E29" i="1"/>
  <c r="I28" i="1"/>
  <c r="H28" i="1"/>
  <c r="G28" i="1"/>
  <c r="F28" i="1"/>
  <c r="E28" i="1"/>
  <c r="I27" i="1"/>
  <c r="H27" i="1"/>
  <c r="G27" i="1"/>
  <c r="F27" i="1"/>
  <c r="E27" i="1"/>
  <c r="I26" i="1"/>
  <c r="H26" i="1"/>
  <c r="G26" i="1"/>
  <c r="F26" i="1"/>
  <c r="E26" i="1"/>
  <c r="I25" i="1"/>
  <c r="H25" i="1"/>
  <c r="G25" i="1"/>
  <c r="F25" i="1"/>
  <c r="E25" i="1"/>
  <c r="I24" i="1"/>
  <c r="H24" i="1"/>
  <c r="G24" i="1"/>
  <c r="F24" i="1"/>
  <c r="E24" i="1"/>
  <c r="I22" i="1"/>
  <c r="H22" i="1"/>
  <c r="G22" i="1"/>
  <c r="F22" i="1"/>
  <c r="E22" i="1"/>
  <c r="I21" i="1"/>
  <c r="E21" i="1"/>
  <c r="I20" i="1"/>
  <c r="I30" i="1" s="1"/>
  <c r="I32" i="1" s="1"/>
  <c r="E20" i="1"/>
  <c r="I19" i="1"/>
  <c r="I23" i="1" s="1"/>
  <c r="E19" i="1"/>
  <c r="E23" i="1" s="1"/>
  <c r="H18" i="1"/>
  <c r="H19" i="1" s="1"/>
  <c r="G18" i="1"/>
  <c r="G19" i="1" s="1"/>
  <c r="F18" i="1"/>
  <c r="F19" i="1" s="1"/>
  <c r="H20" i="1" l="1"/>
  <c r="H23" i="1"/>
  <c r="H21" i="1"/>
  <c r="H30" i="1" s="1"/>
  <c r="H32" i="1" s="1"/>
  <c r="E30" i="1"/>
  <c r="E32" i="1" s="1"/>
  <c r="F20" i="1"/>
  <c r="F30" i="1" s="1"/>
  <c r="F32" i="1" s="1"/>
  <c r="F23" i="1"/>
  <c r="F21" i="1"/>
  <c r="G23" i="1"/>
  <c r="G21" i="1"/>
  <c r="G30" i="1"/>
  <c r="G32" i="1" s="1"/>
  <c r="G20" i="1"/>
</calcChain>
</file>

<file path=xl/sharedStrings.xml><?xml version="1.0" encoding="utf-8"?>
<sst xmlns="http://schemas.openxmlformats.org/spreadsheetml/2006/main" count="35" uniqueCount="35">
  <si>
    <t>SMMLV - 2025</t>
  </si>
  <si>
    <t>AUX TRANSPORTE</t>
  </si>
  <si>
    <t>Gerente general</t>
  </si>
  <si>
    <t>Auxiliar logístico</t>
  </si>
  <si>
    <t>Asesor comercial</t>
  </si>
  <si>
    <t>Community Manager</t>
  </si>
  <si>
    <t>SALARIO MÍNIMO - 2025</t>
  </si>
  <si>
    <t>$1,423,500 + esquema comisional (2.5%)</t>
  </si>
  <si>
    <t>AUXILIO DE TRANSPORTE - 2025</t>
  </si>
  <si>
    <t>TOTAL SALARIO BASE</t>
  </si>
  <si>
    <t>PRESTACIONES SOCIALES</t>
  </si>
  <si>
    <t>CESANTIAS</t>
  </si>
  <si>
    <t>PRIMA DE SERVICIOS</t>
  </si>
  <si>
    <t>VACACIONES</t>
  </si>
  <si>
    <t>INTERESES SOBRE CESANTIAS</t>
  </si>
  <si>
    <t>SEGURIDAD SOCIAL</t>
  </si>
  <si>
    <t>SALUD</t>
  </si>
  <si>
    <t>PENSIÓN</t>
  </si>
  <si>
    <t>Total</t>
  </si>
  <si>
    <t>RIESGOS LABORALES</t>
  </si>
  <si>
    <t>APORTES PARAFISCALES</t>
  </si>
  <si>
    <t>SENA</t>
  </si>
  <si>
    <t>ICBF</t>
  </si>
  <si>
    <t>CAJAS DE COMPENSACION</t>
  </si>
  <si>
    <t>SUBTOTAL</t>
  </si>
  <si>
    <t>N° EMPLEADOS</t>
  </si>
  <si>
    <t>TOTAL</t>
  </si>
  <si>
    <t>Rubro</t>
  </si>
  <si>
    <t>Precio</t>
  </si>
  <si>
    <t>Matricula mercantil</t>
  </si>
  <si>
    <t>Facturación electrónica</t>
  </si>
  <si>
    <t>Adecuaciones bioseguridad</t>
  </si>
  <si>
    <t>Costo por unidad de producción (cubeta x 30 unidades)</t>
  </si>
  <si>
    <t>Profesional contable</t>
  </si>
  <si>
    <t>Profesional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</si>
</sst>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4" formatCode="_(&quot;$&quot;* #,##0.00_);_(&quot;$&quot;* \(#,##0.00\);_(&quot;$&quot;* &quot;-&quot;??_);_(@_)"/>
    <numFmt numFmtId="164" formatCode="_-&quot;$&quot;\ * #,##0_-;\-&quot;$&quot;\ * #,##0_-;_-&quot;$&quot;\ * &quot;-&quot;??_-;_-@_-"/>
    <numFmt numFmtId="165" formatCode="&quot;$&quot;\ #,##0;[Red]\-&quot;$&quot;\ #,##0"/>
    <numFmt numFmtId="166" formatCode="0.0%"/>
    <numFmt numFmtId="167" formatCode="0.000%"/>
    <numFmt numFmtId="168" formatCode="&quot;$&quot;\ #,##0.00;[Red]\-&quot;$&quot;\ #,##0.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1" xfId="0" applyFont="1" applyBorder="1"/>
    <xf numFmtId="164" fontId="2" fillId="0" borderId="1" xfId="1" applyNumberFormat="1" applyFont="1" applyBorder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164" fontId="4" fillId="0" borderId="1" xfId="1" applyNumberFormat="1" applyFont="1" applyBorder="1"/>
    <xf numFmtId="6" fontId="4" fillId="0" borderId="1" xfId="1" applyNumberFormat="1" applyFont="1" applyBorder="1"/>
    <xf numFmtId="0" fontId="4" fillId="0" borderId="1" xfId="0" applyFont="1" applyBorder="1" applyAlignment="1">
      <alignment wrapText="1"/>
    </xf>
    <xf numFmtId="44" fontId="4" fillId="0" borderId="1" xfId="1" applyFont="1" applyBorder="1"/>
    <xf numFmtId="10" fontId="4" fillId="0" borderId="5" xfId="2" applyNumberFormat="1" applyFont="1" applyBorder="1"/>
    <xf numFmtId="0" fontId="4" fillId="0" borderId="1" xfId="0" applyFont="1" applyBorder="1" applyAlignment="1">
      <alignment vertical="center" wrapText="1"/>
    </xf>
    <xf numFmtId="9" fontId="4" fillId="0" borderId="5" xfId="2" applyFont="1" applyBorder="1" applyAlignment="1">
      <alignment vertical="center" wrapText="1"/>
    </xf>
    <xf numFmtId="44" fontId="4" fillId="0" borderId="1" xfId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66" fontId="4" fillId="0" borderId="5" xfId="2" applyNumberFormat="1" applyFont="1" applyBorder="1"/>
    <xf numFmtId="9" fontId="4" fillId="0" borderId="5" xfId="2" applyFont="1" applyBorder="1"/>
    <xf numFmtId="167" fontId="4" fillId="0" borderId="5" xfId="2" applyNumberFormat="1" applyFont="1" applyBorder="1"/>
    <xf numFmtId="0" fontId="4" fillId="0" borderId="0" xfId="0" applyFont="1" applyAlignment="1">
      <alignment horizontal="justify" vertical="center" wrapText="1"/>
    </xf>
    <xf numFmtId="165" fontId="4" fillId="0" borderId="0" xfId="0" applyNumberFormat="1" applyFont="1" applyAlignment="1">
      <alignment horizontal="justify" vertical="center" wrapText="1"/>
    </xf>
    <xf numFmtId="44" fontId="4" fillId="0" borderId="1" xfId="1" applyFont="1" applyBorder="1" applyAlignment="1">
      <alignment horizontal="center"/>
    </xf>
    <xf numFmtId="164" fontId="4" fillId="0" borderId="0" xfId="0" applyNumberFormat="1" applyFont="1"/>
    <xf numFmtId="0" fontId="4" fillId="0" borderId="0" xfId="0" applyFont="1" applyAlignment="1">
      <alignment horizontal="center"/>
    </xf>
    <xf numFmtId="44" fontId="4" fillId="0" borderId="0" xfId="1" applyFont="1" applyBorder="1" applyAlignment="1">
      <alignment horizontal="center"/>
    </xf>
    <xf numFmtId="165" fontId="3" fillId="0" borderId="0" xfId="0" applyNumberFormat="1" applyFont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64" fontId="3" fillId="0" borderId="4" xfId="1" applyNumberFormat="1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168" fontId="6" fillId="0" borderId="8" xfId="0" applyNumberFormat="1" applyFont="1" applyBorder="1" applyAlignment="1">
      <alignment horizontal="center" vertical="center" wrapText="1"/>
    </xf>
    <xf numFmtId="168" fontId="6" fillId="0" borderId="0" xfId="0" applyNumberFormat="1" applyFont="1" applyAlignment="1">
      <alignment horizontal="center" vertical="center" wrapText="1"/>
    </xf>
    <xf numFmtId="168" fontId="6" fillId="0" borderId="7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justify" vertical="center" wrapText="1"/>
    </xf>
    <xf numFmtId="0" fontId="5" fillId="0" borderId="0" xfId="0" applyFont="1" applyBorder="1"/>
    <xf numFmtId="164" fontId="4" fillId="0" borderId="0" xfId="1" applyNumberFormat="1" applyFont="1" applyBorder="1"/>
    <xf numFmtId="165" fontId="4" fillId="0" borderId="0" xfId="0" applyNumberFormat="1" applyFont="1" applyBorder="1" applyAlignment="1">
      <alignment horizontal="justify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742949</xdr:colOff>
      <xdr:row>3</xdr:row>
      <xdr:rowOff>161924</xdr:rowOff>
    </xdr:from>
    <xdr:to>
      <xdr:col>3</xdr:col>
      <xdr:colOff>888545</xdr:colOff>
      <xdr:row>12</xdr:row>
      <xdr:rowOff>171449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6DCCCB-A0AF-4930-8384-A7F17417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49" y="733424"/>
          <a:ext cx="3946071" cy="172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0</xdr:colOff>
      <xdr:row>50</xdr:row>
      <xdr:rowOff>0</xdr:rowOff>
    </xdr:from>
    <xdr:to>
      <xdr:col>12</xdr:col>
      <xdr:colOff>704850</xdr:colOff>
      <xdr:row>51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0EAA625-5BDC-400D-B8B8-F673F2198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0" y="9163050"/>
          <a:ext cx="443865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59</xdr:row>
      <xdr:rowOff>0</xdr:rowOff>
    </xdr:from>
    <xdr:to>
      <xdr:col>10</xdr:col>
      <xdr:colOff>0</xdr:colOff>
      <xdr:row>60</xdr:row>
      <xdr:rowOff>152400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08D0AAE-6CE7-4890-B497-AD0484498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877550"/>
          <a:ext cx="35433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E6128-6DB1-4618-8EC3-4C6595E481DB}">
  <dimension ref="B2:P102"/>
  <sheetViews>
    <sheetView tabSelected="1" topLeftCell="A16" workbookViewId="0">
      <selection activeCell="P23" sqref="P23"/>
    </sheetView>
  </sheetViews>
  <sheetFormatPr baseColWidth="10" defaultRowHeight="15" x14ac:dyDescent="0.25"/>
  <cols>
    <col min="1" max="1" width="11.42578125" style="3"/>
    <col min="2" max="2" width="24" style="3" customWidth="1"/>
    <col min="3" max="3" width="21.5703125" style="3" customWidth="1"/>
    <col min="4" max="4" width="18.5703125" style="3" customWidth="1"/>
    <col min="5" max="5" width="20.140625" style="3" customWidth="1"/>
    <col min="6" max="6" width="21" style="3" customWidth="1"/>
    <col min="7" max="7" width="20.7109375" style="3" customWidth="1"/>
    <col min="8" max="8" width="25.140625" style="3" bestFit="1" customWidth="1"/>
    <col min="9" max="9" width="32.42578125" style="3" bestFit="1" customWidth="1"/>
    <col min="10" max="10" width="20.7109375" style="3" customWidth="1"/>
    <col min="11" max="11" width="22.42578125" style="3" customWidth="1"/>
    <col min="12" max="12" width="33.5703125" style="3" customWidth="1"/>
    <col min="13" max="13" width="14.5703125" style="3" customWidth="1"/>
    <col min="14" max="14" width="18.140625" style="3" customWidth="1"/>
    <col min="15" max="15" width="19.85546875" style="3" customWidth="1"/>
    <col min="16" max="16" width="16.85546875" style="3" customWidth="1"/>
    <col min="17" max="16384" width="11.42578125" style="3"/>
  </cols>
  <sheetData>
    <row r="2" spans="2:10" x14ac:dyDescent="0.25">
      <c r="B2" s="1" t="s">
        <v>0</v>
      </c>
      <c r="C2" s="2">
        <v>1423500</v>
      </c>
    </row>
    <row r="3" spans="2:10" x14ac:dyDescent="0.25">
      <c r="B3" s="1" t="s">
        <v>1</v>
      </c>
      <c r="C3" s="2">
        <v>200000</v>
      </c>
    </row>
    <row r="15" spans="2:10" s="4" customFormat="1" ht="12.75" x14ac:dyDescent="0.2"/>
    <row r="16" spans="2:10" s="4" customFormat="1" ht="12.75" x14ac:dyDescent="0.2">
      <c r="E16" s="5" t="s">
        <v>2</v>
      </c>
      <c r="F16" s="5" t="s">
        <v>33</v>
      </c>
      <c r="G16" s="5" t="s">
        <v>34</v>
      </c>
      <c r="H16" s="5" t="s">
        <v>3</v>
      </c>
      <c r="I16" s="5" t="s">
        <v>4</v>
      </c>
      <c r="J16" s="6" t="s">
        <v>5</v>
      </c>
    </row>
    <row r="17" spans="2:16" s="4" customFormat="1" ht="12.75" x14ac:dyDescent="0.2">
      <c r="C17" s="7" t="s">
        <v>6</v>
      </c>
      <c r="D17" s="7"/>
      <c r="E17" s="8">
        <v>1922400</v>
      </c>
      <c r="F17" s="8">
        <v>1708800</v>
      </c>
      <c r="G17" s="8">
        <v>1708800</v>
      </c>
      <c r="H17" s="8">
        <v>1495200</v>
      </c>
      <c r="I17" s="8" t="s">
        <v>7</v>
      </c>
      <c r="J17" s="9">
        <v>1423500</v>
      </c>
    </row>
    <row r="18" spans="2:16" s="4" customFormat="1" ht="25.5" x14ac:dyDescent="0.2">
      <c r="C18" s="10" t="s">
        <v>8</v>
      </c>
      <c r="D18" s="8">
        <v>200000</v>
      </c>
      <c r="E18" s="11"/>
      <c r="F18" s="11">
        <f>+D18</f>
        <v>200000</v>
      </c>
      <c r="G18" s="11">
        <f>D18</f>
        <v>200000</v>
      </c>
      <c r="H18" s="11">
        <f>+D18</f>
        <v>200000</v>
      </c>
      <c r="I18" s="11">
        <v>200000</v>
      </c>
      <c r="J18" s="11"/>
      <c r="L18" s="37"/>
      <c r="M18" s="37"/>
      <c r="N18" s="37"/>
      <c r="O18" s="37"/>
      <c r="P18" s="37"/>
    </row>
    <row r="19" spans="2:16" s="4" customFormat="1" ht="12.75" x14ac:dyDescent="0.2">
      <c r="C19" s="7" t="s">
        <v>9</v>
      </c>
      <c r="D19" s="7"/>
      <c r="E19" s="11">
        <f>+E17+E18</f>
        <v>1922400</v>
      </c>
      <c r="F19" s="11">
        <f>+F17+F18</f>
        <v>1908800</v>
      </c>
      <c r="G19" s="11">
        <f>+G17+G18</f>
        <v>1908800</v>
      </c>
      <c r="H19" s="11">
        <f>+H17+H18</f>
        <v>1695200</v>
      </c>
      <c r="I19" s="11">
        <f>I18+1423500</f>
        <v>1623500</v>
      </c>
      <c r="J19" s="11"/>
      <c r="L19" s="38"/>
      <c r="M19" s="37"/>
      <c r="N19" s="39"/>
      <c r="O19" s="40"/>
      <c r="P19" s="40"/>
    </row>
    <row r="20" spans="2:16" s="4" customFormat="1" ht="12.75" x14ac:dyDescent="0.2">
      <c r="B20" s="35" t="s">
        <v>10</v>
      </c>
      <c r="C20" s="7" t="s">
        <v>11</v>
      </c>
      <c r="D20" s="12">
        <v>8.3299999999999999E-2</v>
      </c>
      <c r="E20" s="11">
        <f>+E19*$D$20</f>
        <v>160135.91999999998</v>
      </c>
      <c r="F20" s="11">
        <f>+F19*$D$20</f>
        <v>159003.04</v>
      </c>
      <c r="G20" s="11">
        <f>+G19*$D$20</f>
        <v>159003.04</v>
      </c>
      <c r="H20" s="11">
        <f>+H19*$D$20</f>
        <v>141210.16</v>
      </c>
      <c r="I20" s="11">
        <f>+I19*$D$20</f>
        <v>135237.54999999999</v>
      </c>
      <c r="J20" s="11"/>
      <c r="L20" s="38"/>
      <c r="M20" s="37"/>
      <c r="N20" s="37"/>
      <c r="O20" s="40"/>
      <c r="P20" s="40"/>
    </row>
    <row r="21" spans="2:16" s="4" customFormat="1" ht="12.75" x14ac:dyDescent="0.2">
      <c r="B21" s="35"/>
      <c r="C21" s="7" t="s">
        <v>12</v>
      </c>
      <c r="D21" s="12">
        <v>8.3299999999999999E-2</v>
      </c>
      <c r="E21" s="11">
        <f>+E19*$D$21</f>
        <v>160135.91999999998</v>
      </c>
      <c r="F21" s="11">
        <f>+F19*$D$21</f>
        <v>159003.04</v>
      </c>
      <c r="G21" s="11">
        <f>+G19*$D$21</f>
        <v>159003.04</v>
      </c>
      <c r="H21" s="11">
        <f>+H19*$D$21</f>
        <v>141210.16</v>
      </c>
      <c r="I21" s="11">
        <f>+I19*$D$21</f>
        <v>135237.54999999999</v>
      </c>
      <c r="J21" s="11"/>
      <c r="L21" s="38"/>
      <c r="M21" s="37"/>
      <c r="N21" s="37"/>
      <c r="O21" s="40"/>
      <c r="P21" s="40"/>
    </row>
    <row r="22" spans="2:16" s="4" customFormat="1" ht="12.75" x14ac:dyDescent="0.2">
      <c r="B22" s="35"/>
      <c r="C22" s="7" t="s">
        <v>13</v>
      </c>
      <c r="D22" s="12">
        <v>4.1599999999999998E-2</v>
      </c>
      <c r="E22" s="11">
        <f>+E17*$D$22</f>
        <v>79971.839999999997</v>
      </c>
      <c r="F22" s="11">
        <f>+F17*$D$22</f>
        <v>71086.080000000002</v>
      </c>
      <c r="G22" s="11">
        <f>+G17*$D$22</f>
        <v>71086.080000000002</v>
      </c>
      <c r="H22" s="11">
        <f>+H17*$D$22</f>
        <v>62200.32</v>
      </c>
      <c r="I22" s="11">
        <f>1423500*$D$22</f>
        <v>59217.599999999999</v>
      </c>
      <c r="J22" s="11"/>
      <c r="L22" s="38"/>
      <c r="M22" s="37"/>
      <c r="N22" s="37"/>
      <c r="O22" s="40"/>
      <c r="P22" s="40"/>
    </row>
    <row r="23" spans="2:16" s="16" customFormat="1" ht="30.75" customHeight="1" x14ac:dyDescent="0.25">
      <c r="B23" s="35"/>
      <c r="C23" s="13" t="s">
        <v>14</v>
      </c>
      <c r="D23" s="14">
        <v>0.01</v>
      </c>
      <c r="E23" s="15">
        <f>+E19*$D$23</f>
        <v>19224</v>
      </c>
      <c r="F23" s="15">
        <f>+F19*$D$23</f>
        <v>19088</v>
      </c>
      <c r="G23" s="15">
        <f>+G19*$D$23</f>
        <v>19088</v>
      </c>
      <c r="H23" s="15">
        <f>+H19*$D$23</f>
        <v>16952</v>
      </c>
      <c r="I23" s="15">
        <f>+I19*$D$23</f>
        <v>16235</v>
      </c>
      <c r="J23" s="15"/>
      <c r="L23" s="41"/>
      <c r="M23" s="37"/>
      <c r="N23" s="37"/>
      <c r="O23" s="40"/>
      <c r="P23" s="40"/>
    </row>
    <row r="24" spans="2:16" s="4" customFormat="1" ht="12.75" x14ac:dyDescent="0.2">
      <c r="B24" s="35" t="s">
        <v>15</v>
      </c>
      <c r="C24" s="7" t="s">
        <v>16</v>
      </c>
      <c r="D24" s="17">
        <v>8.5000000000000006E-2</v>
      </c>
      <c r="E24" s="11">
        <f>+E17*$D$24</f>
        <v>163404</v>
      </c>
      <c r="F24" s="11">
        <f>+F17*$D$24</f>
        <v>145248</v>
      </c>
      <c r="G24" s="11">
        <f>+G17*$D$24</f>
        <v>145248</v>
      </c>
      <c r="H24" s="11">
        <f>+H17*$D$24</f>
        <v>127092.00000000001</v>
      </c>
      <c r="I24" s="11">
        <f>1423500*$D$24</f>
        <v>120997.50000000001</v>
      </c>
      <c r="J24" s="11"/>
      <c r="L24" s="42"/>
      <c r="M24" s="37"/>
      <c r="N24" s="37"/>
      <c r="O24" s="40"/>
      <c r="P24" s="40"/>
    </row>
    <row r="25" spans="2:16" s="4" customFormat="1" ht="12.75" x14ac:dyDescent="0.2">
      <c r="B25" s="35"/>
      <c r="C25" s="7" t="s">
        <v>17</v>
      </c>
      <c r="D25" s="18">
        <v>0.12</v>
      </c>
      <c r="E25" s="11">
        <f>+E17*$D$25</f>
        <v>230688</v>
      </c>
      <c r="F25" s="11">
        <f>+F17*$D$25</f>
        <v>205056</v>
      </c>
      <c r="G25" s="11">
        <f>+G17*$D$25</f>
        <v>205056</v>
      </c>
      <c r="H25" s="11">
        <f>+H17*$D$25</f>
        <v>179424</v>
      </c>
      <c r="I25" s="11">
        <f>1423500*$D$25</f>
        <v>170820</v>
      </c>
      <c r="J25" s="11"/>
      <c r="L25" s="37"/>
      <c r="M25" s="37"/>
      <c r="N25" s="37"/>
      <c r="O25" s="40"/>
      <c r="P25" s="40"/>
    </row>
    <row r="26" spans="2:16" s="4" customFormat="1" ht="12.75" x14ac:dyDescent="0.2">
      <c r="B26" s="35"/>
      <c r="C26" s="7" t="s">
        <v>19</v>
      </c>
      <c r="D26" s="19">
        <v>5.2199999999999998E-3</v>
      </c>
      <c r="E26" s="11">
        <f>+E17*$D$26</f>
        <v>10034.928</v>
      </c>
      <c r="F26" s="11">
        <f>+F17*$D$26</f>
        <v>8919.9359999999997</v>
      </c>
      <c r="G26" s="11">
        <f>+G17*$D$26</f>
        <v>8919.9359999999997</v>
      </c>
      <c r="H26" s="11">
        <f>+H17*0.522%</f>
        <v>7804.9439999999995</v>
      </c>
      <c r="I26" s="11">
        <f>1423500*0.522%</f>
        <v>7430.67</v>
      </c>
      <c r="J26" s="11"/>
      <c r="L26" s="20"/>
      <c r="M26" s="20"/>
      <c r="N26" s="21"/>
      <c r="O26" s="21"/>
      <c r="P26" s="21"/>
    </row>
    <row r="27" spans="2:16" s="4" customFormat="1" ht="12.75" x14ac:dyDescent="0.2">
      <c r="B27" s="35" t="s">
        <v>20</v>
      </c>
      <c r="C27" s="7" t="s">
        <v>21</v>
      </c>
      <c r="D27" s="18">
        <v>0.02</v>
      </c>
      <c r="E27" s="11">
        <f>+E17*$D$27</f>
        <v>38448</v>
      </c>
      <c r="F27" s="11">
        <f>+F17*$D$27</f>
        <v>34176</v>
      </c>
      <c r="G27" s="11">
        <f>+G17*$D$27</f>
        <v>34176</v>
      </c>
      <c r="H27" s="11">
        <f>+H17*$D$27</f>
        <v>29904</v>
      </c>
      <c r="I27" s="11">
        <f>1423500*$D$27</f>
        <v>28470</v>
      </c>
      <c r="J27" s="11"/>
    </row>
    <row r="28" spans="2:16" s="4" customFormat="1" ht="12.75" x14ac:dyDescent="0.2">
      <c r="B28" s="35"/>
      <c r="C28" s="7" t="s">
        <v>22</v>
      </c>
      <c r="D28" s="18">
        <v>0.03</v>
      </c>
      <c r="E28" s="11">
        <f>+E17*$D$28</f>
        <v>57672</v>
      </c>
      <c r="F28" s="11">
        <f>+F17*$D$28</f>
        <v>51264</v>
      </c>
      <c r="G28" s="11">
        <f>+G17*$D$28</f>
        <v>51264</v>
      </c>
      <c r="H28" s="11">
        <f>+H17*$D$28</f>
        <v>44856</v>
      </c>
      <c r="I28" s="11">
        <f>1423500*$D$28</f>
        <v>42705</v>
      </c>
      <c r="J28" s="11"/>
      <c r="L28" s="20"/>
      <c r="M28" s="20"/>
      <c r="N28" s="21"/>
      <c r="O28" s="21"/>
    </row>
    <row r="29" spans="2:16" s="4" customFormat="1" ht="12.75" x14ac:dyDescent="0.2">
      <c r="B29" s="35"/>
      <c r="C29" s="7" t="s">
        <v>23</v>
      </c>
      <c r="D29" s="18">
        <v>0.04</v>
      </c>
      <c r="E29" s="11">
        <f>+E17*$D$29</f>
        <v>76896</v>
      </c>
      <c r="F29" s="11">
        <f>+F17*$D$29</f>
        <v>68352</v>
      </c>
      <c r="G29" s="11">
        <f>+G17*$D$29</f>
        <v>68352</v>
      </c>
      <c r="H29" s="11">
        <f>+H17*$D$29</f>
        <v>59808</v>
      </c>
      <c r="I29" s="11">
        <f>1423500*$D$29</f>
        <v>56940</v>
      </c>
      <c r="J29" s="11"/>
      <c r="L29" s="20"/>
      <c r="M29" s="20"/>
      <c r="N29" s="21"/>
      <c r="O29" s="21"/>
    </row>
    <row r="30" spans="2:16" s="4" customFormat="1" ht="12.75" x14ac:dyDescent="0.2">
      <c r="D30" s="7" t="s">
        <v>24</v>
      </c>
      <c r="E30" s="11">
        <f>SUM(E19:E29)</f>
        <v>2919010.6079999995</v>
      </c>
      <c r="F30" s="11">
        <f>SUM(F19:F29)</f>
        <v>2829996.0960000004</v>
      </c>
      <c r="G30" s="11">
        <f>SUM(G19:G29)</f>
        <v>2829996.0960000004</v>
      </c>
      <c r="H30" s="11">
        <f>SUM(H19:H29)</f>
        <v>2505661.5840000003</v>
      </c>
      <c r="I30" s="11">
        <f>SUM(I19:I29)</f>
        <v>2396790.87</v>
      </c>
      <c r="J30" s="11">
        <f t="shared" ref="J30" si="0">+J17</f>
        <v>1423500</v>
      </c>
    </row>
    <row r="31" spans="2:16" s="4" customFormat="1" ht="12.75" x14ac:dyDescent="0.2">
      <c r="D31" s="7" t="s">
        <v>25</v>
      </c>
      <c r="E31" s="22">
        <v>5</v>
      </c>
      <c r="F31" s="22">
        <v>1</v>
      </c>
      <c r="G31" s="11">
        <v>1</v>
      </c>
      <c r="H31" s="11">
        <v>1</v>
      </c>
      <c r="I31" s="11">
        <v>1</v>
      </c>
      <c r="J31" s="11">
        <v>1</v>
      </c>
    </row>
    <row r="32" spans="2:16" s="4" customFormat="1" ht="12.75" x14ac:dyDescent="0.2">
      <c r="D32" s="7" t="s">
        <v>26</v>
      </c>
      <c r="E32" s="11">
        <f t="shared" ref="E32:I32" si="1">+E30*E31</f>
        <v>14595053.039999997</v>
      </c>
      <c r="F32" s="11">
        <f t="shared" si="1"/>
        <v>2829996.0960000004</v>
      </c>
      <c r="G32" s="11">
        <f t="shared" si="1"/>
        <v>2829996.0960000004</v>
      </c>
      <c r="H32" s="11">
        <f t="shared" si="1"/>
        <v>2505661.5840000003</v>
      </c>
      <c r="I32" s="11">
        <f t="shared" si="1"/>
        <v>2396790.87</v>
      </c>
      <c r="J32" s="11">
        <f>+J30*J31</f>
        <v>1423500</v>
      </c>
    </row>
    <row r="33" spans="3:10" s="4" customFormat="1" ht="12.75" x14ac:dyDescent="0.2"/>
    <row r="34" spans="3:10" s="4" customFormat="1" ht="12.75" x14ac:dyDescent="0.2">
      <c r="E34" s="23">
        <f>E17*12</f>
        <v>23068800</v>
      </c>
      <c r="F34" s="23">
        <f>F17*12</f>
        <v>20505600</v>
      </c>
      <c r="G34" s="23">
        <f>G17*12</f>
        <v>20505600</v>
      </c>
      <c r="H34" s="23">
        <f>H17*12</f>
        <v>17942400</v>
      </c>
      <c r="I34" s="23">
        <f>1423500*12</f>
        <v>17082000</v>
      </c>
      <c r="J34" s="23">
        <f>SUM(E34:I34)</f>
        <v>99104400</v>
      </c>
    </row>
    <row r="35" spans="3:10" s="4" customFormat="1" ht="12.75" x14ac:dyDescent="0.2"/>
    <row r="36" spans="3:10" s="4" customFormat="1" ht="12.75" x14ac:dyDescent="0.2">
      <c r="C36" s="36"/>
      <c r="D36" s="36"/>
      <c r="E36" s="36"/>
      <c r="F36" s="36"/>
      <c r="G36" s="36"/>
      <c r="H36" s="36"/>
    </row>
    <row r="37" spans="3:10" s="4" customFormat="1" ht="12.75" x14ac:dyDescent="0.2">
      <c r="C37" s="24"/>
      <c r="D37" s="24"/>
      <c r="E37" s="24"/>
      <c r="F37" s="24"/>
      <c r="G37" s="24"/>
      <c r="H37" s="24"/>
    </row>
    <row r="38" spans="3:10" s="4" customFormat="1" ht="12.75" x14ac:dyDescent="0.2">
      <c r="C38" s="24"/>
      <c r="D38" s="24"/>
      <c r="E38" s="25"/>
      <c r="F38" s="25"/>
      <c r="G38" s="25"/>
      <c r="H38" s="25"/>
    </row>
    <row r="39" spans="3:10" s="4" customFormat="1" ht="12.75" x14ac:dyDescent="0.2"/>
    <row r="40" spans="3:10" s="4" customFormat="1" ht="12.75" x14ac:dyDescent="0.2"/>
    <row r="41" spans="3:10" s="4" customFormat="1" ht="12.75" x14ac:dyDescent="0.2"/>
    <row r="42" spans="3:10" s="4" customFormat="1" ht="12.75" x14ac:dyDescent="0.2"/>
    <row r="43" spans="3:10" s="4" customFormat="1" ht="12.75" x14ac:dyDescent="0.2"/>
    <row r="65" spans="12:12" x14ac:dyDescent="0.25">
      <c r="L65" s="26" t="e">
        <f>+#REF!-L66</f>
        <v>#REF!</v>
      </c>
    </row>
    <row r="66" spans="12:12" x14ac:dyDescent="0.25">
      <c r="L66" s="3">
        <f>65000*10951</f>
        <v>711815000</v>
      </c>
    </row>
    <row r="88" spans="12:13" ht="15.75" thickBot="1" x14ac:dyDescent="0.3"/>
    <row r="89" spans="12:13" ht="15.75" thickBot="1" x14ac:dyDescent="0.3">
      <c r="L89" s="27" t="s">
        <v>27</v>
      </c>
      <c r="M89" s="28" t="s">
        <v>28</v>
      </c>
    </row>
    <row r="90" spans="12:13" ht="15.75" thickBot="1" x14ac:dyDescent="0.3">
      <c r="L90" s="29" t="s">
        <v>29</v>
      </c>
      <c r="M90" s="30">
        <v>3159144</v>
      </c>
    </row>
    <row r="91" spans="12:13" ht="15.75" thickBot="1" x14ac:dyDescent="0.3">
      <c r="L91" s="29" t="s">
        <v>30</v>
      </c>
      <c r="M91" s="30">
        <v>329990</v>
      </c>
    </row>
    <row r="92" spans="12:13" ht="15.75" thickBot="1" x14ac:dyDescent="0.3">
      <c r="L92" s="29" t="s">
        <v>31</v>
      </c>
      <c r="M92" s="30">
        <v>30000000</v>
      </c>
    </row>
    <row r="93" spans="12:13" ht="15.75" thickBot="1" x14ac:dyDescent="0.3">
      <c r="L93" s="29" t="s">
        <v>18</v>
      </c>
      <c r="M93" s="30">
        <f>SUM(M90:M92)</f>
        <v>33489134</v>
      </c>
    </row>
    <row r="98" spans="12:12" ht="15.75" thickBot="1" x14ac:dyDescent="0.3"/>
    <row r="99" spans="12:12" ht="29.25" thickBot="1" x14ac:dyDescent="0.3">
      <c r="L99" s="31" t="s">
        <v>32</v>
      </c>
    </row>
    <row r="100" spans="12:12" ht="15.75" thickBot="1" x14ac:dyDescent="0.3">
      <c r="L100" s="32">
        <v>45.624000000000002</v>
      </c>
    </row>
    <row r="101" spans="12:12" ht="15.75" thickBot="1" x14ac:dyDescent="0.3">
      <c r="L101" s="33">
        <v>168.87100000000001</v>
      </c>
    </row>
    <row r="102" spans="12:12" ht="15.75" thickBot="1" x14ac:dyDescent="0.3">
      <c r="L102" s="34">
        <f>SUM(L100:L101)</f>
        <v>214.495</v>
      </c>
    </row>
  </sheetData>
  <mergeCells count="4">
    <mergeCell ref="B20:B23"/>
    <mergeCell ref="B24:B26"/>
    <mergeCell ref="B27:B29"/>
    <mergeCell ref="C36:H3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seguridad social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Leon - 2161940</dc:creator>
  <cp:lastModifiedBy>Maria Leon - 2161940</cp:lastModifiedBy>
  <dcterms:created xsi:type="dcterms:W3CDTF">2025-03-05T02:08:05Z</dcterms:created>
  <dcterms:modified xsi:type="dcterms:W3CDTF">2025-04-03T01:52:49Z</dcterms:modified>
</cp:coreProperties>
</file>