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charts/chart3.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codeName="{DD97A8EA-9A9A-E61F-A557-7D5A7D7259CE}"/>
  <workbookPr codeName="ThisWorkbook" defaultThemeVersion="124226"/>
  <mc:AlternateContent xmlns:mc="http://schemas.openxmlformats.org/markup-compatibility/2006">
    <mc:Choice Requires="x15">
      <x15ac:absPath xmlns:x15ac="http://schemas.microsoft.com/office/spreadsheetml/2010/11/ac" url="D:\EQ-333\Descargas\Anexos\"/>
    </mc:Choice>
  </mc:AlternateContent>
  <xr:revisionPtr revIDLastSave="0" documentId="13_ncr:1_{319D809D-60A2-4C0C-B207-F0F53E78D31F}" xr6:coauthVersionLast="47" xr6:coauthVersionMax="47" xr10:uidLastSave="{00000000-0000-0000-0000-000000000000}"/>
  <bookViews>
    <workbookView xWindow="-96" yWindow="0" windowWidth="11712" windowHeight="12336" firstSheet="7" activeTab="8" xr2:uid="{00000000-000D-0000-FFFF-FFFF00000000}"/>
  </bookViews>
  <sheets>
    <sheet name="CM" sheetId="14" r:id="rId1"/>
    <sheet name="Tablas" sheetId="6" r:id="rId2"/>
    <sheet name="Metrologo 1" sheetId="2" r:id="rId3"/>
    <sheet name="Metrologo 2" sheetId="4" r:id="rId4"/>
    <sheet name="Metrologo 3" sheetId="5" r:id="rId5"/>
    <sheet name="Datos de entrada" sheetId="11" r:id="rId6"/>
    <sheet name="Análisis de Datos atípicos" sheetId="3" r:id="rId7"/>
    <sheet name="ANOVA" sheetId="7" r:id="rId8"/>
    <sheet name="INFORME 1" sheetId="8" r:id="rId9"/>
    <sheet name="z-score" sheetId="12" state="hidden" r:id="rId10"/>
  </sheets>
  <externalReferences>
    <externalReference r:id="rId11"/>
  </externalReferences>
  <definedNames>
    <definedName name="_xlnm.Print_Area" localSheetId="6">'Análisis de Datos atípicos'!$A$1:$R$119</definedName>
    <definedName name="_xlnm.Print_Area" localSheetId="7">ANOVA!$A$1:$Q$51</definedName>
    <definedName name="_xlnm.Print_Area" localSheetId="0">CM!$A$1:$G$8</definedName>
    <definedName name="_xlnm.Print_Area" localSheetId="8">'INFORME 1'!$A$1:$AJ$173</definedName>
    <definedName name="_xlnm.Print_Area" localSheetId="2">'Metrologo 1'!$A$1:$N$70</definedName>
    <definedName name="_xlnm.Print_Area" localSheetId="3">'Metrologo 2'!$A$1:$N$70</definedName>
    <definedName name="_xlnm.Print_Area" localSheetId="4">'Metrologo 3'!$A$1:$N$70</definedName>
  </definedNames>
  <calcPr calcId="181029"/>
</workbook>
</file>

<file path=xl/calcChain.xml><?xml version="1.0" encoding="utf-8"?>
<calcChain xmlns="http://schemas.openxmlformats.org/spreadsheetml/2006/main">
  <c r="R138" i="8" l="1"/>
  <c r="P138" i="8"/>
  <c r="N138" i="8"/>
  <c r="L138" i="8"/>
  <c r="J138" i="8"/>
  <c r="H138" i="8"/>
  <c r="F138" i="8"/>
  <c r="R137" i="8"/>
  <c r="P137" i="8"/>
  <c r="N137" i="8"/>
  <c r="L137" i="8"/>
  <c r="J137" i="8"/>
  <c r="H137" i="8"/>
  <c r="F137" i="8"/>
  <c r="G54" i="8"/>
  <c r="G120" i="8" s="1"/>
  <c r="X93" i="8"/>
  <c r="V93" i="8"/>
  <c r="T93" i="8"/>
  <c r="R93" i="8"/>
  <c r="L93" i="8"/>
  <c r="J93" i="8"/>
  <c r="H93" i="8"/>
  <c r="F93" i="8"/>
  <c r="D93" i="8"/>
  <c r="X92" i="8"/>
  <c r="V92" i="8"/>
  <c r="T92" i="8"/>
  <c r="R92" i="8"/>
  <c r="L92" i="8"/>
  <c r="J92" i="8"/>
  <c r="H92" i="8"/>
  <c r="F92" i="8"/>
  <c r="D92" i="8"/>
  <c r="R72" i="8"/>
  <c r="P72" i="8"/>
  <c r="N72" i="8"/>
  <c r="L72" i="8"/>
  <c r="J72" i="8"/>
  <c r="H72" i="8"/>
  <c r="R71" i="8"/>
  <c r="P71" i="8"/>
  <c r="N71" i="8"/>
  <c r="L71" i="8"/>
  <c r="J71" i="8"/>
  <c r="H71" i="8"/>
  <c r="J82" i="8"/>
  <c r="L82" i="8"/>
  <c r="V82" i="8"/>
  <c r="X82" i="8"/>
  <c r="J83" i="8"/>
  <c r="L83" i="8"/>
  <c r="V83" i="8"/>
  <c r="X83" i="8"/>
  <c r="J84" i="8"/>
  <c r="L84" i="8"/>
  <c r="V84" i="8"/>
  <c r="X84" i="8"/>
  <c r="X85" i="8" l="1"/>
  <c r="X86" i="8"/>
  <c r="V85" i="8"/>
  <c r="V86" i="8"/>
  <c r="L85" i="8"/>
  <c r="L86" i="8"/>
  <c r="J85" i="8"/>
  <c r="J86" i="8"/>
  <c r="F65" i="8"/>
  <c r="H131" i="8" s="1"/>
  <c r="F64" i="8"/>
  <c r="F85" i="8" s="1"/>
  <c r="F63" i="8"/>
  <c r="F84" i="8" s="1"/>
  <c r="D65" i="8"/>
  <c r="D86" i="8" s="1"/>
  <c r="D64" i="8"/>
  <c r="D85" i="8" s="1"/>
  <c r="D63" i="8"/>
  <c r="D62" i="8"/>
  <c r="D83" i="8" s="1"/>
  <c r="F62" i="8"/>
  <c r="F83" i="8" s="1"/>
  <c r="B14" i="4"/>
  <c r="F129" i="8" l="1"/>
  <c r="D84" i="8"/>
  <c r="H130" i="8"/>
  <c r="F86" i="8"/>
  <c r="F131" i="8"/>
  <c r="H129" i="8"/>
  <c r="F130" i="8"/>
  <c r="A8" i="14"/>
  <c r="B64" i="5" l="1"/>
  <c r="A64" i="5"/>
  <c r="B61" i="5"/>
  <c r="A61" i="5"/>
  <c r="B58" i="5"/>
  <c r="A58" i="5"/>
  <c r="B53" i="5"/>
  <c r="A53" i="5"/>
  <c r="B50" i="5"/>
  <c r="A50" i="5"/>
  <c r="B47" i="5"/>
  <c r="A47" i="5"/>
  <c r="B42" i="5"/>
  <c r="A42" i="5"/>
  <c r="B39" i="5"/>
  <c r="A39" i="5"/>
  <c r="B36" i="5"/>
  <c r="A36" i="5"/>
  <c r="B31" i="5"/>
  <c r="A31" i="5"/>
  <c r="B28" i="5"/>
  <c r="A28" i="5"/>
  <c r="B25" i="5"/>
  <c r="A25" i="5"/>
  <c r="B20" i="5"/>
  <c r="A20" i="5"/>
  <c r="B14" i="5"/>
  <c r="A14" i="5"/>
  <c r="B64" i="4"/>
  <c r="A64" i="4"/>
  <c r="B61" i="4"/>
  <c r="A61" i="4"/>
  <c r="B58" i="4"/>
  <c r="A58" i="4"/>
  <c r="B53" i="4"/>
  <c r="A53" i="4"/>
  <c r="B50" i="4"/>
  <c r="A50" i="4"/>
  <c r="B47" i="4"/>
  <c r="A47" i="4"/>
  <c r="B42" i="4"/>
  <c r="A42" i="4"/>
  <c r="B39" i="4"/>
  <c r="A39" i="4"/>
  <c r="B36" i="4"/>
  <c r="A36" i="4"/>
  <c r="B31" i="4"/>
  <c r="A31" i="4"/>
  <c r="B28" i="4"/>
  <c r="A28" i="4"/>
  <c r="B25" i="4"/>
  <c r="A25" i="4"/>
  <c r="B20" i="4"/>
  <c r="A20" i="4"/>
  <c r="B17" i="5"/>
  <c r="A17" i="5"/>
  <c r="B17" i="4"/>
  <c r="A17" i="4"/>
  <c r="A14" i="4"/>
  <c r="G9" i="5"/>
  <c r="G9" i="4"/>
  <c r="B9" i="5"/>
  <c r="B9" i="4"/>
  <c r="J4" i="5"/>
  <c r="J4" i="4"/>
  <c r="E95" i="3" l="1"/>
  <c r="E73" i="12" l="1"/>
  <c r="E64" i="12"/>
  <c r="G64" i="12"/>
  <c r="E65" i="12"/>
  <c r="G65" i="12"/>
  <c r="E66" i="12"/>
  <c r="G66" i="12"/>
  <c r="E67" i="12"/>
  <c r="G67" i="12"/>
  <c r="E68" i="12"/>
  <c r="G68" i="12"/>
  <c r="E69" i="12"/>
  <c r="G69" i="12"/>
  <c r="E70" i="12"/>
  <c r="G70" i="12"/>
  <c r="E71" i="12"/>
  <c r="G71" i="12"/>
  <c r="E72" i="12"/>
  <c r="G72" i="12"/>
  <c r="G73" i="12"/>
  <c r="K73" i="12" l="1"/>
  <c r="M73" i="12" s="1"/>
  <c r="K72" i="12"/>
  <c r="M72" i="12" s="1"/>
  <c r="K71" i="12"/>
  <c r="M71" i="12" s="1"/>
  <c r="K70" i="12"/>
  <c r="M70" i="12" s="1"/>
  <c r="K69" i="12"/>
  <c r="M69" i="12" s="1"/>
  <c r="K68" i="12"/>
  <c r="M68" i="12" s="1"/>
  <c r="K67" i="12"/>
  <c r="M67" i="12" s="1"/>
  <c r="K66" i="12"/>
  <c r="M66" i="12" s="1"/>
  <c r="K65" i="12"/>
  <c r="M65" i="12" s="1"/>
  <c r="K64" i="12"/>
  <c r="M64" i="12" s="1"/>
  <c r="F61" i="8" l="1"/>
  <c r="F82" i="8" s="1"/>
  <c r="D61" i="8"/>
  <c r="D82" i="8" s="1"/>
  <c r="F127" i="8" l="1"/>
  <c r="H127" i="8"/>
  <c r="F128" i="8"/>
  <c r="H128" i="8"/>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A57" i="5" l="1"/>
  <c r="A56" i="5"/>
  <c r="A46" i="5"/>
  <c r="A45" i="5"/>
  <c r="A35" i="5"/>
  <c r="A34" i="5"/>
  <c r="A24" i="5"/>
  <c r="A23" i="5"/>
  <c r="A23" i="4"/>
  <c r="A24" i="4"/>
  <c r="A34" i="4"/>
  <c r="A35" i="4"/>
  <c r="A45" i="4"/>
  <c r="A46" i="4"/>
  <c r="A56" i="4"/>
  <c r="A57" i="4"/>
  <c r="C25" i="11" l="1"/>
  <c r="G57" i="11" l="1"/>
  <c r="Q8" i="3" s="1"/>
  <c r="G47" i="11"/>
  <c r="P8" i="3" s="1"/>
  <c r="G37" i="11"/>
  <c r="O8" i="3" s="1"/>
  <c r="C57" i="11"/>
  <c r="N8" i="3" s="1"/>
  <c r="C47" i="11"/>
  <c r="M8" i="3" s="1"/>
  <c r="C37" i="11"/>
  <c r="L8" i="3" s="1"/>
  <c r="G36" i="11"/>
  <c r="C36" i="11"/>
  <c r="G63" i="12" l="1"/>
  <c r="E63" i="12"/>
  <c r="G62" i="12"/>
  <c r="E62" i="12"/>
  <c r="G61" i="12"/>
  <c r="E61" i="12"/>
  <c r="G60" i="12"/>
  <c r="E60" i="12"/>
  <c r="G59" i="12"/>
  <c r="E59" i="12"/>
  <c r="I36" i="12"/>
  <c r="G36" i="12"/>
  <c r="E36" i="12"/>
  <c r="C36" i="12"/>
  <c r="C58" i="12" s="1"/>
  <c r="I35" i="12"/>
  <c r="G35" i="12"/>
  <c r="E35" i="12"/>
  <c r="C35" i="12"/>
  <c r="C57" i="12" s="1"/>
  <c r="K59" i="12" l="1"/>
  <c r="M59" i="12" s="1"/>
  <c r="K61" i="12"/>
  <c r="M61" i="12" s="1"/>
  <c r="K63" i="12"/>
  <c r="M63" i="12" s="1"/>
  <c r="K60" i="12"/>
  <c r="M60" i="12" s="1"/>
  <c r="K62" i="12"/>
  <c r="M62" i="12" s="1"/>
  <c r="E58" i="12"/>
  <c r="I58" i="12"/>
  <c r="G58" i="12"/>
  <c r="A122" i="8" l="1"/>
  <c r="G119" i="8"/>
  <c r="Q7" i="7" l="1"/>
  <c r="Q41" i="7" s="1"/>
  <c r="P7" i="7"/>
  <c r="P41" i="7" s="1"/>
  <c r="O7" i="7"/>
  <c r="O41" i="7" s="1"/>
  <c r="N7" i="7"/>
  <c r="M23" i="7" s="1"/>
  <c r="M7" i="7"/>
  <c r="M41" i="7" s="1"/>
  <c r="L7" i="7"/>
  <c r="K23" i="7" s="1"/>
  <c r="L23" i="7" l="1"/>
  <c r="O23" i="7"/>
  <c r="L41" i="7"/>
  <c r="N41" i="7"/>
  <c r="N23" i="7"/>
  <c r="P23" i="7"/>
  <c r="D65" i="11"/>
  <c r="D66" i="11"/>
  <c r="D64" i="11"/>
  <c r="N11" i="3" l="1"/>
  <c r="N21" i="3"/>
  <c r="H65" i="11"/>
  <c r="H66" i="11"/>
  <c r="H64" i="11"/>
  <c r="H62" i="11"/>
  <c r="H63" i="11"/>
  <c r="H61" i="11"/>
  <c r="H59" i="11"/>
  <c r="H60" i="11"/>
  <c r="H58" i="11"/>
  <c r="H56" i="11"/>
  <c r="H55" i="11"/>
  <c r="H54" i="11"/>
  <c r="H52" i="11"/>
  <c r="H53" i="11"/>
  <c r="H51" i="11"/>
  <c r="H49" i="11"/>
  <c r="H50" i="11"/>
  <c r="H48" i="11"/>
  <c r="H45" i="11"/>
  <c r="H46" i="11"/>
  <c r="H44" i="11"/>
  <c r="H42" i="11"/>
  <c r="H43" i="11"/>
  <c r="H41" i="11"/>
  <c r="H39" i="11"/>
  <c r="H40" i="11"/>
  <c r="H38" i="11"/>
  <c r="D62" i="11"/>
  <c r="D63" i="11"/>
  <c r="D61" i="11"/>
  <c r="N10" i="3" s="1"/>
  <c r="D59" i="11"/>
  <c r="D60" i="11"/>
  <c r="D58" i="11"/>
  <c r="D55" i="11"/>
  <c r="D56" i="11"/>
  <c r="D54" i="11"/>
  <c r="D52" i="11"/>
  <c r="D53" i="11"/>
  <c r="D51" i="11"/>
  <c r="D49" i="11"/>
  <c r="D50" i="11"/>
  <c r="D48" i="11"/>
  <c r="D45" i="11"/>
  <c r="D46" i="11"/>
  <c r="D44" i="11"/>
  <c r="D42" i="11"/>
  <c r="D43" i="11"/>
  <c r="D41" i="11"/>
  <c r="D40" i="11"/>
  <c r="D39" i="11"/>
  <c r="Q108" i="3"/>
  <c r="P108" i="3"/>
  <c r="N108" i="3"/>
  <c r="M108" i="3"/>
  <c r="Q83" i="3"/>
  <c r="P83" i="3"/>
  <c r="N83" i="3"/>
  <c r="M83" i="3"/>
  <c r="C2" i="3"/>
  <c r="C33" i="7" s="1"/>
  <c r="N9" i="3" l="1"/>
  <c r="Q45" i="7"/>
  <c r="O45" i="7"/>
  <c r="M45" i="7"/>
  <c r="P45" i="7"/>
  <c r="N45" i="7"/>
  <c r="L45" i="7"/>
  <c r="L21" i="3"/>
  <c r="L11" i="3"/>
  <c r="M20" i="3"/>
  <c r="M10" i="3"/>
  <c r="N19" i="3"/>
  <c r="O19" i="3"/>
  <c r="O9" i="3"/>
  <c r="O21" i="3"/>
  <c r="O11" i="3"/>
  <c r="P20" i="3"/>
  <c r="P10" i="3"/>
  <c r="Q19" i="3"/>
  <c r="Q9" i="3"/>
  <c r="Q21" i="3"/>
  <c r="Q11" i="3"/>
  <c r="L20" i="3"/>
  <c r="L10" i="3"/>
  <c r="M19" i="3"/>
  <c r="M9" i="3"/>
  <c r="M21" i="3"/>
  <c r="M11" i="3"/>
  <c r="N20" i="3"/>
  <c r="O20" i="3"/>
  <c r="O10" i="3"/>
  <c r="P9" i="3"/>
  <c r="P19" i="3"/>
  <c r="P21" i="3"/>
  <c r="P11" i="3"/>
  <c r="Q20" i="3"/>
  <c r="Q10" i="3"/>
  <c r="P85" i="3" l="1"/>
  <c r="Q85" i="3"/>
  <c r="O85" i="3"/>
  <c r="O111" i="3"/>
  <c r="Q110" i="3"/>
  <c r="Q111" i="3"/>
  <c r="O110" i="3"/>
  <c r="N85" i="3"/>
  <c r="P111" i="3"/>
  <c r="P110" i="3"/>
  <c r="O22" i="3"/>
  <c r="Q22" i="3"/>
  <c r="N22" i="3"/>
  <c r="P22" i="3"/>
  <c r="Q84" i="3"/>
  <c r="Q109" i="3" s="1"/>
  <c r="P84" i="3"/>
  <c r="P109" i="3" s="1"/>
  <c r="O84" i="3"/>
  <c r="O109" i="3" s="1"/>
  <c r="N84" i="3"/>
  <c r="N109" i="3" s="1"/>
  <c r="M84" i="3"/>
  <c r="M109" i="3" s="1"/>
  <c r="L84" i="3"/>
  <c r="L109" i="3" s="1"/>
  <c r="D38" i="11"/>
  <c r="L9" i="3" s="1"/>
  <c r="L34" i="11"/>
  <c r="H34" i="11"/>
  <c r="D34" i="11"/>
  <c r="L33" i="11"/>
  <c r="H33" i="11"/>
  <c r="D33" i="11"/>
  <c r="L32" i="11"/>
  <c r="H32" i="11"/>
  <c r="D32" i="11"/>
  <c r="L31" i="11"/>
  <c r="H31" i="11"/>
  <c r="D31" i="11"/>
  <c r="L30" i="11"/>
  <c r="H30" i="11"/>
  <c r="D30" i="11"/>
  <c r="L29" i="11"/>
  <c r="H29" i="11"/>
  <c r="D29" i="11"/>
  <c r="L28" i="11"/>
  <c r="H28" i="11"/>
  <c r="D28" i="11"/>
  <c r="L27" i="11"/>
  <c r="H27" i="11"/>
  <c r="D27" i="11"/>
  <c r="L26" i="11"/>
  <c r="H26" i="11"/>
  <c r="D26" i="11"/>
  <c r="K25" i="11"/>
  <c r="K8" i="3" s="1"/>
  <c r="G25" i="11"/>
  <c r="H8" i="3" s="1"/>
  <c r="E8" i="3"/>
  <c r="L24" i="11"/>
  <c r="H24" i="11"/>
  <c r="D24" i="11"/>
  <c r="L23" i="11"/>
  <c r="H23" i="11"/>
  <c r="D23" i="11"/>
  <c r="L22" i="11"/>
  <c r="H22" i="11"/>
  <c r="D22" i="11"/>
  <c r="L21" i="11"/>
  <c r="H21" i="11"/>
  <c r="D21" i="11"/>
  <c r="L20" i="11"/>
  <c r="H20" i="11"/>
  <c r="D20" i="11"/>
  <c r="L19" i="11"/>
  <c r="H19" i="11"/>
  <c r="D19" i="11"/>
  <c r="L18" i="11"/>
  <c r="H18" i="11"/>
  <c r="D18" i="11"/>
  <c r="L17" i="11"/>
  <c r="H17" i="11"/>
  <c r="D17" i="11"/>
  <c r="L16" i="11"/>
  <c r="H16" i="11"/>
  <c r="D16" i="11"/>
  <c r="K15" i="11"/>
  <c r="J8" i="3" s="1"/>
  <c r="G15" i="11"/>
  <c r="G8" i="3" s="1"/>
  <c r="C15" i="11"/>
  <c r="D8" i="3" s="1"/>
  <c r="L14" i="11"/>
  <c r="H14" i="11"/>
  <c r="D14" i="11"/>
  <c r="L13" i="11"/>
  <c r="H13" i="11"/>
  <c r="D13" i="11"/>
  <c r="L12" i="11"/>
  <c r="H12" i="11"/>
  <c r="D12" i="11"/>
  <c r="L11" i="11"/>
  <c r="H11" i="11"/>
  <c r="D11" i="11"/>
  <c r="L10" i="11"/>
  <c r="H10" i="11"/>
  <c r="D10" i="11"/>
  <c r="L9" i="11"/>
  <c r="H9" i="11"/>
  <c r="D9" i="11"/>
  <c r="L8" i="11"/>
  <c r="H8" i="11"/>
  <c r="D8" i="11"/>
  <c r="L7" i="11"/>
  <c r="H7" i="11"/>
  <c r="D7" i="11"/>
  <c r="L6" i="11"/>
  <c r="H6" i="11"/>
  <c r="D6" i="11"/>
  <c r="K5" i="11"/>
  <c r="I8" i="3" s="1"/>
  <c r="G5" i="11"/>
  <c r="F8" i="3" s="1"/>
  <c r="C5" i="11"/>
  <c r="C8" i="3" s="1"/>
  <c r="K4" i="11"/>
  <c r="G4" i="11"/>
  <c r="C4" i="11"/>
  <c r="C7" i="3" s="1"/>
  <c r="E10" i="3" l="1"/>
  <c r="D11" i="3"/>
  <c r="C9" i="3"/>
  <c r="E9" i="3"/>
  <c r="E11" i="3"/>
  <c r="C11" i="3"/>
  <c r="D10" i="3"/>
  <c r="D9" i="3"/>
  <c r="P46" i="7"/>
  <c r="P61" i="3"/>
  <c r="P62" i="3"/>
  <c r="P60" i="3"/>
  <c r="Q46" i="7"/>
  <c r="Q61" i="3"/>
  <c r="Q60" i="3"/>
  <c r="Q62" i="3"/>
  <c r="N46" i="7"/>
  <c r="N61" i="3"/>
  <c r="N62" i="3"/>
  <c r="N60" i="3"/>
  <c r="O46" i="7"/>
  <c r="O62" i="3"/>
  <c r="O60" i="3"/>
  <c r="O61" i="3"/>
  <c r="C19" i="3"/>
  <c r="F20" i="3"/>
  <c r="F10" i="3"/>
  <c r="I20" i="3"/>
  <c r="I10" i="3"/>
  <c r="C21" i="3"/>
  <c r="D19" i="3"/>
  <c r="G20" i="3"/>
  <c r="G10" i="3"/>
  <c r="J20" i="3"/>
  <c r="J10" i="3"/>
  <c r="D21" i="3"/>
  <c r="E19" i="3"/>
  <c r="H20" i="3"/>
  <c r="H10" i="3"/>
  <c r="K20" i="3"/>
  <c r="K10" i="3"/>
  <c r="E21" i="3"/>
  <c r="F9" i="3"/>
  <c r="F19" i="3"/>
  <c r="I19" i="3"/>
  <c r="I9" i="3"/>
  <c r="C20" i="3"/>
  <c r="C10" i="3"/>
  <c r="F21" i="3"/>
  <c r="F11" i="3"/>
  <c r="I21" i="3"/>
  <c r="I11" i="3"/>
  <c r="G19" i="3"/>
  <c r="G9" i="3"/>
  <c r="J9" i="3"/>
  <c r="J19" i="3"/>
  <c r="D20" i="3"/>
  <c r="G21" i="3"/>
  <c r="G11" i="3"/>
  <c r="J21" i="3"/>
  <c r="J11" i="3"/>
  <c r="H9" i="3"/>
  <c r="H19" i="3"/>
  <c r="K19" i="3"/>
  <c r="K9" i="3"/>
  <c r="E20" i="3"/>
  <c r="H21" i="3"/>
  <c r="H11" i="3"/>
  <c r="K21" i="3"/>
  <c r="K11" i="3"/>
  <c r="L19" i="3"/>
  <c r="N110" i="3"/>
  <c r="N111" i="3"/>
  <c r="C3" i="3"/>
  <c r="L17" i="3"/>
  <c r="L29" i="3"/>
  <c r="M18" i="3"/>
  <c r="M30" i="3"/>
  <c r="M59" i="3" s="1"/>
  <c r="N13" i="3"/>
  <c r="O18" i="3"/>
  <c r="O30" i="3"/>
  <c r="O59" i="3" s="1"/>
  <c r="Q18" i="3"/>
  <c r="Q30" i="3"/>
  <c r="Q59" i="3" s="1"/>
  <c r="P12" i="3"/>
  <c r="L18" i="3"/>
  <c r="L30" i="3"/>
  <c r="L59" i="3" s="1"/>
  <c r="N18" i="3"/>
  <c r="N30" i="3"/>
  <c r="N59" i="3" s="1"/>
  <c r="M12" i="3"/>
  <c r="O17" i="3"/>
  <c r="O29" i="3"/>
  <c r="P18" i="3"/>
  <c r="P30" i="3"/>
  <c r="P59" i="3" s="1"/>
  <c r="O13" i="3"/>
  <c r="Q13" i="3"/>
  <c r="O12" i="3"/>
  <c r="Q12" i="3"/>
  <c r="P13" i="3"/>
  <c r="N12" i="3"/>
  <c r="M13" i="3"/>
  <c r="P43" i="7" l="1"/>
  <c r="P44" i="7" s="1"/>
  <c r="P48" i="7" s="1"/>
  <c r="P86" i="3"/>
  <c r="P33" i="3"/>
  <c r="P31" i="3"/>
  <c r="P32" i="3"/>
  <c r="O32" i="3"/>
  <c r="O86" i="3"/>
  <c r="O33" i="3"/>
  <c r="O31" i="3"/>
  <c r="O31" i="7"/>
  <c r="M31" i="7"/>
  <c r="O30" i="7"/>
  <c r="M30" i="7"/>
  <c r="O29" i="7"/>
  <c r="M29" i="7"/>
  <c r="P31" i="7"/>
  <c r="N31" i="7"/>
  <c r="L31" i="7"/>
  <c r="P30" i="7"/>
  <c r="N30" i="7"/>
  <c r="L30" i="7"/>
  <c r="P29" i="7"/>
  <c r="N29" i="7"/>
  <c r="L29" i="7"/>
  <c r="M43" i="7"/>
  <c r="M44" i="7" s="1"/>
  <c r="M32" i="3"/>
  <c r="M33" i="3"/>
  <c r="M31" i="3"/>
  <c r="Q32" i="3"/>
  <c r="Q86" i="3"/>
  <c r="Q33" i="3"/>
  <c r="Q31" i="3"/>
  <c r="N86" i="3"/>
  <c r="N33" i="3"/>
  <c r="N31" i="3"/>
  <c r="N32" i="3"/>
  <c r="F12" i="3"/>
  <c r="C13" i="3"/>
  <c r="C12" i="3"/>
  <c r="Q47" i="7"/>
  <c r="Q49" i="7" s="1"/>
  <c r="O47" i="7"/>
  <c r="O49" i="7" s="1"/>
  <c r="N47" i="7"/>
  <c r="N49" i="7" s="1"/>
  <c r="L47" i="7"/>
  <c r="L49" i="7" s="1"/>
  <c r="O24" i="7"/>
  <c r="M24" i="7"/>
  <c r="K24" i="7"/>
  <c r="B24" i="7"/>
  <c r="L25" i="7" s="1"/>
  <c r="P47" i="7"/>
  <c r="P49" i="7" s="1"/>
  <c r="M47" i="7"/>
  <c r="M49" i="7" s="1"/>
  <c r="P24" i="7"/>
  <c r="N24" i="7"/>
  <c r="L24" i="7"/>
  <c r="M85" i="3"/>
  <c r="M86" i="3" s="1"/>
  <c r="M22" i="3"/>
  <c r="L12" i="3"/>
  <c r="L42" i="7" s="1"/>
  <c r="L13" i="3"/>
  <c r="Q8" i="7"/>
  <c r="Q42" i="7"/>
  <c r="Q113" i="3"/>
  <c r="Q43" i="7"/>
  <c r="Q44" i="7" s="1"/>
  <c r="Q48" i="7" s="1"/>
  <c r="Q50" i="7" s="1"/>
  <c r="P112" i="3"/>
  <c r="P42" i="7"/>
  <c r="P8" i="7"/>
  <c r="O42" i="7"/>
  <c r="O8" i="7"/>
  <c r="O113" i="3"/>
  <c r="O43" i="7"/>
  <c r="O44" i="7" s="1"/>
  <c r="O48" i="7" s="1"/>
  <c r="O50" i="7" s="1"/>
  <c r="N42" i="7"/>
  <c r="N8" i="7"/>
  <c r="N113" i="3"/>
  <c r="N43" i="7"/>
  <c r="N44" i="7" s="1"/>
  <c r="N48" i="7" s="1"/>
  <c r="N50" i="7" s="1"/>
  <c r="M112" i="3"/>
  <c r="M42" i="7"/>
  <c r="M8" i="7"/>
  <c r="L85" i="3"/>
  <c r="L22" i="3"/>
  <c r="L111" i="3"/>
  <c r="L110" i="3"/>
  <c r="M110" i="3"/>
  <c r="M111" i="3"/>
  <c r="O58" i="3"/>
  <c r="O83" i="3"/>
  <c r="O108" i="3"/>
  <c r="P113" i="3"/>
  <c r="O112" i="3"/>
  <c r="Q112" i="3"/>
  <c r="N112" i="3"/>
  <c r="M113" i="3"/>
  <c r="L58" i="3"/>
  <c r="L108" i="3"/>
  <c r="L83" i="3"/>
  <c r="P50" i="7" l="1"/>
  <c r="M116" i="3"/>
  <c r="M117" i="3" s="1"/>
  <c r="M118" i="3"/>
  <c r="P116" i="3"/>
  <c r="P118" i="3"/>
  <c r="Q116" i="3"/>
  <c r="Q118" i="3"/>
  <c r="M46" i="7"/>
  <c r="M62" i="3"/>
  <c r="M60" i="3"/>
  <c r="M61" i="3"/>
  <c r="C32" i="3"/>
  <c r="C33" i="3"/>
  <c r="C31" i="3"/>
  <c r="Q89" i="3"/>
  <c r="K29" i="7"/>
  <c r="K31" i="7"/>
  <c r="P89" i="3"/>
  <c r="L46" i="7"/>
  <c r="L61" i="3"/>
  <c r="L62" i="3"/>
  <c r="L60" i="3"/>
  <c r="N116" i="3"/>
  <c r="N118" i="3"/>
  <c r="O116" i="3"/>
  <c r="O118" i="3"/>
  <c r="L43" i="7"/>
  <c r="L44" i="7" s="1"/>
  <c r="L86" i="3"/>
  <c r="L89" i="3" s="1"/>
  <c r="L33" i="3"/>
  <c r="L31" i="3"/>
  <c r="L32" i="3"/>
  <c r="N89" i="3"/>
  <c r="K30" i="7"/>
  <c r="O89" i="3"/>
  <c r="L8" i="7"/>
  <c r="L112" i="3"/>
  <c r="M89" i="3"/>
  <c r="L113" i="3"/>
  <c r="K25" i="7"/>
  <c r="K27" i="7"/>
  <c r="M25" i="7"/>
  <c r="L26" i="7"/>
  <c r="M27" i="7"/>
  <c r="K26" i="7"/>
  <c r="P26" i="7"/>
  <c r="O27" i="7"/>
  <c r="N27" i="7"/>
  <c r="O25" i="7"/>
  <c r="N25" i="7"/>
  <c r="M26" i="7"/>
  <c r="O26" i="7"/>
  <c r="N26" i="7"/>
  <c r="L27" i="7"/>
  <c r="P27" i="7"/>
  <c r="P25" i="7"/>
  <c r="N37" i="8"/>
  <c r="N36" i="8"/>
  <c r="N35" i="8"/>
  <c r="F37" i="8"/>
  <c r="F36" i="8"/>
  <c r="F35" i="8"/>
  <c r="P119" i="3" l="1"/>
  <c r="L48" i="7"/>
  <c r="M48" i="7"/>
  <c r="L116" i="3"/>
  <c r="L117" i="3" s="1"/>
  <c r="L118" i="3"/>
  <c r="L119" i="3" s="1"/>
  <c r="N119" i="3"/>
  <c r="O117" i="3"/>
  <c r="Q117" i="3"/>
  <c r="N117" i="3"/>
  <c r="M119" i="3"/>
  <c r="O119" i="3"/>
  <c r="Q119" i="3"/>
  <c r="P117" i="3"/>
  <c r="M9" i="7"/>
  <c r="M10" i="7" s="1"/>
  <c r="Q9" i="7"/>
  <c r="Q10" i="7" s="1"/>
  <c r="O9" i="7"/>
  <c r="O10" i="7" s="1"/>
  <c r="P9" i="7"/>
  <c r="P10" i="7" s="1"/>
  <c r="L9" i="7"/>
  <c r="L10" i="7" s="1"/>
  <c r="N9" i="7"/>
  <c r="N10" i="7" s="1"/>
  <c r="G52" i="8"/>
  <c r="L50" i="7" l="1"/>
  <c r="M50" i="7"/>
  <c r="A55" i="8"/>
  <c r="AG54" i="8"/>
  <c r="D56" i="3" l="1"/>
  <c r="D27" i="3"/>
  <c r="E96" i="3" l="1"/>
  <c r="D108" i="3" l="1"/>
  <c r="E108" i="3"/>
  <c r="G108" i="3"/>
  <c r="H108" i="3"/>
  <c r="J108" i="3"/>
  <c r="K108" i="3"/>
  <c r="D83" i="3"/>
  <c r="E83" i="3"/>
  <c r="G83" i="3"/>
  <c r="H83" i="3"/>
  <c r="J83" i="3"/>
  <c r="K83" i="3"/>
  <c r="D45" i="7" l="1"/>
  <c r="F45" i="7"/>
  <c r="H45" i="7"/>
  <c r="J45" i="7"/>
  <c r="C45" i="7"/>
  <c r="E45" i="7"/>
  <c r="G45" i="7"/>
  <c r="I45" i="7"/>
  <c r="K45" i="7"/>
  <c r="I22" i="3" l="1"/>
  <c r="C6" i="7"/>
  <c r="I62" i="3" l="1"/>
  <c r="I60" i="3"/>
  <c r="I61" i="3"/>
  <c r="C85" i="3"/>
  <c r="C86" i="3" s="1"/>
  <c r="H82" i="8" s="1"/>
  <c r="E84" i="3"/>
  <c r="E109" i="3" s="1"/>
  <c r="E7" i="7"/>
  <c r="H84" i="3"/>
  <c r="H109" i="3" s="1"/>
  <c r="H7" i="7"/>
  <c r="I46" i="7"/>
  <c r="C40" i="7"/>
  <c r="B22" i="7"/>
  <c r="F84" i="3"/>
  <c r="F109" i="3" s="1"/>
  <c r="F7" i="7"/>
  <c r="I84" i="3"/>
  <c r="I109" i="3" s="1"/>
  <c r="I7" i="7"/>
  <c r="K84" i="3"/>
  <c r="K109" i="3" s="1"/>
  <c r="K7" i="7"/>
  <c r="C84" i="3"/>
  <c r="C109" i="3" s="1"/>
  <c r="C7" i="7"/>
  <c r="D84" i="3"/>
  <c r="D109" i="3" s="1"/>
  <c r="D7" i="7"/>
  <c r="G84" i="3"/>
  <c r="G109" i="3" s="1"/>
  <c r="G7" i="7"/>
  <c r="J84" i="3"/>
  <c r="J109" i="3" s="1"/>
  <c r="J7" i="7"/>
  <c r="E47" i="7"/>
  <c r="E49" i="7" s="1"/>
  <c r="D47" i="7"/>
  <c r="D49" i="7" s="1"/>
  <c r="F47" i="7"/>
  <c r="F49" i="7" s="1"/>
  <c r="H47" i="7"/>
  <c r="H49" i="7" s="1"/>
  <c r="J47" i="7"/>
  <c r="J49" i="7" s="1"/>
  <c r="C47" i="7"/>
  <c r="C49" i="7" s="1"/>
  <c r="G47" i="7"/>
  <c r="G49" i="7" s="1"/>
  <c r="I47" i="7"/>
  <c r="I49" i="7" s="1"/>
  <c r="K47" i="7"/>
  <c r="K49" i="7" s="1"/>
  <c r="D85" i="3"/>
  <c r="J111" i="3"/>
  <c r="J110" i="3"/>
  <c r="I110" i="3"/>
  <c r="I111" i="3"/>
  <c r="K110" i="3"/>
  <c r="K111" i="3"/>
  <c r="F111" i="3"/>
  <c r="F110" i="3"/>
  <c r="G111" i="3"/>
  <c r="G110" i="3"/>
  <c r="H111" i="3"/>
  <c r="H110" i="3"/>
  <c r="E111" i="3"/>
  <c r="E110" i="3"/>
  <c r="D111" i="3"/>
  <c r="D110" i="3"/>
  <c r="D24" i="7"/>
  <c r="F24" i="7"/>
  <c r="H24" i="7"/>
  <c r="J24" i="7"/>
  <c r="C24" i="7"/>
  <c r="E24" i="7"/>
  <c r="G24" i="7"/>
  <c r="I24" i="7"/>
  <c r="H85" i="3"/>
  <c r="F85" i="3"/>
  <c r="J85" i="3"/>
  <c r="G85" i="3"/>
  <c r="C110" i="3"/>
  <c r="C111" i="3"/>
  <c r="E85" i="3"/>
  <c r="K85" i="3"/>
  <c r="I85" i="3"/>
  <c r="J22" i="3"/>
  <c r="G22" i="3"/>
  <c r="D22" i="3"/>
  <c r="H22" i="3"/>
  <c r="F22" i="3"/>
  <c r="E22" i="3"/>
  <c r="K22" i="3"/>
  <c r="C22" i="3"/>
  <c r="C17" i="3"/>
  <c r="C29" i="3"/>
  <c r="D18" i="3"/>
  <c r="D30" i="3"/>
  <c r="D59" i="3" s="1"/>
  <c r="F17" i="3"/>
  <c r="F29" i="3"/>
  <c r="G18" i="3"/>
  <c r="G30" i="3"/>
  <c r="G59" i="3" s="1"/>
  <c r="I17" i="3"/>
  <c r="I29" i="3"/>
  <c r="J18" i="3"/>
  <c r="J30" i="3"/>
  <c r="J59" i="3" s="1"/>
  <c r="E12" i="3"/>
  <c r="E42" i="7" s="1"/>
  <c r="E13" i="3"/>
  <c r="G12" i="3"/>
  <c r="G42" i="7" s="1"/>
  <c r="G13" i="3"/>
  <c r="I12" i="3"/>
  <c r="I13" i="3"/>
  <c r="K12" i="3"/>
  <c r="K13" i="3"/>
  <c r="D12" i="3"/>
  <c r="D42" i="7" s="1"/>
  <c r="D13" i="3"/>
  <c r="C18" i="3"/>
  <c r="C30" i="3"/>
  <c r="C59" i="3" s="1"/>
  <c r="C42" i="7"/>
  <c r="E18" i="3"/>
  <c r="E30" i="3"/>
  <c r="E59" i="3" s="1"/>
  <c r="F18" i="3"/>
  <c r="F30" i="3"/>
  <c r="F59" i="3" s="1"/>
  <c r="H18" i="3"/>
  <c r="H30" i="3"/>
  <c r="H59" i="3" s="1"/>
  <c r="I18" i="3"/>
  <c r="I30" i="3"/>
  <c r="I59" i="3" s="1"/>
  <c r="K18" i="3"/>
  <c r="K30" i="3"/>
  <c r="K59" i="3" s="1"/>
  <c r="F42" i="7"/>
  <c r="F13" i="3"/>
  <c r="H12" i="3"/>
  <c r="H42" i="7" s="1"/>
  <c r="H13" i="3"/>
  <c r="J12" i="3"/>
  <c r="J13" i="3"/>
  <c r="R130" i="8" l="1"/>
  <c r="R129" i="8"/>
  <c r="R131" i="8"/>
  <c r="J86" i="3"/>
  <c r="J33" i="3"/>
  <c r="J31" i="3"/>
  <c r="J32" i="3"/>
  <c r="F86" i="3"/>
  <c r="H85" i="8" s="1"/>
  <c r="F33" i="3"/>
  <c r="L64" i="8" s="1"/>
  <c r="F31" i="3"/>
  <c r="H64" i="8" s="1"/>
  <c r="F32" i="3"/>
  <c r="J64" i="8" s="1"/>
  <c r="K62" i="3"/>
  <c r="K60" i="3"/>
  <c r="K61" i="3"/>
  <c r="F61" i="3"/>
  <c r="P64" i="8" s="1"/>
  <c r="F62" i="3"/>
  <c r="R64" i="8" s="1"/>
  <c r="F60" i="3"/>
  <c r="N64" i="8" s="1"/>
  <c r="D61" i="3"/>
  <c r="P62" i="8" s="1"/>
  <c r="D62" i="3"/>
  <c r="R62" i="8" s="1"/>
  <c r="D60" i="3"/>
  <c r="N62" i="8" s="1"/>
  <c r="J61" i="3"/>
  <c r="J62" i="3"/>
  <c r="J60" i="3"/>
  <c r="H86" i="3"/>
  <c r="H33" i="3"/>
  <c r="H31" i="3"/>
  <c r="H32" i="3"/>
  <c r="D86" i="3"/>
  <c r="D33" i="3"/>
  <c r="L62" i="8" s="1"/>
  <c r="D31" i="3"/>
  <c r="H62" i="8" s="1"/>
  <c r="D32" i="3"/>
  <c r="J62" i="8" s="1"/>
  <c r="K32" i="3"/>
  <c r="K86" i="3"/>
  <c r="K89" i="3" s="1"/>
  <c r="K33" i="3"/>
  <c r="K31" i="3"/>
  <c r="I32" i="3"/>
  <c r="I86" i="3"/>
  <c r="I89" i="3" s="1"/>
  <c r="I33" i="3"/>
  <c r="I31" i="3"/>
  <c r="G32" i="3"/>
  <c r="J65" i="8" s="1"/>
  <c r="G86" i="3"/>
  <c r="G33" i="3"/>
  <c r="L65" i="8" s="1"/>
  <c r="G31" i="3"/>
  <c r="H65" i="8" s="1"/>
  <c r="E32" i="3"/>
  <c r="J63" i="8" s="1"/>
  <c r="E86" i="3"/>
  <c r="H84" i="8" s="1"/>
  <c r="E33" i="3"/>
  <c r="L63" i="8" s="1"/>
  <c r="E31" i="3"/>
  <c r="H63" i="8" s="1"/>
  <c r="C62" i="3"/>
  <c r="R61" i="8" s="1"/>
  <c r="C60" i="3"/>
  <c r="N61" i="8" s="1"/>
  <c r="C61" i="3"/>
  <c r="P61" i="8" s="1"/>
  <c r="E62" i="3"/>
  <c r="R63" i="8" s="1"/>
  <c r="E60" i="3"/>
  <c r="N63" i="8" s="1"/>
  <c r="E61" i="3"/>
  <c r="P63" i="8" s="1"/>
  <c r="H61" i="3"/>
  <c r="H62" i="3"/>
  <c r="H60" i="3"/>
  <c r="G62" i="3"/>
  <c r="R65" i="8" s="1"/>
  <c r="G60" i="3"/>
  <c r="N65" i="8" s="1"/>
  <c r="G61" i="3"/>
  <c r="P65" i="8" s="1"/>
  <c r="J89" i="3"/>
  <c r="R128" i="8"/>
  <c r="R127" i="8"/>
  <c r="C89" i="3"/>
  <c r="N82" i="8" s="1"/>
  <c r="J42" i="7"/>
  <c r="I42" i="7"/>
  <c r="K42" i="7"/>
  <c r="Q11" i="7"/>
  <c r="J113" i="3"/>
  <c r="J43" i="7"/>
  <c r="J44" i="7" s="1"/>
  <c r="H113" i="3"/>
  <c r="H43" i="7"/>
  <c r="H44" i="7" s="1"/>
  <c r="F113" i="3"/>
  <c r="F43" i="7"/>
  <c r="F44" i="7" s="1"/>
  <c r="D113" i="3"/>
  <c r="D43" i="7"/>
  <c r="D44" i="7" s="1"/>
  <c r="K113" i="3"/>
  <c r="K43" i="7"/>
  <c r="K44" i="7" s="1"/>
  <c r="I113" i="3"/>
  <c r="I43" i="7"/>
  <c r="I44" i="7" s="1"/>
  <c r="I48" i="7" s="1"/>
  <c r="I50" i="7" s="1"/>
  <c r="G113" i="3"/>
  <c r="G43" i="7"/>
  <c r="G44" i="7" s="1"/>
  <c r="E113" i="3"/>
  <c r="E43" i="7"/>
  <c r="E44" i="7" s="1"/>
  <c r="C46" i="7"/>
  <c r="E46" i="7"/>
  <c r="H46" i="7"/>
  <c r="D46" i="7"/>
  <c r="J46" i="7"/>
  <c r="D29" i="7"/>
  <c r="E31" i="7"/>
  <c r="F30" i="7"/>
  <c r="H29" i="7"/>
  <c r="I31" i="7"/>
  <c r="J30" i="7"/>
  <c r="C29" i="7"/>
  <c r="D31" i="7"/>
  <c r="E30" i="7"/>
  <c r="G29" i="7"/>
  <c r="H31" i="7"/>
  <c r="I30" i="7"/>
  <c r="J41" i="7"/>
  <c r="I23" i="7"/>
  <c r="F23" i="7"/>
  <c r="G41" i="7"/>
  <c r="D41" i="7"/>
  <c r="C23" i="7"/>
  <c r="B23" i="7"/>
  <c r="C41" i="7"/>
  <c r="J23" i="7"/>
  <c r="K41" i="7"/>
  <c r="H23" i="7"/>
  <c r="I41" i="7"/>
  <c r="F41" i="7"/>
  <c r="E23" i="7"/>
  <c r="H41" i="7"/>
  <c r="G23" i="7"/>
  <c r="D23" i="7"/>
  <c r="E41" i="7"/>
  <c r="K46" i="7"/>
  <c r="F46" i="7"/>
  <c r="G46" i="7"/>
  <c r="C31" i="7"/>
  <c r="D30" i="7"/>
  <c r="F29" i="7"/>
  <c r="G31" i="7"/>
  <c r="H30" i="7"/>
  <c r="J29" i="7"/>
  <c r="C30" i="7"/>
  <c r="E29" i="7"/>
  <c r="F31" i="7"/>
  <c r="G30" i="7"/>
  <c r="I29" i="7"/>
  <c r="J31" i="7"/>
  <c r="C113" i="3"/>
  <c r="C43" i="7"/>
  <c r="C44" i="7" s="1"/>
  <c r="J8" i="7"/>
  <c r="J112" i="3"/>
  <c r="K8" i="7"/>
  <c r="K112" i="3"/>
  <c r="I8" i="7"/>
  <c r="I112" i="3"/>
  <c r="H8" i="7"/>
  <c r="H112" i="3"/>
  <c r="F8" i="7"/>
  <c r="F112" i="3"/>
  <c r="G8" i="7"/>
  <c r="G112" i="3"/>
  <c r="H61" i="8"/>
  <c r="C112" i="3"/>
  <c r="C8" i="7"/>
  <c r="D8" i="7"/>
  <c r="D112" i="3"/>
  <c r="E8" i="7"/>
  <c r="E112" i="3"/>
  <c r="D27" i="7"/>
  <c r="F27" i="7"/>
  <c r="H27" i="7"/>
  <c r="J27" i="7"/>
  <c r="D26" i="7"/>
  <c r="F26" i="7"/>
  <c r="H26" i="7"/>
  <c r="J26" i="7"/>
  <c r="D25" i="7"/>
  <c r="F25" i="7"/>
  <c r="H25" i="7"/>
  <c r="J25" i="7"/>
  <c r="B27" i="7"/>
  <c r="B25" i="7"/>
  <c r="C27" i="7"/>
  <c r="E27" i="7"/>
  <c r="G27" i="7"/>
  <c r="I27" i="7"/>
  <c r="C26" i="7"/>
  <c r="E26" i="7"/>
  <c r="G26" i="7"/>
  <c r="I26" i="7"/>
  <c r="C25" i="7"/>
  <c r="E25" i="7"/>
  <c r="G25" i="7"/>
  <c r="I25" i="7"/>
  <c r="B26" i="7"/>
  <c r="B29" i="7"/>
  <c r="B31" i="7"/>
  <c r="B30" i="7"/>
  <c r="I58" i="3"/>
  <c r="I83" i="3"/>
  <c r="I108" i="3"/>
  <c r="F58" i="3"/>
  <c r="F108" i="3"/>
  <c r="F83" i="3"/>
  <c r="C58" i="3"/>
  <c r="C83" i="3"/>
  <c r="C108" i="3"/>
  <c r="J61" i="8"/>
  <c r="L61" i="8"/>
  <c r="D89" i="3" l="1"/>
  <c r="N83" i="8" s="1"/>
  <c r="H83" i="8"/>
  <c r="G89" i="3"/>
  <c r="H86" i="8"/>
  <c r="E89" i="3"/>
  <c r="N84" i="8" s="1"/>
  <c r="K9" i="7"/>
  <c r="K10" i="7" s="1"/>
  <c r="I9" i="7"/>
  <c r="I10" i="7" s="1"/>
  <c r="D9" i="7"/>
  <c r="D10" i="7" s="1"/>
  <c r="J128" i="8" s="1"/>
  <c r="H9" i="7"/>
  <c r="H10" i="7" s="1"/>
  <c r="F9" i="7"/>
  <c r="F10" i="7" s="1"/>
  <c r="J130" i="8" s="1"/>
  <c r="J9" i="7"/>
  <c r="J10" i="7" s="1"/>
  <c r="G9" i="7"/>
  <c r="G10" i="7" s="1"/>
  <c r="J131" i="8" s="1"/>
  <c r="E9" i="7"/>
  <c r="E10" i="7" s="1"/>
  <c r="J129" i="8" s="1"/>
  <c r="F48" i="7"/>
  <c r="K48" i="7"/>
  <c r="K50" i="7" s="1"/>
  <c r="J48" i="7"/>
  <c r="J50" i="7" s="1"/>
  <c r="D48" i="7"/>
  <c r="D50" i="7" s="1"/>
  <c r="T128" i="8" s="1"/>
  <c r="C48" i="7"/>
  <c r="C50" i="7" s="1"/>
  <c r="T127" i="8" s="1"/>
  <c r="G48" i="7"/>
  <c r="H48" i="7"/>
  <c r="H50" i="7" s="1"/>
  <c r="E48" i="7"/>
  <c r="E116" i="3"/>
  <c r="R84" i="8" s="1"/>
  <c r="E118" i="3"/>
  <c r="T84" i="8" s="1"/>
  <c r="G116" i="3"/>
  <c r="R86" i="8" s="1"/>
  <c r="G118" i="3"/>
  <c r="T86" i="8" s="1"/>
  <c r="I116" i="3"/>
  <c r="I118" i="3"/>
  <c r="K116" i="3"/>
  <c r="K118" i="3"/>
  <c r="D116" i="3"/>
  <c r="R83" i="8" s="1"/>
  <c r="D118" i="3"/>
  <c r="T83" i="8" s="1"/>
  <c r="F116" i="3"/>
  <c r="R85" i="8" s="1"/>
  <c r="F118" i="3"/>
  <c r="T85" i="8" s="1"/>
  <c r="H116" i="3"/>
  <c r="H118" i="3"/>
  <c r="J116" i="3"/>
  <c r="J118" i="3"/>
  <c r="C116" i="3"/>
  <c r="R82" i="8" s="1"/>
  <c r="C118" i="3"/>
  <c r="T82" i="8" s="1"/>
  <c r="F89" i="3"/>
  <c r="H89" i="3"/>
  <c r="Q12" i="7"/>
  <c r="Q13" i="7" s="1"/>
  <c r="P11" i="7"/>
  <c r="N11" i="7"/>
  <c r="L11" i="7"/>
  <c r="O11" i="7"/>
  <c r="M11" i="7"/>
  <c r="H11" i="7"/>
  <c r="E11" i="7"/>
  <c r="J11" i="7"/>
  <c r="G11" i="7"/>
  <c r="D11" i="7"/>
  <c r="I11" i="7"/>
  <c r="F11" i="7"/>
  <c r="C11" i="7"/>
  <c r="K11" i="7"/>
  <c r="C9" i="7"/>
  <c r="C10" i="7" s="1"/>
  <c r="J127" i="8" s="1"/>
  <c r="N85" i="8" l="1"/>
  <c r="N92" i="8"/>
  <c r="N86" i="8"/>
  <c r="N93" i="8"/>
  <c r="F50" i="7"/>
  <c r="P130" i="8"/>
  <c r="E50" i="7"/>
  <c r="T129" i="8" s="1"/>
  <c r="P129" i="8"/>
  <c r="G50" i="7"/>
  <c r="P131" i="8"/>
  <c r="P127" i="8"/>
  <c r="Q14" i="7"/>
  <c r="Q15" i="7" s="1"/>
  <c r="C117" i="3"/>
  <c r="Z82" i="8" s="1"/>
  <c r="J117" i="3"/>
  <c r="K117" i="3"/>
  <c r="H117" i="3"/>
  <c r="F119" i="3"/>
  <c r="C119" i="3"/>
  <c r="F117" i="3"/>
  <c r="D119" i="3"/>
  <c r="K119" i="3"/>
  <c r="H119" i="3"/>
  <c r="I117" i="3"/>
  <c r="P128" i="8"/>
  <c r="G117" i="3"/>
  <c r="G119" i="3"/>
  <c r="E119" i="3"/>
  <c r="E117" i="3"/>
  <c r="Z84" i="8" s="1"/>
  <c r="D117" i="3"/>
  <c r="Z83" i="8" s="1"/>
  <c r="J119" i="3"/>
  <c r="I119" i="3"/>
  <c r="K12" i="7"/>
  <c r="K13" i="7" s="1"/>
  <c r="C12" i="7"/>
  <c r="C13" i="7" s="1"/>
  <c r="L127" i="8" s="1"/>
  <c r="I12" i="7"/>
  <c r="I13" i="7" s="1"/>
  <c r="G12" i="7"/>
  <c r="G13" i="7" s="1"/>
  <c r="L131" i="8" s="1"/>
  <c r="E12" i="7"/>
  <c r="E13" i="7" s="1"/>
  <c r="L129" i="8" s="1"/>
  <c r="O12" i="7"/>
  <c r="O13" i="7" s="1"/>
  <c r="F12" i="7"/>
  <c r="F13" i="7" s="1"/>
  <c r="L130" i="8" s="1"/>
  <c r="D12" i="7"/>
  <c r="D13" i="7" s="1"/>
  <c r="L128" i="8" s="1"/>
  <c r="J12" i="7"/>
  <c r="J13" i="7" s="1"/>
  <c r="H12" i="7"/>
  <c r="H13" i="7" s="1"/>
  <c r="M12" i="7"/>
  <c r="M13" i="7" s="1"/>
  <c r="L12" i="7"/>
  <c r="L13" i="7" s="1"/>
  <c r="P12" i="7"/>
  <c r="P13" i="7" s="1"/>
  <c r="N12" i="7"/>
  <c r="N13" i="7" s="1"/>
  <c r="T130" i="8" l="1"/>
  <c r="T137" i="8"/>
  <c r="Z85" i="8"/>
  <c r="Z92" i="8"/>
  <c r="T131" i="8"/>
  <c r="T138" i="8"/>
  <c r="Z86" i="8"/>
  <c r="Z93" i="8"/>
  <c r="O14" i="7"/>
  <c r="O15" i="7" s="1"/>
  <c r="F14" i="7"/>
  <c r="F15" i="7" s="1"/>
  <c r="N130" i="8" s="1"/>
  <c r="I14" i="7"/>
  <c r="I15" i="7" s="1"/>
  <c r="N14" i="7"/>
  <c r="N15" i="7" s="1"/>
  <c r="L14" i="7"/>
  <c r="L15" i="7" s="1"/>
  <c r="P14" i="7"/>
  <c r="P15" i="7" s="1"/>
  <c r="M14" i="7"/>
  <c r="M15" i="7" s="1"/>
  <c r="H14" i="7"/>
  <c r="H15" i="7" s="1"/>
  <c r="G14" i="7"/>
  <c r="G15" i="7" s="1"/>
  <c r="N131" i="8" s="1"/>
  <c r="J14" i="7"/>
  <c r="J15" i="7" s="1"/>
  <c r="K14" i="7"/>
  <c r="K15" i="7" s="1"/>
  <c r="D14" i="7"/>
  <c r="E14" i="7"/>
  <c r="C14" i="7"/>
  <c r="C16" i="7" l="1"/>
  <c r="C18" i="7"/>
  <c r="C17" i="7"/>
  <c r="E15" i="7"/>
  <c r="N129" i="8" s="1"/>
  <c r="D15" i="7"/>
  <c r="N128" i="8" s="1"/>
  <c r="C15" i="7"/>
  <c r="N12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I57" authorId="0" shapeId="0" xr:uid="{00000000-0006-0000-0C00-000001000000}">
      <text>
        <r>
          <rPr>
            <b/>
            <sz val="9"/>
            <color indexed="81"/>
            <rFont val="Tahoma"/>
            <family val="2"/>
          </rPr>
          <t>Autor:</t>
        </r>
        <r>
          <rPr>
            <sz val="9"/>
            <color indexed="81"/>
            <rFont val="Tahoma"/>
            <family val="2"/>
          </rPr>
          <t xml:space="preserve">
Estimación</t>
        </r>
      </text>
    </comment>
  </commentList>
</comments>
</file>

<file path=xl/sharedStrings.xml><?xml version="1.0" encoding="utf-8"?>
<sst xmlns="http://schemas.openxmlformats.org/spreadsheetml/2006/main" count="390" uniqueCount="214">
  <si>
    <t>Fecha</t>
  </si>
  <si>
    <t>Descripción de la Actualización</t>
  </si>
  <si>
    <t>Versión</t>
  </si>
  <si>
    <t>Actualización</t>
  </si>
  <si>
    <t>Vigencia</t>
  </si>
  <si>
    <t>Ejecutó</t>
  </si>
  <si>
    <t>Aprobó</t>
  </si>
  <si>
    <t>Creación de la plantilla</t>
  </si>
  <si>
    <t>Actual</t>
  </si>
  <si>
    <t>CORPORACIÓN</t>
  </si>
  <si>
    <t>CENTRO DE DESARROLLO TECNOLÓGICO DEL GAS</t>
  </si>
  <si>
    <t>ASEGURAMIENTO DE RESULTADOS</t>
  </si>
  <si>
    <t>REV: 00</t>
  </si>
  <si>
    <t>Cargo:</t>
  </si>
  <si>
    <t>Unidad</t>
  </si>
  <si>
    <t>ID Instrumento:</t>
  </si>
  <si>
    <t>ID patrón:</t>
  </si>
  <si>
    <t>Nombre:</t>
  </si>
  <si>
    <t>Operador</t>
  </si>
  <si>
    <t>Medias de Celdas</t>
  </si>
  <si>
    <t>Desviaciones Estándar</t>
  </si>
  <si>
    <t>p</t>
  </si>
  <si>
    <t>Datos de entrada</t>
  </si>
  <si>
    <t>Promedio</t>
  </si>
  <si>
    <t>Desviación</t>
  </si>
  <si>
    <t>Evaluación consistencia entre laboratorios - valor h de Mandel</t>
  </si>
  <si>
    <t>* Los valores en rojo estan por encima del valor crítico</t>
  </si>
  <si>
    <t>h crítico</t>
  </si>
  <si>
    <t>Evaluación consistencia intra laboratorios - valor k de Mandel</t>
  </si>
  <si>
    <t>k crítico</t>
  </si>
  <si>
    <t>n</t>
  </si>
  <si>
    <t>PRUEBA DE COCHRAN</t>
  </si>
  <si>
    <t>C</t>
  </si>
  <si>
    <t>Conclusión</t>
  </si>
  <si>
    <t>Aceptado</t>
  </si>
  <si>
    <t>PRUEBA DE GRUBBS</t>
  </si>
  <si>
    <t>s</t>
  </si>
  <si>
    <t>Calculos</t>
  </si>
  <si>
    <r>
      <t>S</t>
    </r>
    <r>
      <rPr>
        <b/>
        <i/>
        <vertAlign val="subscript"/>
        <sz val="11"/>
        <color theme="0"/>
        <rFont val="Calibri"/>
        <family val="2"/>
        <scheme val="minor"/>
      </rPr>
      <t>max</t>
    </r>
  </si>
  <si>
    <r>
      <t>C</t>
    </r>
    <r>
      <rPr>
        <b/>
        <i/>
        <vertAlign val="subscript"/>
        <sz val="11"/>
        <color theme="0"/>
        <rFont val="Calibri"/>
        <family val="2"/>
        <scheme val="minor"/>
      </rPr>
      <t>crit</t>
    </r>
    <r>
      <rPr>
        <b/>
        <sz val="11"/>
        <color theme="0"/>
        <rFont val="Calibri"/>
        <family val="2"/>
        <scheme val="minor"/>
      </rPr>
      <t xml:space="preserve"> 5%</t>
    </r>
  </si>
  <si>
    <r>
      <t>C</t>
    </r>
    <r>
      <rPr>
        <b/>
        <i/>
        <vertAlign val="subscript"/>
        <sz val="11"/>
        <color theme="0"/>
        <rFont val="Calibri"/>
        <family val="2"/>
        <scheme val="minor"/>
      </rPr>
      <t>crit</t>
    </r>
    <r>
      <rPr>
        <b/>
        <sz val="11"/>
        <color theme="0"/>
        <rFont val="Calibri"/>
        <family val="2"/>
        <scheme val="minor"/>
      </rPr>
      <t xml:space="preserve"> 1%</t>
    </r>
  </si>
  <si>
    <t>Valores críticos para la prueba h y k de Mandel</t>
  </si>
  <si>
    <t>Valores críticos para la prueba de Cochran</t>
  </si>
  <si>
    <r>
      <t xml:space="preserve">p </t>
    </r>
    <r>
      <rPr>
        <b/>
        <sz val="11"/>
        <color theme="1"/>
        <rFont val="Calibri"/>
        <family val="2"/>
        <scheme val="minor"/>
      </rPr>
      <t>= 3</t>
    </r>
  </si>
  <si>
    <r>
      <rPr>
        <i/>
        <sz val="11"/>
        <color theme="1"/>
        <rFont val="Symbol"/>
        <family val="1"/>
        <charset val="2"/>
      </rPr>
      <t>a</t>
    </r>
    <r>
      <rPr>
        <sz val="11"/>
        <color theme="1"/>
        <rFont val="Calibri"/>
        <family val="2"/>
        <scheme val="minor"/>
      </rPr>
      <t xml:space="preserve"> = 0,05</t>
    </r>
  </si>
  <si>
    <r>
      <rPr>
        <i/>
        <sz val="11"/>
        <color theme="1"/>
        <rFont val="Symbol"/>
        <family val="1"/>
        <charset val="2"/>
      </rPr>
      <t>a</t>
    </r>
    <r>
      <rPr>
        <sz val="11"/>
        <color theme="1"/>
        <rFont val="Calibri"/>
        <family val="2"/>
        <scheme val="minor"/>
      </rPr>
      <t xml:space="preserve"> = 0,01</t>
    </r>
  </si>
  <si>
    <t>*Aplica cuando no se tienen el valor en tabla</t>
  </si>
  <si>
    <r>
      <rPr>
        <b/>
        <i/>
        <sz val="11"/>
        <color theme="0"/>
        <rFont val="Calibri"/>
        <family val="2"/>
        <scheme val="minor"/>
      </rPr>
      <t>X</t>
    </r>
    <r>
      <rPr>
        <b/>
        <i/>
        <sz val="11"/>
        <color theme="0"/>
        <rFont val="Calibri"/>
        <family val="2"/>
      </rPr>
      <t>̅</t>
    </r>
    <r>
      <rPr>
        <b/>
        <sz val="11"/>
        <color theme="0"/>
        <rFont val="Calibri"/>
        <family val="2"/>
        <scheme val="minor"/>
      </rPr>
      <t xml:space="preserve"> </t>
    </r>
  </si>
  <si>
    <r>
      <rPr>
        <b/>
        <i/>
        <sz val="11"/>
        <color theme="0"/>
        <rFont val="Symbol"/>
        <family val="1"/>
        <charset val="2"/>
      </rPr>
      <t>a</t>
    </r>
    <r>
      <rPr>
        <b/>
        <sz val="11"/>
        <color theme="0"/>
        <rFont val="Calibri"/>
        <family val="2"/>
        <scheme val="minor"/>
      </rPr>
      <t xml:space="preserve"> = 0,05</t>
    </r>
  </si>
  <si>
    <r>
      <rPr>
        <b/>
        <i/>
        <sz val="11"/>
        <color theme="0"/>
        <rFont val="Symbol"/>
        <family val="1"/>
        <charset val="2"/>
      </rPr>
      <t>a</t>
    </r>
    <r>
      <rPr>
        <b/>
        <sz val="11"/>
        <color theme="0"/>
        <rFont val="Calibri"/>
        <family val="2"/>
        <scheme val="minor"/>
      </rPr>
      <t xml:space="preserve"> = 0,01</t>
    </r>
  </si>
  <si>
    <r>
      <rPr>
        <b/>
        <i/>
        <sz val="11"/>
        <color theme="0"/>
        <rFont val="Calibri"/>
        <family val="2"/>
        <scheme val="minor"/>
      </rPr>
      <t>G</t>
    </r>
    <r>
      <rPr>
        <b/>
        <i/>
        <vertAlign val="subscript"/>
        <sz val="11"/>
        <color theme="0"/>
        <rFont val="Calibri"/>
        <family val="2"/>
        <scheme val="minor"/>
      </rPr>
      <t>p</t>
    </r>
    <r>
      <rPr>
        <b/>
        <sz val="11"/>
        <color theme="0"/>
        <rFont val="Calibri"/>
        <family val="2"/>
        <scheme val="minor"/>
      </rPr>
      <t xml:space="preserve"> </t>
    </r>
  </si>
  <si>
    <r>
      <t>G</t>
    </r>
    <r>
      <rPr>
        <b/>
        <i/>
        <vertAlign val="subscript"/>
        <sz val="11"/>
        <color theme="0"/>
        <rFont val="Calibri"/>
        <family val="2"/>
        <scheme val="minor"/>
      </rPr>
      <t>1</t>
    </r>
  </si>
  <si>
    <t xml:space="preserve">Cálculo valor critico </t>
  </si>
  <si>
    <t>max</t>
  </si>
  <si>
    <t>min</t>
  </si>
  <si>
    <t>dudoso</t>
  </si>
  <si>
    <t>Atípico</t>
  </si>
  <si>
    <t>Valores críticos para la prueba de Grubbs</t>
  </si>
  <si>
    <t>Criterios</t>
  </si>
  <si>
    <t>a) Si la prueba estadistica es menor o igual al valor critico de 5% el valor probado es Aceptado.</t>
  </si>
  <si>
    <t>b) Si la prueba estadistica es mayor que el valor critico de 5% y menor o igual al valor cirtico de 1% el valor probado es Dudoso.</t>
  </si>
  <si>
    <t>a) Si la prueba estadistica es mayor que el valor critico de 1% el valor probado es Atípico.</t>
  </si>
  <si>
    <t>media general</t>
  </si>
  <si>
    <t>varianza de repetibilidad</t>
  </si>
  <si>
    <t>incertidumbre repetibilidad</t>
  </si>
  <si>
    <t>varianza entre operadores</t>
  </si>
  <si>
    <t>Cálculo de incertidumbre</t>
  </si>
  <si>
    <r>
      <t>S</t>
    </r>
    <r>
      <rPr>
        <b/>
        <vertAlign val="subscript"/>
        <sz val="11"/>
        <color theme="0"/>
        <rFont val="Calibri"/>
        <family val="2"/>
        <scheme val="minor"/>
      </rPr>
      <t>dj</t>
    </r>
    <r>
      <rPr>
        <b/>
        <vertAlign val="superscript"/>
        <sz val="11"/>
        <color theme="0"/>
        <rFont val="Calibri"/>
        <family val="2"/>
        <scheme val="minor"/>
      </rPr>
      <t>2</t>
    </r>
  </si>
  <si>
    <r>
      <t>S</t>
    </r>
    <r>
      <rPr>
        <b/>
        <vertAlign val="subscript"/>
        <sz val="11"/>
        <color theme="0"/>
        <rFont val="Calibri"/>
        <family val="2"/>
        <scheme val="minor"/>
      </rPr>
      <t>Lj</t>
    </r>
    <r>
      <rPr>
        <b/>
        <vertAlign val="superscript"/>
        <sz val="11"/>
        <color theme="0"/>
        <rFont val="Calibri"/>
        <family val="2"/>
        <scheme val="minor"/>
      </rPr>
      <t>2</t>
    </r>
  </si>
  <si>
    <t>Cálculos auxiliares</t>
  </si>
  <si>
    <t>Va</t>
  </si>
  <si>
    <t>Vb</t>
  </si>
  <si>
    <t>F</t>
  </si>
  <si>
    <t>grados de libertad</t>
  </si>
  <si>
    <t>No aceptado</t>
  </si>
  <si>
    <t>F critico</t>
  </si>
  <si>
    <t>Página</t>
  </si>
  <si>
    <t>de</t>
  </si>
  <si>
    <t>Modelo:</t>
  </si>
  <si>
    <t>Aprobado por:</t>
  </si>
  <si>
    <t>Coordinador de Laboratorios</t>
  </si>
  <si>
    <t>Observaciones:</t>
  </si>
  <si>
    <t>Informe de Aseguramiento de Resultados
Precisión Intermedia</t>
  </si>
  <si>
    <t>Tipo:</t>
  </si>
  <si>
    <t>Marca:</t>
  </si>
  <si>
    <t>ID:</t>
  </si>
  <si>
    <t>Datos del medidor patrón</t>
  </si>
  <si>
    <t>Referencia normativa:</t>
  </si>
  <si>
    <t>Método de calibración:</t>
  </si>
  <si>
    <t>Fechas:</t>
  </si>
  <si>
    <t>Inicio de pruebas:</t>
  </si>
  <si>
    <t>Fin de pruebas:</t>
  </si>
  <si>
    <t>Emisión informe:</t>
  </si>
  <si>
    <t>Descripción del proceso de análisis:</t>
  </si>
  <si>
    <t>ID Metrólogo</t>
  </si>
  <si>
    <t>Personal:</t>
  </si>
  <si>
    <t>Realizó las pruebas:</t>
  </si>
  <si>
    <t>Fin del informe</t>
  </si>
  <si>
    <t>Resultados:</t>
  </si>
  <si>
    <t>Sr</t>
  </si>
  <si>
    <t>CONSISTENCIA ESTADÍSTICA (h)</t>
  </si>
  <si>
    <t>CONSISTENCIA ESTADÍSTICA (K)</t>
  </si>
  <si>
    <t>M1</t>
  </si>
  <si>
    <t>M2</t>
  </si>
  <si>
    <t>M3</t>
  </si>
  <si>
    <t>Punto</t>
  </si>
  <si>
    <t>F crit</t>
  </si>
  <si>
    <t>Desempeño</t>
  </si>
  <si>
    <t>Conclusiones:</t>
  </si>
  <si>
    <t>Pistón</t>
  </si>
  <si>
    <t>Caudal Promedio</t>
  </si>
  <si>
    <t>Volumen de Prueba</t>
  </si>
  <si>
    <t>Error Promedio</t>
  </si>
  <si>
    <t>± U</t>
  </si>
  <si>
    <r>
      <t>[dm</t>
    </r>
    <r>
      <rPr>
        <vertAlign val="superscript"/>
        <sz val="9"/>
        <rFont val="Arial"/>
        <family val="2"/>
      </rPr>
      <t>3</t>
    </r>
    <r>
      <rPr>
        <sz val="9"/>
        <rFont val="Arial"/>
        <family val="2"/>
      </rPr>
      <t>/min]</t>
    </r>
  </si>
  <si>
    <r>
      <t>[dm</t>
    </r>
    <r>
      <rPr>
        <vertAlign val="superscript"/>
        <sz val="9"/>
        <rFont val="Arial"/>
        <family val="2"/>
      </rPr>
      <t>3</t>
    </r>
    <r>
      <rPr>
        <sz val="9"/>
        <rFont val="Arial"/>
        <family val="2"/>
      </rPr>
      <t>]</t>
    </r>
  </si>
  <si>
    <t>[%]</t>
  </si>
  <si>
    <r>
      <t xml:space="preserve">Unidad </t>
    </r>
    <r>
      <rPr>
        <sz val="11"/>
        <color theme="1"/>
        <rFont val="Calibri"/>
        <family val="2"/>
      </rPr>
      <t>→</t>
    </r>
  </si>
  <si>
    <r>
      <t xml:space="preserve">Magnitud </t>
    </r>
    <r>
      <rPr>
        <sz val="11"/>
        <color theme="1"/>
        <rFont val="Calibri"/>
        <family val="2"/>
      </rPr>
      <t>→</t>
    </r>
  </si>
  <si>
    <t>Valor de Referencia</t>
  </si>
  <si>
    <t>Datos laboratorio</t>
  </si>
  <si>
    <t>Datos referencia</t>
  </si>
  <si>
    <t>X</t>
  </si>
  <si>
    <t>Y</t>
  </si>
  <si>
    <t>DESEMPEÑO</t>
  </si>
  <si>
    <t>Satisfactorio</t>
  </si>
  <si>
    <t>FTPTC-</t>
  </si>
  <si>
    <t xml:space="preserve">Información - Metrólogo </t>
  </si>
  <si>
    <t>El proceso empleado para la evaluación de la precisión del método implementado se conforma de las siguientes actividades:</t>
  </si>
  <si>
    <t>Analista estadístico:</t>
  </si>
  <si>
    <t>Intervalo</t>
  </si>
  <si>
    <t>Máximo</t>
  </si>
  <si>
    <t>Mínimo</t>
  </si>
  <si>
    <t>Prueba de Cochran</t>
  </si>
  <si>
    <t>Gp</t>
  </si>
  <si>
    <t>G1</t>
  </si>
  <si>
    <t>Jhon Alejandro Angulo P.
Líder Centro de Metrología de Fluidos</t>
  </si>
  <si>
    <t>Christian Alexander Rovira Q.
Líder Centro de Metrología de Fluidos (E)</t>
  </si>
  <si>
    <t>Cálculo z- score</t>
  </si>
  <si>
    <t>z</t>
  </si>
  <si>
    <t>Insatisfactorio</t>
  </si>
  <si>
    <t>Dudoso</t>
  </si>
  <si>
    <t>REGISTRO</t>
  </si>
  <si>
    <t>Punto de Medición</t>
  </si>
  <si>
    <t>Mensurando</t>
  </si>
  <si>
    <t>Repeteciones</t>
  </si>
  <si>
    <t>Metrólogo</t>
  </si>
  <si>
    <t>Prueba de Grubbs</t>
  </si>
  <si>
    <t>ANOVA</t>
  </si>
  <si>
    <t>Repeticiones</t>
  </si>
  <si>
    <t>C crit (5%)</t>
  </si>
  <si>
    <t>C crit (1%)</t>
  </si>
  <si>
    <t>Gcrit (5%)</t>
  </si>
  <si>
    <t>Gcrit (1%)</t>
  </si>
  <si>
    <t>k</t>
  </si>
  <si>
    <t>Jhon Angulo</t>
  </si>
  <si>
    <t>40.1.1</t>
  </si>
  <si>
    <t>MANUAL DE PROCEDIMIENTOS GENERALES - FORMATO DE ASEGURAMIENTO DE RESULTADOS</t>
  </si>
  <si>
    <t>Manuel Torres
Diana Castillo</t>
  </si>
  <si>
    <t>Metrólogo _</t>
  </si>
  <si>
    <t>MANUAL DE PROCEDIMIENTOS GENERALES</t>
  </si>
  <si>
    <t>Hoja 1 / 1</t>
  </si>
  <si>
    <t>PGF-073</t>
  </si>
  <si>
    <r>
      <t>S</t>
    </r>
    <r>
      <rPr>
        <b/>
        <vertAlign val="subscript"/>
        <sz val="8"/>
        <color theme="1"/>
        <rFont val="Arial"/>
        <family val="2"/>
      </rPr>
      <t>L</t>
    </r>
  </si>
  <si>
    <t>MANDEL</t>
  </si>
  <si>
    <t>COCHRAN</t>
  </si>
  <si>
    <t>m y c</t>
  </si>
  <si>
    <t xml:space="preserve">El método de análisis empleado para la evaluación de atípicos y cálculo de varianzas de repetibilidad y reprodubilidad se basó en los lineamientos establecidos en la Norma Técnica Colombiana NTC 3529-2 "Exactitud (veracidad y precisión) de métodos de medición y resultados. Parte 2: método básico para la determinación de repetibilidad y reproducibilidad de un método normalizado de medición".
</t>
  </si>
  <si>
    <t>El método de análisis de varianza se realizó siguiendo los lineamientos dados en la Guía para la expresión de la incertidumbre de medida. GUM.2008 (3 edición en Esp 2009). Centro Español de Metrología.</t>
  </si>
  <si>
    <t>Manuel Torres
Christian Rovira</t>
  </si>
  <si>
    <t>Inclusión boton de selección del método de análisis de atípicos</t>
  </si>
  <si>
    <t>Metrologo 1</t>
  </si>
  <si>
    <t>Metrologo 2</t>
  </si>
  <si>
    <t>Metrologo 3</t>
  </si>
  <si>
    <t>REV: 01</t>
  </si>
  <si>
    <t>Actualización del logo corporativo.
Inclusión gráfico de probabilidad y análisis de correlación.</t>
  </si>
  <si>
    <t>Diego Bueno
Cynthia Vega</t>
  </si>
  <si>
    <t>40.1.2</t>
  </si>
  <si>
    <t>varianza de precisión intermedia</t>
  </si>
  <si>
    <t>incertidumbre de presición intermedia</t>
  </si>
  <si>
    <t>SP</t>
  </si>
  <si>
    <t>Manuel Torres
Adriana Aparicio</t>
  </si>
  <si>
    <t>Inclusión en la hoja de INFORME 1 e INFORME 2, de una nota relacionada con el lugar donde se realicen las pruebas de aseguramiento de resultados.</t>
  </si>
  <si>
    <r>
      <t>Análisis de Varianza:</t>
    </r>
    <r>
      <rPr>
        <sz val="8"/>
        <rFont val="Arial"/>
        <family val="2"/>
      </rPr>
      <t xml:space="preserve">
* En caso de que se rechace la hipótesis nula, se afirma que hay evidencia fuerte de que el factor investigado tiene efecto sobre la incertidumbre del método.
* Se comprobaron los supuestos de normalidad, independencia y homocedasticidad apartir de los residuos del modelo.</t>
    </r>
  </si>
  <si>
    <t>Inclusión en la hoja "Grafico de probabilidad" el análisis de los supuestos de independencia y homocedasticidad.
Inclusión en la hoja "INFORME 1" una nota relacionada con la comprobación de los supuestos para validar ANOVA.</t>
  </si>
  <si>
    <t>Actualización del cálculo de error normalizado.</t>
  </si>
  <si>
    <t>Rotativo</t>
  </si>
  <si>
    <t>IMR-RM REF G16 ANSI 150</t>
  </si>
  <si>
    <t>Dresser</t>
  </si>
  <si>
    <t>TRIPLE G16</t>
  </si>
  <si>
    <t>Precisión gas measurement</t>
  </si>
  <si>
    <t>Serial:</t>
  </si>
  <si>
    <t xml:space="preserve">1. Ejecutar la calibración de un equipo de medición. Esta actividad tiene el esquema estadístico de 3 metrólogos (p), con 3 repeticiones (n) donde cada repetición equivale a la ejecución de una calibración, para cada punto evaluado en la magnitud.
2. Análisis de los datos de calibración por medio de la herramienta de análisis de datos correspondiente.
3. Análisis estadístico de atipicos
4. Análisis de varianzas </t>
  </si>
  <si>
    <r>
      <rPr>
        <sz val="8"/>
        <color theme="1"/>
        <rFont val="Arial"/>
        <family val="2"/>
      </rPr>
      <t xml:space="preserve">Las pruebas fueron llevadas a cabo en el Laboratorio del CDT de GAS (km 2 Vía Refugio, Sede UIS Guatiguará, Piedecuesta – Santander - Colombia). </t>
    </r>
    <r>
      <rPr>
        <sz val="8"/>
        <color rgb="FFFF0000"/>
        <rFont val="Arial"/>
        <family val="2"/>
      </rPr>
      <t xml:space="preserve">
</t>
    </r>
    <r>
      <rPr>
        <b/>
        <u/>
        <sz val="8"/>
        <rFont val="Arial"/>
        <family val="2"/>
      </rPr>
      <t xml:space="preserve">Análisis estadístico de Atípicos (Nivel de significancia del 1%): 
</t>
    </r>
    <r>
      <rPr>
        <sz val="8"/>
        <rFont val="Arial"/>
        <family val="2"/>
      </rPr>
      <t>* Limite para h critico igual a 1,15.
* Limite para k critico igual a 1,64</t>
    </r>
    <r>
      <rPr>
        <sz val="8"/>
        <color rgb="FFFF0000"/>
        <rFont val="Arial"/>
        <family val="2"/>
      </rPr>
      <t>.</t>
    </r>
    <r>
      <rPr>
        <sz val="8"/>
        <rFont val="Arial"/>
        <family val="2"/>
      </rPr>
      <t xml:space="preserve">
* Las </t>
    </r>
    <r>
      <rPr>
        <sz val="8"/>
        <color theme="1"/>
        <rFont val="Arial"/>
        <family val="2"/>
      </rPr>
      <t>pruebas de consistencia estadística de k y h / pruebas de Cochran y de Grubbs,</t>
    </r>
    <r>
      <rPr>
        <sz val="8"/>
        <rFont val="Arial"/>
        <family val="2"/>
      </rPr>
      <t xml:space="preserve"> evalúan los datos atípicos de las mediciones realizadas. Cada valor individual es comparado respecto a su valor crítico. Los resultados aceptados son aquellos que se encuentren dentro de los parámetros indicados por cada prueba, si existen valores no satisfactorios se debe evaluar las causas.</t>
    </r>
  </si>
  <si>
    <t>FMR-M20</t>
  </si>
  <si>
    <t>FMG</t>
  </si>
  <si>
    <t xml:space="preserve">Cargo: </t>
  </si>
  <si>
    <t>Metrólogo junior</t>
  </si>
  <si>
    <t>Metrólogo experto</t>
  </si>
  <si>
    <t>Datos del medidor bajo prueba 1</t>
  </si>
  <si>
    <t>Datos del medidor bajo prueba 2</t>
  </si>
  <si>
    <t>Las consistencias estadísticas obtenidas evidencian repetibilidad y reproducibilidad en el proceso de calibración de medidores de volumen de gas, reflejando confiabilidad de los resultados de calibración.</t>
  </si>
  <si>
    <t>MM</t>
  </si>
  <si>
    <t>MUT1</t>
  </si>
  <si>
    <t>MUT2</t>
  </si>
  <si>
    <t>Analista</t>
  </si>
  <si>
    <t>Se realizaron las calibraciones de la magnitud VOLUMEN por parte de los funcionarios de la Corporación CDT de GAS, siguiendo los lineamientos descritos en el procedimientos técnico de calibracion el cual se encuentra basado en los lineamientos de la referencia PTB Tomo 29,2003.</t>
  </si>
  <si>
    <t>* Graficas h y k de Mandel MUT1:</t>
  </si>
  <si>
    <t>* Graficas h y k de Mandel MUT2:</t>
  </si>
  <si>
    <t>* Prueba de Cochran y Grubbs MUT1</t>
  </si>
  <si>
    <t>* Prueba de Cochran y Grubbs MUT2</t>
  </si>
  <si>
    <t>* Analisis de varianza (ANOVA) MUT1</t>
  </si>
  <si>
    <t>* Analisis de varianza (ANOVA) MUT2</t>
  </si>
  <si>
    <t>m3/h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</si>
</sst>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2]\ * #,##0.00_ ;_ [$€-2]\ * \-#,##0.00_ ;_ [$€-2]\ * &quot;-&quot;??_ "/>
    <numFmt numFmtId="165" formatCode="0.00000"/>
    <numFmt numFmtId="166" formatCode="_-* #,##0.00\ _p_t_a_-;\-* #,##0.00\ _p_t_a_-;_-* &quot;-&quot;??\ _p_t_a_-;_-@_-"/>
    <numFmt numFmtId="167" formatCode="_ &quot;$&quot;\ * #,##0.00_ ;_ &quot;$&quot;\ * \-#,##0.00_ ;_ &quot;$&quot;\ * &quot;-&quot;??_ ;_ @_ "/>
    <numFmt numFmtId="168" formatCode="0.000"/>
    <numFmt numFmtId="169" formatCode="0.0000"/>
    <numFmt numFmtId="170" formatCode="yyyy/mm/dd"/>
    <numFmt numFmtId="171" formatCode="0.0"/>
    <numFmt numFmtId="172" formatCode="0.000000"/>
    <numFmt numFmtId="173" formatCode="0.0000000"/>
    <numFmt numFmtId="174" formatCode="0.0.E+00"/>
  </numFmts>
  <fonts count="8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Arial"/>
      <family val="2"/>
    </font>
    <font>
      <sz val="9"/>
      <color theme="1"/>
      <name val="Arial"/>
      <family val="2"/>
    </font>
    <font>
      <sz val="9"/>
      <name val="Arial"/>
      <family val="2"/>
    </font>
    <font>
      <b/>
      <sz val="9"/>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b/>
      <sz val="10"/>
      <color indexed="9"/>
      <name val="Arial"/>
      <family val="2"/>
    </font>
    <font>
      <sz val="8"/>
      <color theme="1"/>
      <name val="Arial"/>
      <family val="2"/>
    </font>
    <font>
      <sz val="11"/>
      <color indexed="60"/>
      <name val="Calibri"/>
      <family val="2"/>
    </font>
    <font>
      <b/>
      <sz val="11"/>
      <color indexed="8"/>
      <name val="Calibri"/>
      <family val="2"/>
    </font>
    <font>
      <b/>
      <sz val="11"/>
      <name val="Calibri"/>
      <family val="2"/>
      <scheme val="minor"/>
    </font>
    <font>
      <sz val="11"/>
      <name val="Calibri"/>
      <family val="2"/>
      <scheme val="minor"/>
    </font>
    <font>
      <b/>
      <sz val="12"/>
      <name val="Calibri"/>
      <family val="2"/>
      <scheme val="minor"/>
    </font>
    <font>
      <b/>
      <sz val="14"/>
      <color theme="1"/>
      <name val="Calibri"/>
      <family val="2"/>
      <scheme val="minor"/>
    </font>
    <font>
      <b/>
      <sz val="14"/>
      <color theme="0"/>
      <name val="Calibri"/>
      <family val="2"/>
      <scheme val="minor"/>
    </font>
    <font>
      <sz val="12"/>
      <color theme="1"/>
      <name val="Calibri"/>
      <family val="2"/>
      <scheme val="minor"/>
    </font>
    <font>
      <b/>
      <sz val="12"/>
      <color theme="1"/>
      <name val="Calibri"/>
      <family val="2"/>
      <scheme val="minor"/>
    </font>
    <font>
      <sz val="10"/>
      <color theme="1"/>
      <name val="Calibri"/>
      <family val="2"/>
      <scheme val="minor"/>
    </font>
    <font>
      <b/>
      <sz val="10"/>
      <color theme="1"/>
      <name val="Calibri"/>
      <family val="2"/>
      <scheme val="minor"/>
    </font>
    <font>
      <sz val="10"/>
      <color theme="0"/>
      <name val="Calibri"/>
      <family val="2"/>
      <scheme val="minor"/>
    </font>
    <font>
      <sz val="12"/>
      <color theme="0"/>
      <name val="Calibri"/>
      <family val="2"/>
      <scheme val="minor"/>
    </font>
    <font>
      <b/>
      <sz val="15"/>
      <name val="Calibri"/>
      <family val="2"/>
      <scheme val="minor"/>
    </font>
    <font>
      <i/>
      <sz val="11"/>
      <color theme="1"/>
      <name val="Calibri"/>
      <family val="2"/>
      <scheme val="minor"/>
    </font>
    <font>
      <b/>
      <i/>
      <sz val="11"/>
      <color theme="1"/>
      <name val="Calibri"/>
      <family val="2"/>
      <scheme val="minor"/>
    </font>
    <font>
      <sz val="15"/>
      <name val="Calibri"/>
      <family val="2"/>
      <scheme val="minor"/>
    </font>
    <font>
      <b/>
      <i/>
      <sz val="11"/>
      <color theme="0"/>
      <name val="Calibri"/>
      <family val="2"/>
      <scheme val="minor"/>
    </font>
    <font>
      <b/>
      <i/>
      <vertAlign val="subscript"/>
      <sz val="11"/>
      <color theme="0"/>
      <name val="Calibri"/>
      <family val="2"/>
      <scheme val="minor"/>
    </font>
    <font>
      <sz val="11"/>
      <color theme="1"/>
      <name val="Symbol"/>
      <family val="1"/>
      <charset val="2"/>
    </font>
    <font>
      <i/>
      <sz val="11"/>
      <color theme="1"/>
      <name val="Symbol"/>
      <family val="1"/>
      <charset val="2"/>
    </font>
    <font>
      <b/>
      <u/>
      <sz val="11"/>
      <color theme="1"/>
      <name val="Calibri"/>
      <family val="2"/>
      <scheme val="minor"/>
    </font>
    <font>
      <b/>
      <i/>
      <sz val="11"/>
      <color theme="0"/>
      <name val="Calibri"/>
      <family val="2"/>
    </font>
    <font>
      <b/>
      <sz val="11"/>
      <color theme="0"/>
      <name val="Symbol"/>
      <family val="1"/>
      <charset val="2"/>
    </font>
    <font>
      <b/>
      <i/>
      <sz val="11"/>
      <color theme="0"/>
      <name val="Symbol"/>
      <family val="1"/>
      <charset val="2"/>
    </font>
    <font>
      <sz val="11"/>
      <color theme="0" tint="-0.14999847407452621"/>
      <name val="Calibri"/>
      <family val="2"/>
      <scheme val="minor"/>
    </font>
    <font>
      <b/>
      <vertAlign val="subscript"/>
      <sz val="11"/>
      <color theme="0"/>
      <name val="Calibri"/>
      <family val="2"/>
      <scheme val="minor"/>
    </font>
    <font>
      <b/>
      <vertAlign val="superscript"/>
      <sz val="11"/>
      <color theme="0"/>
      <name val="Calibri"/>
      <family val="2"/>
      <scheme val="minor"/>
    </font>
    <font>
      <sz val="8"/>
      <name val="Arial"/>
      <family val="2"/>
    </font>
    <font>
      <b/>
      <i/>
      <sz val="12"/>
      <color indexed="62"/>
      <name val="Arial"/>
      <family val="2"/>
    </font>
    <font>
      <b/>
      <sz val="12"/>
      <name val="Arial"/>
      <family val="2"/>
    </font>
    <font>
      <sz val="10"/>
      <color theme="0" tint="-0.34998626667073579"/>
      <name val="Arial"/>
      <family val="2"/>
    </font>
    <font>
      <sz val="10"/>
      <color theme="7" tint="0.79998168889431442"/>
      <name val="Arial"/>
      <family val="2"/>
    </font>
    <font>
      <b/>
      <sz val="12"/>
      <color indexed="12"/>
      <name val="Arial"/>
      <family val="2"/>
    </font>
    <font>
      <b/>
      <sz val="12"/>
      <color indexed="62"/>
      <name val="Arial"/>
      <family val="2"/>
    </font>
    <font>
      <sz val="9"/>
      <color indexed="62"/>
      <name val="Arial"/>
      <family val="2"/>
    </font>
    <font>
      <sz val="7"/>
      <name val="Arial"/>
      <family val="2"/>
    </font>
    <font>
      <sz val="10"/>
      <color theme="6" tint="0.79998168889431442"/>
      <name val="Arial"/>
      <family val="2"/>
    </font>
    <font>
      <b/>
      <sz val="8"/>
      <name val="Arial"/>
      <family val="2"/>
    </font>
    <font>
      <b/>
      <sz val="11"/>
      <name val="Arial"/>
      <family val="2"/>
    </font>
    <font>
      <b/>
      <sz val="10"/>
      <name val="Arial"/>
      <family val="2"/>
    </font>
    <font>
      <b/>
      <sz val="7"/>
      <name val="Arial"/>
      <family val="2"/>
    </font>
    <font>
      <sz val="6"/>
      <color indexed="18"/>
      <name val="Arial"/>
      <family val="2"/>
    </font>
    <font>
      <b/>
      <sz val="10"/>
      <color indexed="43"/>
      <name val="Arial"/>
      <family val="2"/>
    </font>
    <font>
      <sz val="8"/>
      <color rgb="FFFF0000"/>
      <name val="Arial"/>
      <family val="2"/>
    </font>
    <font>
      <b/>
      <u/>
      <sz val="8"/>
      <name val="Arial"/>
      <family val="2"/>
    </font>
    <font>
      <b/>
      <sz val="8"/>
      <color theme="1"/>
      <name val="Arial"/>
      <family val="2"/>
    </font>
    <font>
      <vertAlign val="superscript"/>
      <sz val="9"/>
      <name val="Arial"/>
      <family val="2"/>
    </font>
    <font>
      <sz val="11"/>
      <color theme="1"/>
      <name val="Calibri"/>
      <family val="2"/>
    </font>
    <font>
      <sz val="9"/>
      <color rgb="FF000000"/>
      <name val="Arial"/>
      <family val="2"/>
    </font>
    <font>
      <sz val="11"/>
      <color theme="0"/>
      <name val="Calibri"/>
      <family val="2"/>
      <scheme val="minor"/>
    </font>
    <font>
      <sz val="11"/>
      <color theme="1"/>
      <name val="Cambria Math"/>
      <family val="1"/>
    </font>
    <font>
      <sz val="9"/>
      <color indexed="81"/>
      <name val="Tahoma"/>
      <family val="2"/>
    </font>
    <font>
      <b/>
      <sz val="9"/>
      <color indexed="81"/>
      <name val="Tahoma"/>
      <family val="2"/>
    </font>
    <font>
      <sz val="8.5"/>
      <color theme="0"/>
      <name val="Calibri"/>
      <family val="2"/>
    </font>
    <font>
      <b/>
      <vertAlign val="subscript"/>
      <sz val="8"/>
      <color theme="1"/>
      <name val="Arial"/>
      <family val="2"/>
    </font>
    <font>
      <sz val="11"/>
      <color theme="0" tint="-0.34998626667073579"/>
      <name val="Calibri"/>
      <family val="2"/>
      <scheme val="minor"/>
    </font>
    <font>
      <b/>
      <sz val="20"/>
      <color rgb="FF000000"/>
      <name val="Calibri"/>
      <family val="2"/>
    </font>
    <font>
      <sz val="11"/>
      <color rgb="FF000000"/>
      <name val="Arial"/>
      <family val="2"/>
    </font>
    <font>
      <sz val="8"/>
      <name val="Calibri"/>
      <family val="2"/>
      <scheme val="minor"/>
    </font>
  </fonts>
  <fills count="4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3"/>
        <bgColor indexed="64"/>
      </patternFill>
    </fill>
    <fill>
      <patternFill patternType="solid">
        <fgColor indexed="43"/>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3" tint="-0.249977111117893"/>
        <bgColor indexed="64"/>
      </patternFill>
    </fill>
    <fill>
      <patternFill patternType="solid">
        <fgColor theme="6" tint="0.39997558519241921"/>
        <bgColor indexed="64"/>
      </patternFill>
    </fill>
    <fill>
      <patternFill patternType="solid">
        <fgColor theme="4" tint="0.79998168889431442"/>
        <bgColor indexed="64"/>
      </patternFill>
    </fill>
    <fill>
      <patternFill patternType="solid">
        <fgColor rgb="FFFFFFCC"/>
        <bgColor indexed="64"/>
      </patternFill>
    </fill>
    <fill>
      <patternFill patternType="solid">
        <fgColor rgb="FFFFC000"/>
        <bgColor indexed="64"/>
      </patternFill>
    </fill>
    <fill>
      <patternFill patternType="solid">
        <fgColor indexed="41"/>
        <bgColor indexed="64"/>
      </patternFill>
    </fill>
    <fill>
      <patternFill patternType="solid">
        <fgColor indexed="55"/>
        <bgColor indexed="64"/>
      </patternFill>
    </fill>
    <fill>
      <patternFill patternType="solid">
        <fgColor theme="0" tint="-0.249977111117893"/>
        <bgColor indexed="64"/>
      </patternFill>
    </fill>
    <fill>
      <patternFill patternType="solid">
        <fgColor rgb="FF92D050"/>
        <bgColor indexed="64"/>
      </patternFill>
    </fill>
    <fill>
      <patternFill patternType="solid">
        <fgColor rgb="FFC9C9C9"/>
        <bgColor indexed="64"/>
      </patternFill>
    </fill>
    <fill>
      <patternFill patternType="solid">
        <fgColor rgb="FFC0C0C0"/>
        <bgColor indexed="64"/>
      </patternFill>
    </fill>
    <fill>
      <patternFill patternType="solid">
        <fgColor theme="1" tint="0.499984740745262"/>
        <bgColor indexed="64"/>
      </patternFill>
    </fill>
    <fill>
      <patternFill patternType="solid">
        <fgColor theme="8" tint="0.59999389629810485"/>
        <bgColor indexed="64"/>
      </patternFill>
    </fill>
    <fill>
      <patternFill patternType="solid">
        <fgColor theme="2" tint="-0.499984740745262"/>
        <bgColor indexed="64"/>
      </patternFill>
    </fill>
    <fill>
      <patternFill patternType="solid">
        <fgColor theme="3" tint="0.39997558519241921"/>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auto="1"/>
      </top>
      <bottom/>
      <diagonal/>
    </border>
    <border>
      <left/>
      <right/>
      <top style="thin">
        <color auto="1"/>
      </top>
      <bottom style="thin">
        <color auto="1"/>
      </bottom>
      <diagonal/>
    </border>
    <border>
      <left/>
      <right/>
      <top/>
      <bottom style="double">
        <color auto="1"/>
      </bottom>
      <diagonal/>
    </border>
    <border>
      <left style="thin">
        <color auto="1"/>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double">
        <color indexed="52"/>
      </bottom>
      <diagonal/>
    </border>
    <border>
      <left/>
      <right/>
      <top/>
      <bottom style="double">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thin">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1665">
    <xf numFmtId="0" fontId="0" fillId="0" borderId="0"/>
    <xf numFmtId="0" fontId="4" fillId="0" borderId="0"/>
    <xf numFmtId="164" fontId="4" fillId="0" borderId="0" applyFont="0" applyFill="0" applyBorder="0" applyAlignment="0" applyProtection="0"/>
    <xf numFmtId="0" fontId="1" fillId="0" borderId="0"/>
    <xf numFmtId="0" fontId="4" fillId="0" borderId="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10" fillId="5" borderId="0" applyNumberFormat="0" applyBorder="0" applyAlignment="0" applyProtection="0"/>
    <xf numFmtId="0" fontId="11" fillId="22" borderId="5" applyNumberFormat="0" applyAlignment="0" applyProtection="0"/>
    <xf numFmtId="0" fontId="12" fillId="23" borderId="6" applyNumberFormat="0" applyAlignment="0" applyProtection="0"/>
    <xf numFmtId="0" fontId="13" fillId="0" borderId="0" applyNumberFormat="0" applyFill="0" applyBorder="0" applyAlignment="0" applyProtection="0"/>
    <xf numFmtId="0" fontId="14" fillId="6" borderId="0" applyNumberFormat="0" applyBorder="0" applyAlignment="0" applyProtection="0"/>
    <xf numFmtId="0" fontId="15" fillId="0" borderId="7" applyNumberFormat="0" applyFill="0" applyAlignment="0" applyProtection="0"/>
    <xf numFmtId="0" fontId="16" fillId="0" borderId="8" applyNumberFormat="0" applyFill="0" applyAlignment="0" applyProtection="0"/>
    <xf numFmtId="0" fontId="17" fillId="0" borderId="9" applyNumberFormat="0" applyFill="0" applyAlignment="0" applyProtection="0"/>
    <xf numFmtId="0" fontId="17" fillId="0" borderId="0" applyNumberFormat="0" applyFill="0" applyBorder="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9" fillId="0" borderId="10" applyNumberFormat="0" applyFill="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20" fillId="22" borderId="12" applyNumberFormat="0" applyAlignment="0" applyProtection="0"/>
    <xf numFmtId="9" fontId="8"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4" fillId="0" borderId="0"/>
    <xf numFmtId="0" fontId="1" fillId="0" borderId="0"/>
    <xf numFmtId="0" fontId="24" fillId="0" borderId="0"/>
    <xf numFmtId="0" fontId="4" fillId="0" borderId="0"/>
    <xf numFmtId="166" fontId="4" fillId="0" borderId="0" applyFont="0" applyFill="0" applyBorder="0" applyAlignment="0" applyProtection="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164" fontId="4" fillId="0" borderId="0" applyFont="0" applyFill="0" applyBorder="0" applyAlignment="0" applyProtection="0"/>
    <xf numFmtId="0" fontId="4" fillId="0" borderId="0"/>
    <xf numFmtId="166" fontId="4" fillId="0" borderId="0" applyFont="0" applyFill="0" applyBorder="0" applyAlignment="0" applyProtection="0"/>
    <xf numFmtId="166"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14" fillId="6" borderId="0" applyNumberFormat="0" applyBorder="0" applyAlignment="0" applyProtection="0"/>
    <xf numFmtId="0" fontId="11" fillId="22" borderId="5" applyNumberFormat="0" applyAlignment="0" applyProtection="0"/>
    <xf numFmtId="0" fontId="12" fillId="23" borderId="6" applyNumberFormat="0" applyAlignment="0" applyProtection="0"/>
    <xf numFmtId="0" fontId="19" fillId="0" borderId="10" applyNumberFormat="0" applyFill="0" applyAlignment="0" applyProtection="0"/>
    <xf numFmtId="0" fontId="17"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18" fillId="9" borderId="5" applyNumberFormat="0" applyAlignment="0" applyProtection="0"/>
    <xf numFmtId="0" fontId="10" fillId="5" borderId="0" applyNumberFormat="0" applyBorder="0" applyAlignment="0" applyProtection="0"/>
    <xf numFmtId="0" fontId="25" fillId="26" borderId="0" applyNumberFormat="0" applyBorder="0" applyAlignment="0" applyProtection="0"/>
    <xf numFmtId="0" fontId="4" fillId="0" borderId="0"/>
    <xf numFmtId="0" fontId="4" fillId="0" borderId="0"/>
    <xf numFmtId="0" fontId="4" fillId="0" borderId="0"/>
    <xf numFmtId="0" fontId="4" fillId="0" borderId="0"/>
    <xf numFmtId="0" fontId="8" fillId="24" borderId="11" applyNumberFormat="0" applyFont="0" applyAlignment="0" applyProtection="0"/>
    <xf numFmtId="0" fontId="20" fillId="22" borderId="12" applyNumberFormat="0" applyAlignment="0" applyProtection="0"/>
    <xf numFmtId="0" fontId="22" fillId="0" borderId="0" applyNumberFormat="0" applyFill="0" applyBorder="0" applyAlignment="0" applyProtection="0"/>
    <xf numFmtId="0" fontId="13" fillId="0" borderId="0" applyNumberFormat="0" applyFill="0" applyBorder="0" applyAlignment="0" applyProtection="0"/>
    <xf numFmtId="0" fontId="21" fillId="0" borderId="0" applyNumberFormat="0" applyFill="0" applyBorder="0" applyAlignment="0" applyProtection="0"/>
    <xf numFmtId="0" fontId="15" fillId="0" borderId="7" applyNumberFormat="0" applyFill="0" applyAlignment="0" applyProtection="0"/>
    <xf numFmtId="0" fontId="16" fillId="0" borderId="8" applyNumberFormat="0" applyFill="0" applyAlignment="0" applyProtection="0"/>
    <xf numFmtId="0" fontId="17" fillId="0" borderId="9" applyNumberFormat="0" applyFill="0" applyAlignment="0" applyProtection="0"/>
    <xf numFmtId="0" fontId="26" fillId="0" borderId="13" applyNumberFormat="0" applyFill="0" applyAlignment="0" applyProtection="0"/>
    <xf numFmtId="0" fontId="1" fillId="0" borderId="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4" fillId="0" borderId="0" applyFont="0" applyFill="0" applyBorder="0" applyAlignment="0" applyProtection="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4"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0" fontId="4" fillId="0" borderId="0"/>
    <xf numFmtId="166" fontId="4" fillId="0" borderId="0" applyFont="0" applyFill="0" applyBorder="0" applyAlignment="0" applyProtection="0"/>
    <xf numFmtId="0" fontId="4" fillId="0" borderId="0"/>
    <xf numFmtId="166" fontId="4" fillId="0" borderId="0" applyFont="0" applyFill="0" applyBorder="0" applyAlignment="0" applyProtection="0"/>
    <xf numFmtId="0" fontId="4" fillId="0" borderId="0"/>
    <xf numFmtId="0" fontId="4" fillId="0" borderId="0"/>
    <xf numFmtId="164" fontId="4" fillId="0" borderId="0" applyFont="0" applyFill="0" applyBorder="0" applyAlignment="0" applyProtection="0"/>
    <xf numFmtId="0" fontId="1" fillId="0" borderId="0"/>
    <xf numFmtId="167" fontId="4" fillId="0" borderId="0" applyFont="0" applyFill="0" applyBorder="0" applyAlignment="0" applyProtection="0"/>
    <xf numFmtId="167" fontId="4" fillId="0" borderId="0" applyFont="0" applyFill="0" applyBorder="0" applyAlignment="0" applyProtection="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4" fontId="4" fillId="0" borderId="0" applyFont="0" applyFill="0" applyBorder="0" applyAlignment="0" applyProtection="0"/>
    <xf numFmtId="166" fontId="4" fillId="0" borderId="0" applyFont="0" applyFill="0" applyBorder="0" applyAlignment="0" applyProtection="0"/>
    <xf numFmtId="0" fontId="4" fillId="0" borderId="0"/>
    <xf numFmtId="164" fontId="4" fillId="0" borderId="0" applyFont="0" applyFill="0" applyBorder="0" applyAlignment="0" applyProtection="0"/>
    <xf numFmtId="0" fontId="4" fillId="0" borderId="0"/>
    <xf numFmtId="166" fontId="4" fillId="0" borderId="0" applyFont="0" applyFill="0" applyBorder="0" applyAlignment="0" applyProtection="0"/>
    <xf numFmtId="166" fontId="4" fillId="0" borderId="0" applyFont="0" applyFill="0" applyBorder="0" applyAlignment="0" applyProtection="0"/>
    <xf numFmtId="0" fontId="4" fillId="0" borderId="0"/>
    <xf numFmtId="164" fontId="4" fillId="0" borderId="0" applyFont="0" applyFill="0" applyBorder="0" applyAlignment="0" applyProtection="0"/>
    <xf numFmtId="0" fontId="4" fillId="0" borderId="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0" fontId="4" fillId="0" borderId="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164"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0" fontId="4" fillId="0" borderId="0"/>
    <xf numFmtId="166" fontId="4" fillId="0" borderId="0" applyFont="0" applyFill="0" applyBorder="0" applyAlignment="0" applyProtection="0"/>
    <xf numFmtId="0" fontId="4" fillId="0" borderId="0"/>
    <xf numFmtId="166" fontId="4" fillId="0" borderId="0" applyFont="0" applyFill="0" applyBorder="0" applyAlignment="0" applyProtection="0"/>
    <xf numFmtId="0" fontId="4" fillId="0" borderId="0"/>
    <xf numFmtId="0" fontId="4" fillId="0" borderId="0"/>
    <xf numFmtId="164"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1" fillId="22" borderId="5" applyNumberFormat="0" applyAlignment="0" applyProtection="0"/>
    <xf numFmtId="0" fontId="19" fillId="0" borderId="10" applyNumberFormat="0" applyFill="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8" fillId="9" borderId="5" applyNumberFormat="0" applyAlignment="0" applyProtection="0"/>
    <xf numFmtId="0" fontId="19" fillId="0" borderId="10" applyNumberFormat="0" applyFill="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8" fillId="24" borderId="11" applyNumberFormat="0" applyFon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0" fillId="22" borderId="12" applyNumberFormat="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26" fillId="0" borderId="13" applyNumberFormat="0" applyFill="0" applyAlignment="0" applyProtection="0"/>
    <xf numFmtId="0" fontId="19" fillId="0" borderId="64" applyNumberFormat="0" applyFill="0" applyAlignment="0" applyProtection="0"/>
    <xf numFmtId="0" fontId="19" fillId="0" borderId="64" applyNumberFormat="0" applyFill="0" applyAlignment="0" applyProtection="0"/>
    <xf numFmtId="0" fontId="19" fillId="0" borderId="64" applyNumberFormat="0" applyFill="0" applyAlignment="0" applyProtection="0"/>
    <xf numFmtId="0" fontId="19" fillId="0" borderId="64" applyNumberFormat="0" applyFill="0" applyAlignment="0" applyProtection="0"/>
    <xf numFmtId="0" fontId="4" fillId="0" borderId="0"/>
  </cellStyleXfs>
  <cellXfs count="435">
    <xf numFmtId="0" fontId="0" fillId="0" borderId="0" xfId="0"/>
    <xf numFmtId="0" fontId="33" fillId="29" borderId="24" xfId="0" applyFont="1" applyFill="1" applyBorder="1" applyAlignment="1">
      <alignment vertical="center"/>
    </xf>
    <xf numFmtId="0" fontId="33" fillId="29" borderId="25" xfId="0" applyFont="1" applyFill="1" applyBorder="1" applyAlignment="1">
      <alignment vertical="center"/>
    </xf>
    <xf numFmtId="0" fontId="33" fillId="29" borderId="20" xfId="0" applyFont="1" applyFill="1" applyBorder="1" applyAlignment="1">
      <alignment vertical="center"/>
    </xf>
    <xf numFmtId="0" fontId="23" fillId="25" borderId="1" xfId="508" applyFont="1" applyFill="1" applyBorder="1" applyAlignment="1">
      <alignment horizontal="center"/>
    </xf>
    <xf numFmtId="0" fontId="0" fillId="0" borderId="18" xfId="0" applyBorder="1"/>
    <xf numFmtId="1" fontId="0" fillId="0" borderId="20" xfId="0" applyNumberFormat="1" applyBorder="1" applyAlignment="1">
      <alignment horizontal="center" vertical="center"/>
    </xf>
    <xf numFmtId="0" fontId="5" fillId="2" borderId="17" xfId="0" applyFont="1" applyFill="1" applyBorder="1"/>
    <xf numFmtId="0" fontId="5" fillId="2" borderId="18" xfId="0" applyFont="1" applyFill="1" applyBorder="1"/>
    <xf numFmtId="0" fontId="5" fillId="2" borderId="19" xfId="0" applyFont="1" applyFill="1" applyBorder="1"/>
    <xf numFmtId="0" fontId="5" fillId="2" borderId="23" xfId="0" applyFont="1" applyFill="1" applyBorder="1"/>
    <xf numFmtId="0" fontId="5" fillId="2" borderId="48" xfId="0" applyFont="1" applyFill="1" applyBorder="1"/>
    <xf numFmtId="0" fontId="5" fillId="2" borderId="49" xfId="0" applyFont="1" applyFill="1" applyBorder="1"/>
    <xf numFmtId="0" fontId="5" fillId="2" borderId="50" xfId="0" applyFont="1" applyFill="1" applyBorder="1"/>
    <xf numFmtId="0" fontId="5" fillId="2" borderId="3" xfId="0" applyFont="1" applyFill="1" applyBorder="1"/>
    <xf numFmtId="0" fontId="0" fillId="0" borderId="19" xfId="0" applyBorder="1"/>
    <xf numFmtId="0" fontId="0" fillId="0" borderId="48" xfId="0" applyBorder="1"/>
    <xf numFmtId="0" fontId="0" fillId="0" borderId="0" xfId="0" applyAlignment="1">
      <alignment vertical="center"/>
    </xf>
    <xf numFmtId="0" fontId="35" fillId="28" borderId="35" xfId="0" applyFont="1" applyFill="1" applyBorder="1" applyAlignment="1">
      <alignment horizontal="center" vertical="center"/>
    </xf>
    <xf numFmtId="0" fontId="35" fillId="28" borderId="40" xfId="0" applyFont="1" applyFill="1" applyBorder="1" applyAlignment="1">
      <alignment horizontal="center" vertical="center"/>
    </xf>
    <xf numFmtId="0" fontId="32" fillId="0" borderId="0" xfId="0" applyFont="1"/>
    <xf numFmtId="0" fontId="34" fillId="0" borderId="35" xfId="0" applyFont="1" applyBorder="1" applyAlignment="1">
      <alignment horizontal="center" vertical="center"/>
    </xf>
    <xf numFmtId="0" fontId="34" fillId="0" borderId="42" xfId="0" applyFont="1" applyBorder="1" applyAlignment="1">
      <alignment horizontal="center" vertical="center"/>
    </xf>
    <xf numFmtId="0" fontId="34" fillId="0" borderId="41" xfId="0" applyFont="1" applyBorder="1" applyAlignment="1">
      <alignment horizontal="center" vertical="center"/>
    </xf>
    <xf numFmtId="0" fontId="34" fillId="0" borderId="37" xfId="0" applyFont="1" applyBorder="1" applyAlignment="1">
      <alignment horizontal="center" vertical="center"/>
    </xf>
    <xf numFmtId="168" fontId="0" fillId="0" borderId="0" xfId="0" applyNumberFormat="1"/>
    <xf numFmtId="168" fontId="34" fillId="0" borderId="20" xfId="0" applyNumberFormat="1" applyFont="1" applyBorder="1" applyAlignment="1">
      <alignment horizontal="center" vertical="center"/>
    </xf>
    <xf numFmtId="0" fontId="36" fillId="31" borderId="20" xfId="0" applyFont="1" applyFill="1" applyBorder="1" applyAlignment="1">
      <alignment horizontal="center" vertical="center"/>
    </xf>
    <xf numFmtId="0" fontId="27" fillId="33" borderId="20" xfId="0" applyFont="1" applyFill="1" applyBorder="1" applyAlignment="1">
      <alignment horizontal="center" vertical="center" wrapText="1"/>
    </xf>
    <xf numFmtId="0" fontId="2" fillId="31" borderId="20" xfId="0" applyFont="1" applyFill="1" applyBorder="1" applyAlignment="1">
      <alignment horizontal="center" vertical="center"/>
    </xf>
    <xf numFmtId="0" fontId="0" fillId="0" borderId="20" xfId="0" applyBorder="1"/>
    <xf numFmtId="0" fontId="0" fillId="35" borderId="20" xfId="0" applyFill="1" applyBorder="1" applyAlignment="1">
      <alignment horizontal="center"/>
    </xf>
    <xf numFmtId="0" fontId="42" fillId="31" borderId="20" xfId="0" applyFont="1" applyFill="1" applyBorder="1" applyAlignment="1">
      <alignment horizontal="center" vertical="center"/>
    </xf>
    <xf numFmtId="168" fontId="34" fillId="0" borderId="20" xfId="0" applyNumberFormat="1" applyFont="1" applyBorder="1" applyAlignment="1">
      <alignment horizontal="center"/>
    </xf>
    <xf numFmtId="0" fontId="3" fillId="0" borderId="15" xfId="0" applyFont="1" applyBorder="1" applyAlignment="1">
      <alignment horizontal="center" vertical="center"/>
    </xf>
    <xf numFmtId="0" fontId="0" fillId="0" borderId="4" xfId="0" applyBorder="1" applyAlignment="1">
      <alignment horizontal="center" vertical="center"/>
    </xf>
    <xf numFmtId="0" fontId="44" fillId="0" borderId="0" xfId="0" applyFont="1" applyAlignment="1">
      <alignment horizontal="center" vertical="center"/>
    </xf>
    <xf numFmtId="0" fontId="0" fillId="0" borderId="0" xfId="0" applyAlignment="1">
      <alignment horizontal="center" vertical="center"/>
    </xf>
    <xf numFmtId="0" fontId="44" fillId="0" borderId="4" xfId="0" applyFont="1" applyBorder="1" applyAlignment="1">
      <alignment horizontal="center" vertical="center"/>
    </xf>
    <xf numFmtId="0" fontId="46" fillId="0" borderId="0" xfId="0" applyFont="1"/>
    <xf numFmtId="0" fontId="48" fillId="31" borderId="20" xfId="0" applyFont="1" applyFill="1" applyBorder="1" applyAlignment="1">
      <alignment horizontal="center" vertical="center"/>
    </xf>
    <xf numFmtId="168" fontId="0" fillId="0" borderId="20" xfId="0" applyNumberFormat="1" applyBorder="1" applyAlignment="1">
      <alignment horizontal="center"/>
    </xf>
    <xf numFmtId="0" fontId="3" fillId="0" borderId="0" xfId="0" applyFont="1"/>
    <xf numFmtId="0" fontId="27" fillId="33" borderId="45" xfId="0" applyFont="1" applyFill="1" applyBorder="1" applyAlignment="1">
      <alignment horizontal="center" vertical="center" wrapText="1"/>
    </xf>
    <xf numFmtId="1" fontId="0" fillId="0" borderId="20" xfId="0" applyNumberFormat="1" applyBorder="1" applyAlignment="1">
      <alignment horizontal="center"/>
    </xf>
    <xf numFmtId="0" fontId="53" fillId="37" borderId="0" xfId="1087" applyFont="1" applyFill="1"/>
    <xf numFmtId="0" fontId="53" fillId="3" borderId="0" xfId="1087" applyFont="1" applyFill="1"/>
    <xf numFmtId="0" fontId="4" fillId="3" borderId="0" xfId="1087" applyFill="1"/>
    <xf numFmtId="0" fontId="54" fillId="3" borderId="0" xfId="1087" applyFont="1" applyFill="1"/>
    <xf numFmtId="0" fontId="55" fillId="3" borderId="0" xfId="1087" applyFont="1" applyFill="1" applyAlignment="1">
      <alignment vertical="center"/>
    </xf>
    <xf numFmtId="0" fontId="56" fillId="3" borderId="0" xfId="999" applyFont="1" applyFill="1"/>
    <xf numFmtId="0" fontId="56" fillId="3" borderId="0" xfId="1072" applyFont="1" applyFill="1"/>
    <xf numFmtId="0" fontId="56" fillId="3" borderId="0" xfId="1087" applyFont="1" applyFill="1"/>
    <xf numFmtId="0" fontId="57" fillId="3" borderId="0" xfId="0" applyFont="1" applyFill="1"/>
    <xf numFmtId="0" fontId="4" fillId="3" borderId="0" xfId="1087" applyFill="1" applyAlignment="1">
      <alignment vertical="center"/>
    </xf>
    <xf numFmtId="0" fontId="58" fillId="3" borderId="0" xfId="1087" applyFont="1" applyFill="1" applyAlignment="1">
      <alignment vertical="center"/>
    </xf>
    <xf numFmtId="0" fontId="6" fillId="3" borderId="0" xfId="1087" applyFont="1" applyFill="1" applyAlignment="1">
      <alignment horizontal="center" vertical="center"/>
    </xf>
    <xf numFmtId="0" fontId="60" fillId="3" borderId="0" xfId="1087" applyFont="1" applyFill="1" applyAlignment="1">
      <alignment horizontal="center" vertical="top"/>
    </xf>
    <xf numFmtId="0" fontId="62" fillId="3" borderId="0" xfId="999" applyFont="1" applyFill="1"/>
    <xf numFmtId="0" fontId="4" fillId="0" borderId="0" xfId="1072"/>
    <xf numFmtId="49" fontId="65" fillId="3" borderId="0" xfId="1087" applyNumberFormat="1" applyFont="1" applyFill="1" applyAlignment="1">
      <alignment horizontal="left" vertical="top" wrapText="1"/>
    </xf>
    <xf numFmtId="49" fontId="65" fillId="3" borderId="0" xfId="1087" applyNumberFormat="1" applyFont="1" applyFill="1" applyAlignment="1">
      <alignment vertical="top" wrapText="1"/>
    </xf>
    <xf numFmtId="49" fontId="65" fillId="3" borderId="0" xfId="1087" applyNumberFormat="1" applyFont="1" applyFill="1" applyAlignment="1" applyProtection="1">
      <alignment horizontal="left" vertical="top" wrapText="1"/>
      <protection locked="0"/>
    </xf>
    <xf numFmtId="0" fontId="65" fillId="3" borderId="0" xfId="1087" applyFont="1" applyFill="1"/>
    <xf numFmtId="0" fontId="4" fillId="0" borderId="0" xfId="1087"/>
    <xf numFmtId="0" fontId="63" fillId="3" borderId="0" xfId="1087" applyFont="1" applyFill="1" applyAlignment="1">
      <alignment horizontal="left" vertical="center"/>
    </xf>
    <xf numFmtId="0" fontId="4" fillId="3" borderId="0" xfId="1087" applyFill="1" applyAlignment="1">
      <alignment horizontal="center" vertical="center"/>
    </xf>
    <xf numFmtId="0" fontId="53" fillId="3" borderId="0" xfId="1087" applyFont="1" applyFill="1" applyAlignment="1" applyProtection="1">
      <alignment horizontal="left" vertical="center" indent="8"/>
      <protection locked="0"/>
    </xf>
    <xf numFmtId="0" fontId="4" fillId="3" borderId="0" xfId="1087" applyFill="1" applyAlignment="1">
      <alignment horizontal="left" vertical="center"/>
    </xf>
    <xf numFmtId="0" fontId="63" fillId="3" borderId="0" xfId="1087" applyFont="1" applyFill="1" applyAlignment="1">
      <alignment horizontal="left" vertical="center" indent="1"/>
    </xf>
    <xf numFmtId="0" fontId="53" fillId="3" borderId="0" xfId="1087" applyFont="1" applyFill="1" applyAlignment="1" applyProtection="1">
      <alignment horizontal="left" vertical="center"/>
      <protection locked="0"/>
    </xf>
    <xf numFmtId="0" fontId="53" fillId="3" borderId="0" xfId="1087" applyFont="1" applyFill="1" applyAlignment="1">
      <alignment horizontal="justify" vertical="center" wrapText="1"/>
    </xf>
    <xf numFmtId="0" fontId="64" fillId="3" borderId="0" xfId="1087" applyFont="1" applyFill="1" applyAlignment="1">
      <alignment vertical="center"/>
    </xf>
    <xf numFmtId="0" fontId="61" fillId="3" borderId="0" xfId="1087" applyFont="1" applyFill="1" applyAlignment="1">
      <alignment horizontal="left" vertical="center" wrapText="1"/>
    </xf>
    <xf numFmtId="0" fontId="61" fillId="3" borderId="0" xfId="1087" applyFont="1" applyFill="1" applyAlignment="1">
      <alignment horizontal="center" vertical="center" wrapText="1"/>
    </xf>
    <xf numFmtId="0" fontId="4" fillId="3" borderId="58" xfId="1087" applyFill="1" applyBorder="1"/>
    <xf numFmtId="0" fontId="66" fillId="3" borderId="58" xfId="1087" applyFont="1" applyFill="1" applyBorder="1" applyAlignment="1">
      <alignment horizontal="center" vertical="center"/>
    </xf>
    <xf numFmtId="0" fontId="64" fillId="3" borderId="58" xfId="1087" applyFont="1" applyFill="1" applyBorder="1" applyAlignment="1">
      <alignment vertical="center"/>
    </xf>
    <xf numFmtId="0" fontId="65" fillId="3" borderId="58" xfId="1087" applyFont="1" applyFill="1" applyBorder="1"/>
    <xf numFmtId="0" fontId="66" fillId="3" borderId="0" xfId="1087" applyFont="1" applyFill="1" applyAlignment="1">
      <alignment horizontal="center" vertical="center"/>
    </xf>
    <xf numFmtId="0" fontId="53" fillId="3" borderId="0" xfId="1087" applyFont="1" applyFill="1" applyAlignment="1">
      <alignment wrapText="1"/>
    </xf>
    <xf numFmtId="0" fontId="67" fillId="28" borderId="0" xfId="1087" applyFont="1" applyFill="1" applyAlignment="1">
      <alignment horizontal="justify" vertical="center" wrapText="1"/>
    </xf>
    <xf numFmtId="0" fontId="53" fillId="3" borderId="0" xfId="1087" applyFont="1" applyFill="1" applyAlignment="1">
      <alignment vertical="top"/>
    </xf>
    <xf numFmtId="0" fontId="53" fillId="2" borderId="0" xfId="1087" applyFont="1" applyFill="1" applyAlignment="1">
      <alignment vertical="top"/>
    </xf>
    <xf numFmtId="0" fontId="67" fillId="2" borderId="0" xfId="1087" applyFont="1" applyFill="1" applyAlignment="1">
      <alignment horizontal="justify" vertical="center" wrapText="1"/>
    </xf>
    <xf numFmtId="171" fontId="4" fillId="3" borderId="0" xfId="1087" applyNumberFormat="1" applyFill="1"/>
    <xf numFmtId="2" fontId="4" fillId="3" borderId="0" xfId="1087" applyNumberFormat="1" applyFill="1"/>
    <xf numFmtId="0" fontId="61" fillId="3" borderId="0" xfId="1087" applyFont="1" applyFill="1" applyAlignment="1">
      <alignment vertical="top" wrapText="1"/>
    </xf>
    <xf numFmtId="0" fontId="55" fillId="3" borderId="0" xfId="1087" applyFont="1" applyFill="1"/>
    <xf numFmtId="169" fontId="4" fillId="3" borderId="0" xfId="1087" applyNumberFormat="1" applyFill="1"/>
    <xf numFmtId="168" fontId="4" fillId="3" borderId="0" xfId="1087" applyNumberFormat="1" applyFill="1"/>
    <xf numFmtId="0" fontId="63" fillId="3" borderId="0" xfId="1087" applyFont="1" applyFill="1" applyAlignment="1">
      <alignment horizontal="center"/>
    </xf>
    <xf numFmtId="0" fontId="4" fillId="3" borderId="0" xfId="1087" applyFill="1" applyAlignment="1">
      <alignment horizontal="left"/>
    </xf>
    <xf numFmtId="0" fontId="68" fillId="0" borderId="0" xfId="1087" applyFont="1"/>
    <xf numFmtId="0" fontId="53" fillId="39" borderId="0" xfId="1087" applyFont="1" applyFill="1" applyAlignment="1">
      <alignment horizontal="center" vertical="center"/>
    </xf>
    <xf numFmtId="0" fontId="4" fillId="3" borderId="0" xfId="1087" applyFill="1" applyAlignment="1">
      <alignment horizontal="justify"/>
    </xf>
    <xf numFmtId="0" fontId="53" fillId="3" borderId="0" xfId="1087" applyFont="1" applyFill="1" applyAlignment="1">
      <alignment horizontal="center" vertical="center"/>
    </xf>
    <xf numFmtId="0" fontId="53" fillId="40" borderId="0" xfId="1087" applyFont="1" applyFill="1"/>
    <xf numFmtId="0" fontId="4" fillId="40" borderId="0" xfId="1087" applyFill="1"/>
    <xf numFmtId="169" fontId="53" fillId="3" borderId="0" xfId="1087" applyNumberFormat="1" applyFont="1" applyFill="1" applyAlignment="1">
      <alignment horizontal="center" vertical="center"/>
    </xf>
    <xf numFmtId="168" fontId="53" fillId="3" borderId="0" xfId="1087" applyNumberFormat="1" applyFont="1" applyFill="1" applyAlignment="1">
      <alignment horizontal="center" vertical="center"/>
    </xf>
    <xf numFmtId="172" fontId="53" fillId="3" borderId="0" xfId="1087" applyNumberFormat="1" applyFont="1" applyFill="1" applyAlignment="1">
      <alignment horizontal="center" vertical="center"/>
    </xf>
    <xf numFmtId="1" fontId="53" fillId="3" borderId="0" xfId="1087" applyNumberFormat="1" applyFont="1" applyFill="1" applyAlignment="1">
      <alignment horizontal="center" vertical="center"/>
    </xf>
    <xf numFmtId="2" fontId="53" fillId="3" borderId="0" xfId="1087" applyNumberFormat="1" applyFont="1" applyFill="1" applyAlignment="1">
      <alignment horizontal="center" vertical="center"/>
    </xf>
    <xf numFmtId="0" fontId="4" fillId="3" borderId="0" xfId="1087" applyFill="1" applyAlignment="1">
      <alignment wrapText="1"/>
    </xf>
    <xf numFmtId="0" fontId="63" fillId="3" borderId="0" xfId="1087" applyFont="1" applyFill="1" applyAlignment="1">
      <alignment horizontal="center" vertical="center"/>
    </xf>
    <xf numFmtId="0" fontId="4" fillId="3" borderId="0" xfId="1087" applyFill="1" applyAlignment="1">
      <alignment vertical="center" wrapText="1"/>
    </xf>
    <xf numFmtId="0" fontId="4" fillId="3" borderId="29" xfId="1087" applyFill="1" applyBorder="1" applyAlignment="1">
      <alignment wrapText="1"/>
    </xf>
    <xf numFmtId="0" fontId="4" fillId="3" borderId="29" xfId="1087" applyFill="1" applyBorder="1"/>
    <xf numFmtId="0" fontId="65" fillId="3" borderId="29" xfId="1087" applyFont="1" applyFill="1" applyBorder="1"/>
    <xf numFmtId="0" fontId="4" fillId="3" borderId="29" xfId="1087" applyFill="1" applyBorder="1" applyAlignment="1">
      <alignment vertical="top" wrapText="1"/>
    </xf>
    <xf numFmtId="0" fontId="63" fillId="3" borderId="0" xfId="1087" applyFont="1" applyFill="1" applyAlignment="1">
      <alignment vertical="center"/>
    </xf>
    <xf numFmtId="0" fontId="24" fillId="2" borderId="15" xfId="1" applyFont="1" applyFill="1" applyBorder="1" applyAlignment="1">
      <alignment vertical="center" wrapText="1" shrinkToFit="1"/>
    </xf>
    <xf numFmtId="0" fontId="24" fillId="2" borderId="15" xfId="0" applyFont="1" applyFill="1" applyBorder="1" applyAlignment="1">
      <alignment vertical="center" wrapText="1"/>
    </xf>
    <xf numFmtId="0" fontId="63" fillId="3" borderId="0" xfId="1087" applyFont="1" applyFill="1" applyAlignment="1">
      <alignment vertical="center" wrapText="1"/>
    </xf>
    <xf numFmtId="0" fontId="53" fillId="3" borderId="0" xfId="1087" applyFont="1" applyFill="1" applyAlignment="1">
      <alignment vertical="center" wrapText="1"/>
    </xf>
    <xf numFmtId="0" fontId="0" fillId="0" borderId="0" xfId="0" applyAlignment="1">
      <alignment horizontal="center"/>
    </xf>
    <xf numFmtId="0" fontId="63" fillId="3" borderId="14" xfId="549" applyFont="1" applyFill="1" applyBorder="1" applyAlignment="1">
      <alignment vertical="center"/>
    </xf>
    <xf numFmtId="0" fontId="27" fillId="43" borderId="20" xfId="0" applyFont="1" applyFill="1" applyBorder="1" applyAlignment="1">
      <alignment horizontal="center" vertical="center" wrapText="1"/>
    </xf>
    <xf numFmtId="0" fontId="27" fillId="39" borderId="20" xfId="0" applyFont="1" applyFill="1" applyBorder="1" applyAlignment="1">
      <alignment horizontal="center" vertical="center"/>
    </xf>
    <xf numFmtId="0" fontId="64" fillId="3" borderId="15" xfId="549" applyFont="1" applyFill="1" applyBorder="1" applyAlignment="1">
      <alignment vertical="center"/>
    </xf>
    <xf numFmtId="0" fontId="65" fillId="3" borderId="15" xfId="549" applyFont="1" applyFill="1" applyBorder="1"/>
    <xf numFmtId="0" fontId="4" fillId="0" borderId="15" xfId="1087" applyBorder="1"/>
    <xf numFmtId="0" fontId="63" fillId="3" borderId="15" xfId="549" applyFont="1" applyFill="1" applyBorder="1" applyAlignment="1">
      <alignment vertical="center"/>
    </xf>
    <xf numFmtId="170" fontId="53" fillId="3" borderId="15" xfId="549" applyNumberFormat="1" applyFont="1" applyFill="1" applyBorder="1" applyAlignment="1">
      <alignment vertical="center"/>
    </xf>
    <xf numFmtId="0" fontId="4" fillId="3" borderId="15" xfId="549" applyFont="1" applyFill="1" applyBorder="1"/>
    <xf numFmtId="0" fontId="1" fillId="3" borderId="15" xfId="549" applyFill="1" applyBorder="1"/>
    <xf numFmtId="49" fontId="53" fillId="3" borderId="15" xfId="549" applyNumberFormat="1" applyFont="1" applyFill="1" applyBorder="1"/>
    <xf numFmtId="170" fontId="53" fillId="3" borderId="15" xfId="549" applyNumberFormat="1" applyFont="1" applyFill="1" applyBorder="1" applyAlignment="1" applyProtection="1">
      <alignment vertical="center"/>
      <protection locked="0"/>
    </xf>
    <xf numFmtId="0" fontId="76" fillId="0" borderId="0" xfId="0" applyFont="1"/>
    <xf numFmtId="0" fontId="75" fillId="0" borderId="0" xfId="0" applyFont="1"/>
    <xf numFmtId="0" fontId="27" fillId="45" borderId="20" xfId="0" applyFont="1" applyFill="1" applyBorder="1" applyAlignment="1">
      <alignment horizontal="center" vertical="center" wrapText="1"/>
    </xf>
    <xf numFmtId="0" fontId="27" fillId="45" borderId="45" xfId="0" applyFont="1" applyFill="1" applyBorder="1" applyAlignment="1">
      <alignment horizontal="center" vertical="center" wrapText="1"/>
    </xf>
    <xf numFmtId="0" fontId="27" fillId="44" borderId="20" xfId="0" applyFont="1" applyFill="1" applyBorder="1" applyAlignment="1">
      <alignment horizontal="center" vertical="center" wrapText="1"/>
    </xf>
    <xf numFmtId="0" fontId="27" fillId="46" borderId="53" xfId="0" applyFont="1" applyFill="1" applyBorder="1" applyAlignment="1">
      <alignment horizontal="center"/>
    </xf>
    <xf numFmtId="0" fontId="27" fillId="46" borderId="54" xfId="0" applyFont="1" applyFill="1" applyBorder="1" applyAlignment="1">
      <alignment horizontal="center"/>
    </xf>
    <xf numFmtId="0" fontId="27" fillId="46" borderId="25" xfId="0" applyFont="1" applyFill="1" applyBorder="1" applyAlignment="1">
      <alignment horizontal="center"/>
    </xf>
    <xf numFmtId="0" fontId="27" fillId="46" borderId="55" xfId="0" applyFont="1" applyFill="1" applyBorder="1" applyAlignment="1">
      <alignment horizontal="center"/>
    </xf>
    <xf numFmtId="0" fontId="27" fillId="46" borderId="62" xfId="0" applyFont="1" applyFill="1" applyBorder="1" applyAlignment="1">
      <alignment horizontal="center"/>
    </xf>
    <xf numFmtId="0" fontId="29" fillId="30" borderId="20" xfId="0" applyFont="1" applyFill="1" applyBorder="1" applyAlignment="1">
      <alignment horizontal="center" vertical="center"/>
    </xf>
    <xf numFmtId="0" fontId="29" fillId="30" borderId="14" xfId="0" applyFont="1" applyFill="1" applyBorder="1" applyAlignment="1">
      <alignment horizontal="center" vertical="center"/>
    </xf>
    <xf numFmtId="0" fontId="0" fillId="0" borderId="20" xfId="0" applyBorder="1" applyAlignment="1">
      <alignment horizontal="center"/>
    </xf>
    <xf numFmtId="0" fontId="29" fillId="0" borderId="20" xfId="0" applyFont="1" applyBorder="1" applyAlignment="1">
      <alignment horizontal="center" vertical="center"/>
    </xf>
    <xf numFmtId="0" fontId="0" fillId="0" borderId="0" xfId="0" applyAlignment="1" applyProtection="1">
      <alignment horizontal="center"/>
      <protection locked="0"/>
    </xf>
    <xf numFmtId="0" fontId="29" fillId="30" borderId="20" xfId="0" applyFont="1" applyFill="1" applyBorder="1" applyAlignment="1" applyProtection="1">
      <alignment horizontal="center" vertical="center"/>
      <protection locked="0"/>
    </xf>
    <xf numFmtId="0" fontId="29" fillId="0" borderId="20" xfId="0" applyFont="1" applyBorder="1" applyAlignment="1" applyProtection="1">
      <alignment horizontal="center" vertical="center"/>
      <protection locked="0"/>
    </xf>
    <xf numFmtId="0" fontId="29" fillId="30" borderId="14" xfId="0" applyFont="1" applyFill="1" applyBorder="1" applyAlignment="1" applyProtection="1">
      <alignment horizontal="center" vertical="center"/>
      <protection locked="0"/>
    </xf>
    <xf numFmtId="0" fontId="0" fillId="0" borderId="0" xfId="0" applyProtection="1">
      <protection locked="0"/>
    </xf>
    <xf numFmtId="0" fontId="27" fillId="46" borderId="63" xfId="0" applyFont="1" applyFill="1" applyBorder="1" applyAlignment="1" applyProtection="1">
      <alignment horizontal="center"/>
      <protection locked="0"/>
    </xf>
    <xf numFmtId="0" fontId="50" fillId="0" borderId="0" xfId="0" applyFont="1" applyAlignment="1" applyProtection="1">
      <alignment horizontal="center"/>
      <protection locked="0"/>
    </xf>
    <xf numFmtId="0" fontId="27" fillId="46" borderId="62" xfId="0" applyFont="1" applyFill="1" applyBorder="1" applyAlignment="1" applyProtection="1">
      <alignment horizontal="center"/>
      <protection locked="0"/>
    </xf>
    <xf numFmtId="0" fontId="50" fillId="0" borderId="0" xfId="0" applyFont="1" applyProtection="1">
      <protection locked="0"/>
    </xf>
    <xf numFmtId="168" fontId="34" fillId="0" borderId="20" xfId="0" applyNumberFormat="1" applyFont="1" applyBorder="1" applyAlignment="1" applyProtection="1">
      <alignment horizontal="center"/>
      <protection locked="0"/>
    </xf>
    <xf numFmtId="0" fontId="34" fillId="0" borderId="20" xfId="0" applyFont="1" applyBorder="1" applyAlignment="1" applyProtection="1">
      <alignment horizontal="center" vertical="center"/>
      <protection locked="0"/>
    </xf>
    <xf numFmtId="0" fontId="0" fillId="0" borderId="27" xfId="0" applyBorder="1"/>
    <xf numFmtId="0" fontId="5" fillId="2" borderId="59" xfId="0" applyFont="1" applyFill="1" applyBorder="1"/>
    <xf numFmtId="0" fontId="0" fillId="0" borderId="56" xfId="0" applyBorder="1"/>
    <xf numFmtId="0" fontId="5" fillId="2" borderId="56" xfId="0" applyFont="1" applyFill="1" applyBorder="1"/>
    <xf numFmtId="0" fontId="0" fillId="0" borderId="60" xfId="0" applyBorder="1"/>
    <xf numFmtId="0" fontId="0" fillId="0" borderId="65" xfId="0" applyBorder="1"/>
    <xf numFmtId="0" fontId="5" fillId="2" borderId="65" xfId="0" applyFont="1" applyFill="1" applyBorder="1"/>
    <xf numFmtId="0" fontId="5" fillId="2" borderId="60" xfId="0" applyFont="1" applyFill="1" applyBorder="1"/>
    <xf numFmtId="0" fontId="0" fillId="0" borderId="23" xfId="0" applyBorder="1"/>
    <xf numFmtId="0" fontId="0" fillId="0" borderId="3" xfId="0" applyBorder="1"/>
    <xf numFmtId="0" fontId="0" fillId="0" borderId="66" xfId="0" applyBorder="1"/>
    <xf numFmtId="0" fontId="0" fillId="0" borderId="67" xfId="0" applyBorder="1"/>
    <xf numFmtId="0" fontId="0" fillId="0" borderId="2" xfId="0" applyBorder="1"/>
    <xf numFmtId="0" fontId="0" fillId="0" borderId="4" xfId="0" applyBorder="1"/>
    <xf numFmtId="0" fontId="0" fillId="0" borderId="34" xfId="0" applyBorder="1"/>
    <xf numFmtId="0" fontId="0" fillId="0" borderId="23" xfId="0" applyBorder="1" applyAlignment="1">
      <alignment horizontal="center"/>
    </xf>
    <xf numFmtId="0" fontId="0" fillId="0" borderId="23" xfId="0" applyBorder="1" applyAlignment="1" applyProtection="1">
      <alignment horizontal="center"/>
      <protection locked="0"/>
    </xf>
    <xf numFmtId="0" fontId="79" fillId="31" borderId="20" xfId="0" applyFont="1" applyFill="1" applyBorder="1" applyAlignment="1">
      <alignment horizontal="left" vertical="center"/>
    </xf>
    <xf numFmtId="0" fontId="4" fillId="2" borderId="0" xfId="1087" applyFill="1"/>
    <xf numFmtId="168" fontId="0" fillId="0" borderId="20" xfId="0" applyNumberFormat="1" applyBorder="1" applyAlignment="1" applyProtection="1">
      <alignment horizontal="center" vertical="center" wrapText="1"/>
      <protection locked="0"/>
    </xf>
    <xf numFmtId="0" fontId="0" fillId="0" borderId="20" xfId="0" applyBorder="1" applyAlignment="1" applyProtection="1">
      <alignment horizontal="center"/>
      <protection locked="0"/>
    </xf>
    <xf numFmtId="168" fontId="0" fillId="0" borderId="20" xfId="0" applyNumberFormat="1" applyBorder="1" applyAlignment="1" applyProtection="1">
      <alignment horizontal="center" vertical="center"/>
      <protection locked="0"/>
    </xf>
    <xf numFmtId="0" fontId="81" fillId="0" borderId="0" xfId="0" applyFont="1"/>
    <xf numFmtId="0" fontId="55" fillId="3" borderId="0" xfId="1087" applyFont="1" applyFill="1" applyAlignment="1">
      <alignment vertical="center" wrapText="1"/>
    </xf>
    <xf numFmtId="170" fontId="23" fillId="25" borderId="1" xfId="508" applyNumberFormat="1" applyFont="1" applyFill="1" applyBorder="1" applyAlignment="1">
      <alignment horizontal="center"/>
    </xf>
    <xf numFmtId="170" fontId="0" fillId="0" borderId="0" xfId="0" applyNumberFormat="1"/>
    <xf numFmtId="170" fontId="4" fillId="2" borderId="1" xfId="508" applyNumberFormat="1" applyFill="1" applyBorder="1" applyAlignment="1">
      <alignment vertical="center"/>
    </xf>
    <xf numFmtId="0" fontId="4" fillId="2" borderId="1" xfId="508" applyFill="1" applyBorder="1" applyAlignment="1">
      <alignment vertical="center"/>
    </xf>
    <xf numFmtId="0" fontId="4" fillId="2" borderId="1" xfId="508" applyFill="1" applyBorder="1" applyAlignment="1">
      <alignment horizontal="center" vertical="center"/>
    </xf>
    <xf numFmtId="170" fontId="4" fillId="2" borderId="1" xfId="508" applyNumberFormat="1" applyFill="1" applyBorder="1" applyAlignment="1">
      <alignment horizontal="center" vertical="center"/>
    </xf>
    <xf numFmtId="0" fontId="4" fillId="2" borderId="1" xfId="508" applyFill="1" applyBorder="1" applyAlignment="1">
      <alignment horizontal="center" vertical="center" wrapText="1"/>
    </xf>
    <xf numFmtId="0" fontId="4" fillId="2" borderId="1" xfId="508" applyFill="1" applyBorder="1" applyAlignment="1">
      <alignment vertical="center" wrapText="1"/>
    </xf>
    <xf numFmtId="169" fontId="0" fillId="0" borderId="20" xfId="0" applyNumberFormat="1" applyBorder="1" applyAlignment="1">
      <alignment horizontal="center"/>
    </xf>
    <xf numFmtId="0" fontId="83" fillId="0" borderId="0" xfId="0" applyFont="1"/>
    <xf numFmtId="170" fontId="4" fillId="3" borderId="1" xfId="508" applyNumberFormat="1" applyFill="1" applyBorder="1" applyAlignment="1">
      <alignment vertical="center"/>
    </xf>
    <xf numFmtId="0" fontId="4" fillId="3" borderId="1" xfId="508" applyFill="1" applyBorder="1" applyAlignment="1">
      <alignment vertical="center" wrapText="1"/>
    </xf>
    <xf numFmtId="0" fontId="4" fillId="3" borderId="1" xfId="508" applyFill="1" applyBorder="1" applyAlignment="1">
      <alignment horizontal="center" vertical="center"/>
    </xf>
    <xf numFmtId="170" fontId="4" fillId="3" borderId="1" xfId="508" applyNumberFormat="1" applyFill="1" applyBorder="1" applyAlignment="1">
      <alignment horizontal="center" vertical="center"/>
    </xf>
    <xf numFmtId="0" fontId="4" fillId="3" borderId="1" xfId="508" applyFill="1" applyBorder="1" applyAlignment="1">
      <alignment horizontal="center" vertical="center" wrapText="1"/>
    </xf>
    <xf numFmtId="0" fontId="4" fillId="3" borderId="1" xfId="508" applyFill="1" applyBorder="1" applyAlignment="1">
      <alignment wrapText="1"/>
    </xf>
    <xf numFmtId="170" fontId="4" fillId="3" borderId="0" xfId="508" applyNumberFormat="1" applyFill="1"/>
    <xf numFmtId="0" fontId="4" fillId="3" borderId="0" xfId="508" applyFill="1"/>
    <xf numFmtId="0" fontId="3" fillId="36" borderId="15" xfId="0" applyFont="1" applyFill="1" applyBorder="1" applyAlignment="1" applyProtection="1">
      <alignment horizontal="center" vertical="center"/>
      <protection locked="0"/>
    </xf>
    <xf numFmtId="0" fontId="0" fillId="36" borderId="0" xfId="0" applyFill="1" applyAlignment="1" applyProtection="1">
      <alignment horizontal="center" vertical="center"/>
      <protection locked="0"/>
    </xf>
    <xf numFmtId="0" fontId="0" fillId="36" borderId="4" xfId="0" applyFill="1" applyBorder="1" applyAlignment="1" applyProtection="1">
      <alignment horizontal="center" vertical="center"/>
      <protection locked="0"/>
    </xf>
    <xf numFmtId="174" fontId="0" fillId="0" borderId="20" xfId="0" applyNumberFormat="1" applyBorder="1" applyAlignment="1">
      <alignment horizontal="center"/>
    </xf>
    <xf numFmtId="168" fontId="53" fillId="2" borderId="0" xfId="1087" applyNumberFormat="1" applyFont="1" applyFill="1" applyAlignment="1">
      <alignment horizontal="center" vertical="center"/>
    </xf>
    <xf numFmtId="172" fontId="53" fillId="2" borderId="0" xfId="1087" applyNumberFormat="1" applyFont="1" applyFill="1" applyAlignment="1">
      <alignment horizontal="center" vertical="center"/>
    </xf>
    <xf numFmtId="0" fontId="33" fillId="27" borderId="20" xfId="0" applyFont="1" applyFill="1" applyBorder="1" applyAlignment="1">
      <alignment horizontal="center" vertical="center"/>
    </xf>
    <xf numFmtId="0" fontId="0" fillId="0" borderId="68" xfId="0" applyBorder="1" applyAlignment="1">
      <alignment horizontal="center"/>
    </xf>
    <xf numFmtId="0" fontId="0" fillId="0" borderId="29" xfId="0" applyBorder="1" applyAlignment="1">
      <alignment horizontal="center"/>
    </xf>
    <xf numFmtId="0" fontId="0" fillId="0" borderId="69" xfId="0" applyBorder="1" applyAlignment="1">
      <alignment horizontal="center"/>
    </xf>
    <xf numFmtId="0" fontId="7" fillId="2" borderId="59" xfId="0" applyFont="1" applyFill="1" applyBorder="1" applyAlignment="1">
      <alignment horizontal="center" vertical="center" wrapText="1"/>
    </xf>
    <xf numFmtId="0" fontId="7" fillId="2" borderId="56" xfId="0" applyFont="1" applyFill="1" applyBorder="1" applyAlignment="1">
      <alignment horizontal="center" vertical="center" wrapText="1"/>
    </xf>
    <xf numFmtId="0" fontId="7" fillId="2" borderId="60"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23" xfId="0" applyFont="1" applyFill="1" applyBorder="1" applyAlignment="1">
      <alignment horizontal="center" vertical="center"/>
    </xf>
    <xf numFmtId="0" fontId="7" fillId="2" borderId="0" xfId="0" applyFont="1" applyFill="1" applyAlignment="1">
      <alignment horizontal="center" vertical="center"/>
    </xf>
    <xf numFmtId="0" fontId="7" fillId="2" borderId="3" xfId="0" applyFont="1" applyFill="1" applyBorder="1" applyAlignment="1">
      <alignment horizontal="center" vertical="center"/>
    </xf>
    <xf numFmtId="0" fontId="32" fillId="0" borderId="20" xfId="0" applyFont="1" applyBorder="1" applyAlignment="1" applyProtection="1">
      <alignment horizontal="center" vertical="center"/>
      <protection locked="0"/>
    </xf>
    <xf numFmtId="0" fontId="31" fillId="32" borderId="14" xfId="0" applyFont="1" applyFill="1" applyBorder="1" applyAlignment="1">
      <alignment horizontal="center" vertical="center"/>
    </xf>
    <xf numFmtId="0" fontId="31" fillId="32" borderId="57" xfId="0" applyFont="1" applyFill="1" applyBorder="1" applyAlignment="1">
      <alignment horizontal="center" vertical="center"/>
    </xf>
    <xf numFmtId="0" fontId="30" fillId="27" borderId="20" xfId="0" applyFont="1" applyFill="1" applyBorder="1" applyAlignment="1" applyProtection="1">
      <alignment horizontal="center" vertical="center"/>
      <protection locked="0"/>
    </xf>
    <xf numFmtId="0" fontId="0" fillId="0" borderId="61" xfId="0" applyBorder="1" applyAlignment="1" applyProtection="1">
      <alignment horizontal="center" vertical="center"/>
      <protection locked="0"/>
    </xf>
    <xf numFmtId="0" fontId="0" fillId="0" borderId="46"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28" fillId="0" borderId="61" xfId="0" applyFont="1" applyBorder="1" applyAlignment="1" applyProtection="1">
      <alignment horizontal="center" vertical="center" wrapText="1"/>
      <protection locked="0"/>
    </xf>
    <xf numFmtId="0" fontId="28" fillId="0" borderId="46" xfId="0" applyFont="1" applyBorder="1" applyAlignment="1" applyProtection="1">
      <alignment horizontal="center" vertical="center" wrapText="1"/>
      <protection locked="0"/>
    </xf>
    <xf numFmtId="0" fontId="28" fillId="0" borderId="21" xfId="0" applyFont="1" applyBorder="1" applyAlignment="1" applyProtection="1">
      <alignment horizontal="center" vertical="center" wrapText="1"/>
      <protection locked="0"/>
    </xf>
    <xf numFmtId="0" fontId="0" fillId="0" borderId="59" xfId="0" applyBorder="1" applyAlignment="1">
      <alignment horizontal="center"/>
    </xf>
    <xf numFmtId="0" fontId="0" fillId="0" borderId="56" xfId="0" applyBorder="1" applyAlignment="1">
      <alignment horizontal="center"/>
    </xf>
    <xf numFmtId="0" fontId="0" fillId="0" borderId="60" xfId="0" applyBorder="1" applyAlignment="1">
      <alignment horizont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60" xfId="0" applyFont="1" applyFill="1" applyBorder="1" applyAlignment="1">
      <alignment horizontal="center" vertical="center"/>
    </xf>
    <xf numFmtId="0" fontId="0" fillId="0" borderId="20" xfId="0" applyBorder="1" applyAlignment="1">
      <alignment horizontal="center" vertical="center"/>
    </xf>
    <xf numFmtId="0" fontId="28" fillId="0" borderId="20" xfId="0" applyFont="1" applyBorder="1" applyAlignment="1" applyProtection="1">
      <alignment horizontal="center" vertical="center" wrapText="1"/>
      <protection locked="0"/>
    </xf>
    <xf numFmtId="14" fontId="32" fillId="0" borderId="20" xfId="0" quotePrefix="1" applyNumberFormat="1" applyFont="1" applyBorder="1" applyAlignment="1" applyProtection="1">
      <alignment horizontal="center" vertical="center"/>
      <protection locked="0"/>
    </xf>
    <xf numFmtId="20" fontId="32" fillId="0" borderId="20" xfId="0" quotePrefix="1" applyNumberFormat="1" applyFont="1" applyBorder="1" applyAlignment="1" applyProtection="1">
      <alignment horizontal="center" vertical="center"/>
      <protection locked="0"/>
    </xf>
    <xf numFmtId="0" fontId="38" fillId="28" borderId="30" xfId="0" applyFont="1" applyFill="1" applyBorder="1" applyAlignment="1">
      <alignment horizontal="center" vertical="center"/>
    </xf>
    <xf numFmtId="0" fontId="38" fillId="28" borderId="31" xfId="0" applyFont="1" applyFill="1" applyBorder="1" applyAlignment="1">
      <alignment horizontal="center" vertical="center"/>
    </xf>
    <xf numFmtId="0" fontId="38" fillId="28" borderId="32" xfId="0" applyFont="1" applyFill="1" applyBorder="1" applyAlignment="1">
      <alignment horizontal="center" vertical="center"/>
    </xf>
    <xf numFmtId="0" fontId="2" fillId="31" borderId="35" xfId="0" applyFont="1" applyFill="1" applyBorder="1" applyAlignment="1">
      <alignment horizontal="center" vertical="center"/>
    </xf>
    <xf numFmtId="0" fontId="2" fillId="31" borderId="41" xfId="0" applyFont="1" applyFill="1" applyBorder="1" applyAlignment="1">
      <alignment horizontal="center" vertical="center"/>
    </xf>
    <xf numFmtId="0" fontId="3" fillId="0" borderId="28" xfId="0" applyFont="1" applyBorder="1" applyAlignment="1">
      <alignment horizontal="center" vertical="center"/>
    </xf>
    <xf numFmtId="0" fontId="3" fillId="0" borderId="36" xfId="0" applyFont="1" applyBorder="1" applyAlignment="1">
      <alignment horizontal="center" vertical="center"/>
    </xf>
    <xf numFmtId="0" fontId="3" fillId="33" borderId="30" xfId="0" applyFont="1" applyFill="1" applyBorder="1" applyAlignment="1">
      <alignment horizontal="center" vertical="center"/>
    </xf>
    <xf numFmtId="0" fontId="3" fillId="33" borderId="32" xfId="0" applyFont="1" applyFill="1" applyBorder="1" applyAlignment="1">
      <alignment horizontal="center" vertical="center"/>
    </xf>
    <xf numFmtId="0" fontId="37" fillId="31" borderId="35" xfId="0" applyFont="1" applyFill="1" applyBorder="1" applyAlignment="1">
      <alignment horizontal="center" vertical="center"/>
    </xf>
    <xf numFmtId="0" fontId="37" fillId="31" borderId="42" xfId="0" applyFont="1" applyFill="1" applyBorder="1" applyAlignment="1">
      <alignment horizontal="center" vertical="center"/>
    </xf>
    <xf numFmtId="0" fontId="37" fillId="31" borderId="44" xfId="0" applyFont="1" applyFill="1" applyBorder="1" applyAlignment="1">
      <alignment horizontal="center" vertical="center"/>
    </xf>
    <xf numFmtId="0" fontId="37" fillId="31" borderId="70" xfId="0" applyFont="1" applyFill="1" applyBorder="1" applyAlignment="1">
      <alignment horizontal="center" vertical="center"/>
    </xf>
    <xf numFmtId="0" fontId="37" fillId="31" borderId="41" xfId="0" applyFont="1" applyFill="1" applyBorder="1" applyAlignment="1">
      <alignment horizontal="center" vertical="center"/>
    </xf>
    <xf numFmtId="0" fontId="3" fillId="0" borderId="14" xfId="0" applyFont="1" applyBorder="1" applyAlignment="1">
      <alignment horizontal="center"/>
    </xf>
    <xf numFmtId="0" fontId="3" fillId="0" borderId="57" xfId="0" applyFont="1" applyBorder="1" applyAlignment="1">
      <alignment horizontal="center"/>
    </xf>
    <xf numFmtId="0" fontId="3" fillId="0" borderId="16" xfId="0" applyFont="1" applyBorder="1" applyAlignment="1">
      <alignment horizontal="center"/>
    </xf>
    <xf numFmtId="0" fontId="40" fillId="0" borderId="15" xfId="0" applyFont="1" applyBorder="1" applyAlignment="1">
      <alignment horizontal="center" vertical="center"/>
    </xf>
    <xf numFmtId="0" fontId="0" fillId="0" borderId="0" xfId="0"/>
    <xf numFmtId="0" fontId="30" fillId="34" borderId="53" xfId="0" applyFont="1" applyFill="1" applyBorder="1" applyAlignment="1">
      <alignment horizontal="center" vertical="center" wrapText="1"/>
    </xf>
    <xf numFmtId="0" fontId="30" fillId="34" borderId="52" xfId="0" applyFont="1" applyFill="1" applyBorder="1" applyAlignment="1">
      <alignment horizontal="center" vertical="center" wrapText="1"/>
    </xf>
    <xf numFmtId="0" fontId="30" fillId="34" borderId="54" xfId="0" applyFont="1" applyFill="1" applyBorder="1" applyAlignment="1">
      <alignment horizontal="center" vertical="center" wrapText="1"/>
    </xf>
    <xf numFmtId="0" fontId="30" fillId="34" borderId="25" xfId="0" applyFont="1" applyFill="1" applyBorder="1" applyAlignment="1">
      <alignment horizontal="center" vertical="center" wrapText="1"/>
    </xf>
    <xf numFmtId="0" fontId="30" fillId="34" borderId="22" xfId="0" applyFont="1" applyFill="1" applyBorder="1" applyAlignment="1">
      <alignment horizontal="center" vertical="center" wrapText="1"/>
    </xf>
    <xf numFmtId="0" fontId="30" fillId="34" borderId="55" xfId="0" applyFont="1" applyFill="1" applyBorder="1" applyAlignment="1">
      <alignment horizontal="center" vertical="center" wrapText="1"/>
    </xf>
    <xf numFmtId="0" fontId="2" fillId="31" borderId="20" xfId="0" applyFont="1" applyFill="1" applyBorder="1" applyAlignment="1">
      <alignment horizontal="center" vertical="center"/>
    </xf>
    <xf numFmtId="0" fontId="40" fillId="0" borderId="0" xfId="0" applyFont="1" applyAlignment="1">
      <alignment horizontal="center" vertical="center"/>
    </xf>
    <xf numFmtId="0" fontId="40" fillId="0" borderId="4" xfId="0" applyFont="1" applyBorder="1" applyAlignment="1">
      <alignment horizontal="center" vertical="center"/>
    </xf>
    <xf numFmtId="0" fontId="0" fillId="0" borderId="0" xfId="0" applyAlignment="1">
      <alignment wrapText="1"/>
    </xf>
    <xf numFmtId="0" fontId="30" fillId="34" borderId="28" xfId="0" applyFont="1" applyFill="1" applyBorder="1" applyAlignment="1">
      <alignment horizontal="center" vertical="center" wrapText="1"/>
    </xf>
    <xf numFmtId="0" fontId="30" fillId="34" borderId="29" xfId="0" applyFont="1" applyFill="1" applyBorder="1" applyAlignment="1">
      <alignment horizontal="center" vertical="center" wrapText="1"/>
    </xf>
    <xf numFmtId="0" fontId="30" fillId="34" borderId="36" xfId="0" applyFont="1" applyFill="1" applyBorder="1" applyAlignment="1">
      <alignment horizontal="center" vertical="center" wrapText="1"/>
    </xf>
    <xf numFmtId="0" fontId="30" fillId="34" borderId="51" xfId="0" applyFont="1" applyFill="1" applyBorder="1" applyAlignment="1">
      <alignment horizontal="center" vertical="center" wrapText="1"/>
    </xf>
    <xf numFmtId="0" fontId="30" fillId="34" borderId="27" xfId="0" applyFont="1" applyFill="1" applyBorder="1" applyAlignment="1">
      <alignment horizontal="center" vertical="center" wrapText="1"/>
    </xf>
    <xf numFmtId="0" fontId="30" fillId="34" borderId="38" xfId="0" applyFont="1" applyFill="1" applyBorder="1" applyAlignment="1">
      <alignment horizontal="center" vertical="center" wrapText="1"/>
    </xf>
    <xf numFmtId="0" fontId="41" fillId="28" borderId="20" xfId="0" applyFont="1" applyFill="1" applyBorder="1" applyAlignment="1">
      <alignment horizontal="center" vertical="center"/>
    </xf>
    <xf numFmtId="0" fontId="0" fillId="28" borderId="14" xfId="0" applyFill="1" applyBorder="1" applyAlignment="1">
      <alignment horizontal="center"/>
    </xf>
    <xf numFmtId="0" fontId="0" fillId="28" borderId="57" xfId="0" applyFill="1" applyBorder="1" applyAlignment="1">
      <alignment horizontal="center"/>
    </xf>
    <xf numFmtId="0" fontId="0" fillId="28" borderId="16" xfId="0" applyFill="1" applyBorder="1" applyAlignment="1">
      <alignment horizontal="center"/>
    </xf>
    <xf numFmtId="168" fontId="27" fillId="39" borderId="20" xfId="0" applyNumberFormat="1" applyFont="1" applyFill="1" applyBorder="1" applyAlignment="1" applyProtection="1">
      <alignment horizontal="center"/>
      <protection locked="0"/>
    </xf>
    <xf numFmtId="0" fontId="63" fillId="3" borderId="0" xfId="1087" applyFont="1" applyFill="1" applyAlignment="1">
      <alignment horizontal="center" vertical="center"/>
    </xf>
    <xf numFmtId="0" fontId="63" fillId="3" borderId="27" xfId="1087" applyFont="1" applyFill="1" applyBorder="1" applyAlignment="1">
      <alignment horizontal="center" vertical="center"/>
    </xf>
    <xf numFmtId="0" fontId="53" fillId="3" borderId="0" xfId="1087" applyFont="1" applyFill="1" applyAlignment="1">
      <alignment horizontal="center" vertical="center"/>
    </xf>
    <xf numFmtId="173" fontId="63" fillId="3" borderId="0" xfId="1087" applyNumberFormat="1" applyFont="1" applyFill="1" applyAlignment="1">
      <alignment horizontal="center" vertical="center"/>
    </xf>
    <xf numFmtId="11" fontId="53" fillId="3" borderId="20" xfId="1087" applyNumberFormat="1" applyFont="1" applyFill="1" applyBorder="1" applyAlignment="1">
      <alignment horizontal="center" vertical="center"/>
    </xf>
    <xf numFmtId="11" fontId="53" fillId="2" borderId="0" xfId="1087" applyNumberFormat="1" applyFont="1" applyFill="1" applyAlignment="1">
      <alignment horizontal="center" vertical="center"/>
    </xf>
    <xf numFmtId="0" fontId="53" fillId="2" borderId="0" xfId="1087" applyFont="1" applyFill="1" applyAlignment="1">
      <alignment horizontal="center"/>
    </xf>
    <xf numFmtId="0" fontId="53" fillId="2" borderId="0" xfId="0" applyFont="1" applyFill="1" applyAlignment="1">
      <alignment horizontal="center" vertical="center"/>
    </xf>
    <xf numFmtId="168" fontId="53" fillId="2" borderId="0" xfId="1087" applyNumberFormat="1" applyFont="1" applyFill="1" applyAlignment="1">
      <alignment horizontal="center"/>
    </xf>
    <xf numFmtId="2" fontId="53" fillId="3" borderId="20" xfId="1087" applyNumberFormat="1" applyFont="1" applyFill="1" applyBorder="1" applyAlignment="1">
      <alignment horizontal="center" vertical="center"/>
    </xf>
    <xf numFmtId="168" fontId="53" fillId="2" borderId="0" xfId="1087" applyNumberFormat="1" applyFont="1" applyFill="1" applyAlignment="1">
      <alignment horizontal="center" vertical="center"/>
    </xf>
    <xf numFmtId="0" fontId="71" fillId="41" borderId="14" xfId="0" applyFont="1" applyFill="1" applyBorder="1" applyAlignment="1">
      <alignment horizontal="center" vertical="center" wrapText="1"/>
    </xf>
    <xf numFmtId="0" fontId="71" fillId="41" borderId="15" xfId="0" applyFont="1" applyFill="1" applyBorder="1" applyAlignment="1">
      <alignment horizontal="center" vertical="center" wrapText="1"/>
    </xf>
    <xf numFmtId="0" fontId="71" fillId="41" borderId="16" xfId="0" applyFont="1" applyFill="1" applyBorder="1" applyAlignment="1">
      <alignment horizontal="center" vertical="center" wrapText="1"/>
    </xf>
    <xf numFmtId="0" fontId="53" fillId="35" borderId="20" xfId="0" applyFont="1" applyFill="1" applyBorder="1" applyAlignment="1">
      <alignment horizontal="center" vertical="center"/>
    </xf>
    <xf numFmtId="168" fontId="53" fillId="0" borderId="20" xfId="1087" applyNumberFormat="1" applyFont="1" applyBorder="1" applyAlignment="1">
      <alignment horizontal="center"/>
    </xf>
    <xf numFmtId="168" fontId="53" fillId="3" borderId="20" xfId="1087" applyNumberFormat="1" applyFont="1" applyFill="1" applyBorder="1" applyAlignment="1">
      <alignment horizontal="center" vertical="center"/>
    </xf>
    <xf numFmtId="11" fontId="53" fillId="3" borderId="14" xfId="1087" applyNumberFormat="1" applyFont="1" applyFill="1" applyBorder="1" applyAlignment="1">
      <alignment horizontal="center" vertical="center"/>
    </xf>
    <xf numFmtId="11" fontId="53" fillId="3" borderId="16" xfId="1087" applyNumberFormat="1" applyFont="1" applyFill="1" applyBorder="1" applyAlignment="1">
      <alignment horizontal="center" vertical="center"/>
    </xf>
    <xf numFmtId="0" fontId="67" fillId="2" borderId="0" xfId="1087" applyFont="1" applyFill="1" applyAlignment="1">
      <alignment horizontal="justify" vertical="center" wrapText="1"/>
    </xf>
    <xf numFmtId="0" fontId="24" fillId="2" borderId="15" xfId="0" applyFont="1" applyFill="1" applyBorder="1" applyAlignment="1">
      <alignment horizontal="center" vertical="center" wrapText="1"/>
    </xf>
    <xf numFmtId="168" fontId="53" fillId="3" borderId="14" xfId="1087" applyNumberFormat="1" applyFont="1" applyFill="1" applyBorder="1" applyAlignment="1">
      <alignment horizontal="center" vertical="center"/>
    </xf>
    <xf numFmtId="168" fontId="53" fillId="3" borderId="16" xfId="1087" applyNumberFormat="1" applyFont="1" applyFill="1" applyBorder="1" applyAlignment="1">
      <alignment horizontal="center" vertical="center"/>
    </xf>
    <xf numFmtId="0" fontId="53" fillId="3" borderId="20" xfId="1087" applyFont="1" applyFill="1" applyBorder="1" applyAlignment="1">
      <alignment horizontal="center"/>
    </xf>
    <xf numFmtId="0" fontId="71" fillId="41" borderId="20" xfId="0" applyFont="1" applyFill="1" applyBorder="1" applyAlignment="1">
      <alignment horizontal="center" vertical="center" wrapText="1"/>
    </xf>
    <xf numFmtId="172" fontId="53" fillId="34" borderId="18" xfId="1087" applyNumberFormat="1" applyFont="1" applyFill="1" applyBorder="1" applyAlignment="1">
      <alignment horizontal="left" vertical="top" wrapText="1"/>
    </xf>
    <xf numFmtId="172" fontId="53" fillId="34" borderId="0" xfId="1087" applyNumberFormat="1" applyFont="1" applyFill="1" applyAlignment="1">
      <alignment horizontal="left" vertical="top" wrapText="1"/>
    </xf>
    <xf numFmtId="0" fontId="63" fillId="39" borderId="14" xfId="1" applyFont="1" applyFill="1" applyBorder="1" applyAlignment="1">
      <alignment horizontal="left" vertical="center" wrapText="1" shrinkToFit="1"/>
    </xf>
    <xf numFmtId="0" fontId="63" fillId="39" borderId="15" xfId="1" applyFont="1" applyFill="1" applyBorder="1" applyAlignment="1">
      <alignment horizontal="left" vertical="center" wrapText="1" shrinkToFit="1"/>
    </xf>
    <xf numFmtId="0" fontId="63" fillId="39" borderId="16" xfId="1" applyFont="1" applyFill="1" applyBorder="1" applyAlignment="1">
      <alignment horizontal="left" vertical="center" wrapText="1" shrinkToFit="1"/>
    </xf>
    <xf numFmtId="0" fontId="53" fillId="3" borderId="14" xfId="1087" applyFont="1" applyFill="1" applyBorder="1" applyAlignment="1">
      <alignment horizontal="center"/>
    </xf>
    <xf numFmtId="0" fontId="53" fillId="3" borderId="15" xfId="1087" applyFont="1" applyFill="1" applyBorder="1" applyAlignment="1">
      <alignment horizontal="center"/>
    </xf>
    <xf numFmtId="0" fontId="53" fillId="3" borderId="16" xfId="1087" applyFont="1" applyFill="1" applyBorder="1" applyAlignment="1">
      <alignment horizontal="center"/>
    </xf>
    <xf numFmtId="0" fontId="4" fillId="3" borderId="4" xfId="1087" applyFill="1" applyBorder="1" applyAlignment="1">
      <alignment horizontal="center" vertical="center"/>
    </xf>
    <xf numFmtId="0" fontId="63" fillId="3" borderId="56" xfId="1087" applyFont="1" applyFill="1" applyBorder="1" applyAlignment="1">
      <alignment horizontal="left" vertical="center" wrapText="1"/>
    </xf>
    <xf numFmtId="0" fontId="53" fillId="3" borderId="0" xfId="1087" applyFont="1" applyFill="1" applyAlignment="1">
      <alignment horizontal="left" vertical="center"/>
    </xf>
    <xf numFmtId="0" fontId="24" fillId="2" borderId="17" xfId="1" applyFont="1" applyFill="1" applyBorder="1" applyAlignment="1">
      <alignment horizontal="justify" vertical="top" wrapText="1" shrinkToFit="1"/>
    </xf>
    <xf numFmtId="0" fontId="24" fillId="2" borderId="18" xfId="1" applyFont="1" applyFill="1" applyBorder="1" applyAlignment="1">
      <alignment horizontal="justify" vertical="top" wrapText="1" shrinkToFit="1"/>
    </xf>
    <xf numFmtId="0" fontId="24" fillId="2" borderId="19" xfId="1" applyFont="1" applyFill="1" applyBorder="1" applyAlignment="1">
      <alignment horizontal="justify" vertical="top" wrapText="1" shrinkToFit="1"/>
    </xf>
    <xf numFmtId="0" fontId="24" fillId="2" borderId="2" xfId="1" applyFont="1" applyFill="1" applyBorder="1" applyAlignment="1">
      <alignment horizontal="justify" vertical="top" wrapText="1" shrinkToFit="1"/>
    </xf>
    <xf numFmtId="0" fontId="24" fillId="2" borderId="4" xfId="1" applyFont="1" applyFill="1" applyBorder="1" applyAlignment="1">
      <alignment horizontal="justify" vertical="top" wrapText="1" shrinkToFit="1"/>
    </xf>
    <xf numFmtId="0" fontId="24" fillId="2" borderId="34" xfId="1" applyFont="1" applyFill="1" applyBorder="1" applyAlignment="1">
      <alignment horizontal="justify" vertical="top" wrapText="1" shrinkToFit="1"/>
    </xf>
    <xf numFmtId="170" fontId="53" fillId="3" borderId="15" xfId="549" applyNumberFormat="1" applyFont="1" applyFill="1" applyBorder="1" applyAlignment="1" applyProtection="1">
      <alignment horizontal="center" vertical="center"/>
      <protection locked="0"/>
    </xf>
    <xf numFmtId="170" fontId="53" fillId="3" borderId="16" xfId="549" applyNumberFormat="1" applyFont="1" applyFill="1" applyBorder="1" applyAlignment="1" applyProtection="1">
      <alignment horizontal="center" vertical="center"/>
      <protection locked="0"/>
    </xf>
    <xf numFmtId="0" fontId="60" fillId="3" borderId="27" xfId="1087" applyFont="1" applyFill="1" applyBorder="1" applyAlignment="1">
      <alignment horizontal="center" vertical="top"/>
    </xf>
    <xf numFmtId="0" fontId="63" fillId="39" borderId="20" xfId="1" applyFont="1" applyFill="1" applyBorder="1" applyAlignment="1">
      <alignment horizontal="left" vertical="center" wrapText="1" shrinkToFit="1"/>
    </xf>
    <xf numFmtId="0" fontId="63" fillId="39" borderId="57" xfId="1" applyFont="1" applyFill="1" applyBorder="1" applyAlignment="1">
      <alignment horizontal="left" vertical="center" wrapText="1" shrinkToFit="1"/>
    </xf>
    <xf numFmtId="0" fontId="24" fillId="2" borderId="59" xfId="1" applyFont="1" applyFill="1" applyBorder="1" applyAlignment="1">
      <alignment horizontal="justify" vertical="top" wrapText="1" shrinkToFit="1"/>
    </xf>
    <xf numFmtId="0" fontId="24" fillId="2" borderId="56" xfId="1" applyFont="1" applyFill="1" applyBorder="1" applyAlignment="1">
      <alignment horizontal="justify" vertical="top" wrapText="1" shrinkToFit="1"/>
    </xf>
    <xf numFmtId="0" fontId="24" fillId="2" borderId="60" xfId="1" applyFont="1" applyFill="1" applyBorder="1" applyAlignment="1">
      <alignment horizontal="justify" vertical="top" wrapText="1" shrinkToFit="1"/>
    </xf>
    <xf numFmtId="0" fontId="53" fillId="2" borderId="23" xfId="1" applyFont="1" applyFill="1" applyBorder="1" applyAlignment="1">
      <alignment horizontal="justify" vertical="center" wrapText="1" shrinkToFit="1"/>
    </xf>
    <xf numFmtId="0" fontId="53" fillId="2" borderId="0" xfId="1" applyFont="1" applyFill="1" applyAlignment="1">
      <alignment horizontal="justify" vertical="center" wrapText="1" shrinkToFit="1"/>
    </xf>
    <xf numFmtId="0" fontId="53" fillId="2" borderId="3" xfId="1" applyFont="1" applyFill="1" applyBorder="1" applyAlignment="1">
      <alignment horizontal="justify" vertical="center" wrapText="1" shrinkToFit="1"/>
    </xf>
    <xf numFmtId="0" fontId="53" fillId="2" borderId="2" xfId="1" applyFont="1" applyFill="1" applyBorder="1" applyAlignment="1">
      <alignment horizontal="justify" vertical="center" wrapText="1" shrinkToFit="1"/>
    </xf>
    <xf numFmtId="0" fontId="53" fillId="2" borderId="4" xfId="1" applyFont="1" applyFill="1" applyBorder="1" applyAlignment="1">
      <alignment horizontal="justify" vertical="center" wrapText="1" shrinkToFit="1"/>
    </xf>
    <xf numFmtId="0" fontId="53" fillId="2" borderId="34" xfId="1" applyFont="1" applyFill="1" applyBorder="1" applyAlignment="1">
      <alignment horizontal="justify" vertical="center" wrapText="1" shrinkToFit="1"/>
    </xf>
    <xf numFmtId="0" fontId="63" fillId="28" borderId="14" xfId="1087" applyFont="1" applyFill="1" applyBorder="1" applyAlignment="1">
      <alignment horizontal="left" vertical="center"/>
    </xf>
    <xf numFmtId="0" fontId="63" fillId="28" borderId="15" xfId="1087" applyFont="1" applyFill="1" applyBorder="1" applyAlignment="1">
      <alignment horizontal="left" vertical="center"/>
    </xf>
    <xf numFmtId="0" fontId="63" fillId="28" borderId="16" xfId="1087" applyFont="1" applyFill="1" applyBorder="1" applyAlignment="1">
      <alignment horizontal="left" vertical="center"/>
    </xf>
    <xf numFmtId="0" fontId="71" fillId="41" borderId="23" xfId="0" applyFont="1" applyFill="1" applyBorder="1" applyAlignment="1">
      <alignment horizontal="center" vertical="center" wrapText="1"/>
    </xf>
    <xf numFmtId="0" fontId="71" fillId="41" borderId="0" xfId="0" applyFont="1" applyFill="1" applyAlignment="1">
      <alignment horizontal="center" vertical="center" wrapText="1"/>
    </xf>
    <xf numFmtId="0" fontId="53" fillId="0" borderId="20" xfId="1087" applyFont="1" applyBorder="1" applyAlignment="1">
      <alignment horizontal="center" vertical="center"/>
    </xf>
    <xf numFmtId="172" fontId="63" fillId="3" borderId="0" xfId="1087" applyNumberFormat="1" applyFont="1" applyFill="1" applyAlignment="1">
      <alignment horizontal="left" vertical="center"/>
    </xf>
    <xf numFmtId="0" fontId="53" fillId="2" borderId="0" xfId="1087" applyFont="1" applyFill="1" applyAlignment="1">
      <alignment horizontal="center" vertical="center"/>
    </xf>
    <xf numFmtId="0" fontId="24" fillId="35" borderId="20" xfId="0" applyFont="1" applyFill="1" applyBorder="1" applyAlignment="1">
      <alignment horizontal="center" vertical="center"/>
    </xf>
    <xf numFmtId="0" fontId="6" fillId="3" borderId="0" xfId="1087" applyFont="1" applyFill="1" applyAlignment="1">
      <alignment horizontal="right" vertical="center"/>
    </xf>
    <xf numFmtId="0" fontId="24" fillId="2" borderId="14" xfId="1" applyFont="1" applyFill="1" applyBorder="1" applyAlignment="1">
      <alignment horizontal="left" vertical="center" wrapText="1" shrinkToFit="1"/>
    </xf>
    <xf numFmtId="0" fontId="24" fillId="2" borderId="15" xfId="1" applyFont="1" applyFill="1" applyBorder="1" applyAlignment="1">
      <alignment horizontal="left" vertical="center" wrapText="1" shrinkToFit="1"/>
    </xf>
    <xf numFmtId="0" fontId="24" fillId="2" borderId="15" xfId="0" applyFont="1" applyFill="1" applyBorder="1" applyAlignment="1">
      <alignment horizontal="left" vertical="center"/>
    </xf>
    <xf numFmtId="0" fontId="24" fillId="2" borderId="15" xfId="0" applyFont="1" applyFill="1" applyBorder="1" applyAlignment="1">
      <alignment horizontal="left" vertical="center" wrapText="1"/>
    </xf>
    <xf numFmtId="0" fontId="24" fillId="2" borderId="16" xfId="0" applyFont="1" applyFill="1" applyBorder="1" applyAlignment="1">
      <alignment horizontal="left" vertical="center" wrapText="1"/>
    </xf>
    <xf numFmtId="0" fontId="24" fillId="2" borderId="16" xfId="1" applyFont="1" applyFill="1" applyBorder="1" applyAlignment="1">
      <alignment horizontal="left" vertical="center" wrapText="1" shrinkToFit="1"/>
    </xf>
    <xf numFmtId="170" fontId="53" fillId="3" borderId="15" xfId="549" applyNumberFormat="1" applyFont="1" applyFill="1" applyBorder="1" applyAlignment="1">
      <alignment horizontal="center" vertical="center"/>
    </xf>
    <xf numFmtId="0" fontId="4" fillId="37" borderId="0" xfId="1087" applyFill="1" applyAlignment="1">
      <alignment horizontal="justify" vertical="center"/>
    </xf>
    <xf numFmtId="0" fontId="4" fillId="0" borderId="0" xfId="1087" applyAlignment="1">
      <alignment horizontal="justify" vertical="center"/>
    </xf>
    <xf numFmtId="0" fontId="4" fillId="3" borderId="0" xfId="1087" applyFill="1" applyAlignment="1">
      <alignment horizontal="justify"/>
    </xf>
    <xf numFmtId="0" fontId="4" fillId="38" borderId="0" xfId="1087" applyFill="1" applyAlignment="1">
      <alignment horizontal="justify" vertical="center"/>
    </xf>
    <xf numFmtId="0" fontId="70" fillId="2" borderId="14" xfId="1" applyFont="1" applyFill="1" applyBorder="1" applyAlignment="1">
      <alignment horizontal="justify" vertical="center" wrapText="1" shrinkToFit="1"/>
    </xf>
    <xf numFmtId="0" fontId="53" fillId="2" borderId="57" xfId="1" applyFont="1" applyFill="1" applyBorder="1" applyAlignment="1">
      <alignment horizontal="justify" vertical="center" wrapText="1" shrinkToFit="1"/>
    </xf>
    <xf numFmtId="0" fontId="53" fillId="2" borderId="16" xfId="1" applyFont="1" applyFill="1" applyBorder="1" applyAlignment="1">
      <alignment horizontal="justify" vertical="center" wrapText="1" shrinkToFit="1"/>
    </xf>
    <xf numFmtId="0" fontId="53" fillId="2" borderId="15" xfId="1" applyFont="1" applyFill="1" applyBorder="1" applyAlignment="1">
      <alignment horizontal="justify" vertical="center" wrapText="1" shrinkToFit="1"/>
    </xf>
    <xf numFmtId="0" fontId="63" fillId="28" borderId="20" xfId="1087" applyFont="1" applyFill="1" applyBorder="1" applyAlignment="1">
      <alignment horizontal="left" vertical="center"/>
    </xf>
    <xf numFmtId="0" fontId="53" fillId="3" borderId="14" xfId="1087" applyFont="1" applyFill="1" applyBorder="1" applyAlignment="1">
      <alignment horizontal="center" vertical="center"/>
    </xf>
    <xf numFmtId="0" fontId="53" fillId="3" borderId="15" xfId="1087" applyFont="1" applyFill="1" applyBorder="1" applyAlignment="1">
      <alignment horizontal="center" vertical="center"/>
    </xf>
    <xf numFmtId="0" fontId="53" fillId="3" borderId="16" xfId="1087" applyFont="1" applyFill="1" applyBorder="1" applyAlignment="1">
      <alignment horizontal="center" vertical="center"/>
    </xf>
    <xf numFmtId="0" fontId="24" fillId="2" borderId="23" xfId="1" applyFont="1" applyFill="1" applyBorder="1" applyAlignment="1">
      <alignment horizontal="justify" vertical="top" wrapText="1" shrinkToFit="1"/>
    </xf>
    <xf numFmtId="0" fontId="24" fillId="2" borderId="0" xfId="1" applyFont="1" applyFill="1" applyAlignment="1">
      <alignment horizontal="justify" vertical="top" wrapText="1" shrinkToFit="1"/>
    </xf>
    <xf numFmtId="0" fontId="24" fillId="2" borderId="3" xfId="1" applyFont="1" applyFill="1" applyBorder="1" applyAlignment="1">
      <alignment horizontal="justify" vertical="top" wrapText="1" shrinkToFit="1"/>
    </xf>
    <xf numFmtId="0" fontId="4" fillId="3" borderId="0" xfId="1087" applyFill="1" applyAlignment="1">
      <alignment horizontal="left"/>
    </xf>
    <xf numFmtId="0" fontId="4" fillId="40" borderId="0" xfId="1087" applyFill="1" applyAlignment="1">
      <alignment horizontal="left" vertical="center"/>
    </xf>
    <xf numFmtId="0" fontId="4" fillId="37" borderId="0" xfId="1087" applyFill="1" applyAlignment="1">
      <alignment horizontal="left" vertical="center"/>
    </xf>
    <xf numFmtId="0" fontId="4" fillId="0" borderId="0" xfId="1087" applyAlignment="1">
      <alignment horizontal="left" vertical="center"/>
    </xf>
    <xf numFmtId="0" fontId="71" fillId="2" borderId="0" xfId="0" applyFont="1" applyFill="1" applyAlignment="1">
      <alignment horizontal="center" vertical="center" wrapText="1"/>
    </xf>
    <xf numFmtId="0" fontId="71" fillId="41" borderId="17" xfId="0" applyFont="1" applyFill="1" applyBorder="1" applyAlignment="1">
      <alignment horizontal="center" vertical="center"/>
    </xf>
    <xf numFmtId="0" fontId="71" fillId="41" borderId="19" xfId="0" applyFont="1" applyFill="1" applyBorder="1" applyAlignment="1">
      <alignment horizontal="center" vertical="center"/>
    </xf>
    <xf numFmtId="0" fontId="71" fillId="41" borderId="2" xfId="0" applyFont="1" applyFill="1" applyBorder="1" applyAlignment="1">
      <alignment horizontal="center" vertical="center"/>
    </xf>
    <xf numFmtId="0" fontId="71" fillId="41" borderId="34" xfId="0" applyFont="1" applyFill="1" applyBorder="1" applyAlignment="1">
      <alignment horizontal="center" vertical="center"/>
    </xf>
    <xf numFmtId="0" fontId="71" fillId="41" borderId="59" xfId="0" applyFont="1" applyFill="1" applyBorder="1" applyAlignment="1">
      <alignment horizontal="center" vertical="center"/>
    </xf>
    <xf numFmtId="0" fontId="71" fillId="41" borderId="60" xfId="0" applyFont="1" applyFill="1" applyBorder="1" applyAlignment="1">
      <alignment horizontal="center" vertical="center"/>
    </xf>
    <xf numFmtId="0" fontId="71" fillId="41" borderId="59" xfId="0" applyFont="1" applyFill="1" applyBorder="1" applyAlignment="1">
      <alignment horizontal="center" vertical="center" wrapText="1"/>
    </xf>
    <xf numFmtId="0" fontId="71" fillId="41" borderId="56" xfId="0" applyFont="1" applyFill="1" applyBorder="1" applyAlignment="1">
      <alignment horizontal="center" vertical="center" wrapText="1"/>
    </xf>
    <xf numFmtId="168" fontId="53" fillId="0" borderId="20" xfId="1087" applyNumberFormat="1" applyFont="1" applyBorder="1" applyAlignment="1">
      <alignment horizontal="center" vertical="center"/>
    </xf>
    <xf numFmtId="2" fontId="53" fillId="2" borderId="0" xfId="1087" applyNumberFormat="1" applyFont="1" applyFill="1" applyAlignment="1">
      <alignment horizontal="center" vertical="center"/>
    </xf>
    <xf numFmtId="0" fontId="53" fillId="0" borderId="20" xfId="1087" applyFont="1" applyBorder="1" applyAlignment="1">
      <alignment horizontal="center"/>
    </xf>
    <xf numFmtId="0" fontId="24" fillId="2" borderId="0" xfId="0" applyFont="1" applyFill="1" applyAlignment="1">
      <alignment horizontal="center" vertical="center"/>
    </xf>
    <xf numFmtId="0" fontId="53" fillId="0" borderId="14" xfId="1087" applyFont="1" applyBorder="1" applyAlignment="1">
      <alignment horizontal="center" vertical="center"/>
    </xf>
    <xf numFmtId="0" fontId="53" fillId="0" borderId="16" xfId="1087" applyFont="1" applyBorder="1" applyAlignment="1">
      <alignment horizontal="center" vertical="center"/>
    </xf>
    <xf numFmtId="0" fontId="55" fillId="3" borderId="0" xfId="1087" applyFont="1" applyFill="1" applyAlignment="1">
      <alignment horizontal="center" vertical="center" wrapText="1"/>
    </xf>
    <xf numFmtId="0" fontId="58" fillId="3" borderId="0" xfId="1087" applyFont="1" applyFill="1" applyAlignment="1">
      <alignment horizontal="center" vertical="center"/>
    </xf>
    <xf numFmtId="0" fontId="59" fillId="3" borderId="0" xfId="1087" applyFont="1" applyFill="1" applyAlignment="1">
      <alignment horizontal="center" vertical="center"/>
    </xf>
    <xf numFmtId="0" fontId="71" fillId="41" borderId="57" xfId="0" applyFont="1" applyFill="1" applyBorder="1" applyAlignment="1">
      <alignment horizontal="center" vertical="center" wrapText="1"/>
    </xf>
    <xf numFmtId="171" fontId="6" fillId="3" borderId="20" xfId="0" applyNumberFormat="1" applyFont="1" applyFill="1" applyBorder="1" applyAlignment="1">
      <alignment horizontal="center"/>
    </xf>
    <xf numFmtId="2" fontId="74" fillId="0" borderId="20" xfId="539" applyNumberFormat="1" applyFont="1" applyBorder="1" applyAlignment="1">
      <alignment horizontal="center" vertical="center" wrapText="1"/>
    </xf>
    <xf numFmtId="2" fontId="74" fillId="34" borderId="20" xfId="539" applyNumberFormat="1" applyFont="1" applyFill="1" applyBorder="1" applyAlignment="1">
      <alignment horizontal="center" vertical="center" wrapText="1"/>
    </xf>
    <xf numFmtId="0" fontId="0" fillId="35" borderId="14" xfId="0" applyFill="1" applyBorder="1" applyAlignment="1">
      <alignment horizontal="center"/>
    </xf>
    <xf numFmtId="0" fontId="0" fillId="35" borderId="16" xfId="0" applyFill="1" applyBorder="1" applyAlignment="1">
      <alignment horizontal="center"/>
    </xf>
    <xf numFmtId="2" fontId="6" fillId="3" borderId="14" xfId="0" applyNumberFormat="1" applyFont="1" applyFill="1" applyBorder="1" applyAlignment="1">
      <alignment horizontal="center"/>
    </xf>
    <xf numFmtId="2" fontId="6" fillId="3" borderId="15" xfId="0" applyNumberFormat="1" applyFont="1" applyFill="1" applyBorder="1" applyAlignment="1">
      <alignment horizontal="center"/>
    </xf>
    <xf numFmtId="2" fontId="6" fillId="3" borderId="20" xfId="0" applyNumberFormat="1" applyFont="1" applyFill="1" applyBorder="1" applyAlignment="1">
      <alignment horizontal="center"/>
    </xf>
    <xf numFmtId="0" fontId="6" fillId="3" borderId="20" xfId="0" applyFont="1" applyFill="1" applyBorder="1" applyAlignment="1">
      <alignment horizontal="center"/>
    </xf>
    <xf numFmtId="0" fontId="30" fillId="34" borderId="20" xfId="0" applyFont="1" applyFill="1" applyBorder="1" applyAlignment="1">
      <alignment horizontal="center" vertical="center" wrapText="1"/>
    </xf>
    <xf numFmtId="0" fontId="6" fillId="39" borderId="14" xfId="0" applyFont="1" applyFill="1" applyBorder="1" applyAlignment="1">
      <alignment horizontal="center" vertical="center" wrapText="1"/>
    </xf>
    <xf numFmtId="0" fontId="6" fillId="39" borderId="15" xfId="0" applyFont="1" applyFill="1" applyBorder="1" applyAlignment="1">
      <alignment horizontal="center" vertical="center" wrapText="1"/>
    </xf>
    <xf numFmtId="0" fontId="6" fillId="39" borderId="20" xfId="0" applyFont="1" applyFill="1" applyBorder="1" applyAlignment="1">
      <alignment horizontal="center" vertical="center" wrapText="1"/>
    </xf>
    <xf numFmtId="0" fontId="39" fillId="0" borderId="14" xfId="0" applyFont="1" applyBorder="1" applyAlignment="1">
      <alignment horizontal="center"/>
    </xf>
    <xf numFmtId="0" fontId="39" fillId="0" borderId="15" xfId="0" applyFont="1" applyBorder="1" applyAlignment="1">
      <alignment horizontal="center"/>
    </xf>
    <xf numFmtId="0" fontId="39" fillId="0" borderId="16" xfId="0" applyFont="1" applyBorder="1" applyAlignment="1">
      <alignment horizontal="center"/>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14" fontId="32" fillId="0" borderId="20" xfId="0" quotePrefix="1" applyNumberFormat="1" applyFont="1" applyBorder="1" applyAlignment="1">
      <alignment horizontal="center" vertical="center"/>
    </xf>
    <xf numFmtId="0" fontId="32" fillId="0" borderId="20" xfId="0" applyFont="1" applyBorder="1" applyAlignment="1">
      <alignment horizontal="center" vertical="center"/>
    </xf>
    <xf numFmtId="0" fontId="32" fillId="0" borderId="26" xfId="0" applyFont="1" applyBorder="1" applyAlignment="1">
      <alignment horizontal="center" vertical="center"/>
    </xf>
    <xf numFmtId="0" fontId="32" fillId="0" borderId="39" xfId="0" applyFont="1" applyBorder="1" applyAlignment="1">
      <alignment horizontal="center" vertical="center"/>
    </xf>
    <xf numFmtId="0" fontId="32" fillId="0" borderId="33" xfId="0" applyFont="1" applyBorder="1" applyAlignment="1">
      <alignment horizontal="center" vertical="center"/>
    </xf>
    <xf numFmtId="20" fontId="32" fillId="0" borderId="22" xfId="0" quotePrefix="1" applyNumberFormat="1" applyFont="1" applyBorder="1" applyAlignment="1">
      <alignment horizontal="center" vertical="center"/>
    </xf>
    <xf numFmtId="0" fontId="32" fillId="0" borderId="22" xfId="0" applyFont="1" applyBorder="1" applyAlignment="1">
      <alignment horizontal="center" vertical="center"/>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6" fillId="2" borderId="17"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5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47" xfId="0" applyFont="1" applyFill="1" applyBorder="1" applyAlignment="1">
      <alignment horizontal="center" vertical="center"/>
    </xf>
    <xf numFmtId="0" fontId="30" fillId="27" borderId="43" xfId="0" applyFont="1" applyFill="1" applyBorder="1" applyAlignment="1">
      <alignment horizontal="left" vertical="center"/>
    </xf>
    <xf numFmtId="0" fontId="30" fillId="27" borderId="15" xfId="0" applyFont="1" applyFill="1" applyBorder="1" applyAlignment="1">
      <alignment horizontal="left" vertical="center"/>
    </xf>
    <xf numFmtId="0" fontId="30" fillId="27" borderId="16" xfId="0" applyFont="1" applyFill="1" applyBorder="1" applyAlignment="1">
      <alignment horizontal="left" vertical="center"/>
    </xf>
    <xf numFmtId="0" fontId="6" fillId="39" borderId="14" xfId="0" applyFont="1" applyFill="1" applyBorder="1" applyAlignment="1">
      <alignment horizontal="center"/>
    </xf>
    <xf numFmtId="0" fontId="6" fillId="39" borderId="15" xfId="0" applyFont="1" applyFill="1" applyBorder="1" applyAlignment="1">
      <alignment horizontal="center"/>
    </xf>
    <xf numFmtId="0" fontId="6" fillId="39" borderId="20" xfId="0" applyFont="1" applyFill="1" applyBorder="1" applyAlignment="1">
      <alignment horizontal="center"/>
    </xf>
    <xf numFmtId="0" fontId="53" fillId="42" borderId="20" xfId="539" applyFont="1" applyFill="1" applyBorder="1" applyAlignment="1">
      <alignment horizontal="center" vertical="center" wrapText="1"/>
    </xf>
    <xf numFmtId="2" fontId="53" fillId="39" borderId="20" xfId="539" applyNumberFormat="1" applyFont="1" applyFill="1" applyBorder="1" applyAlignment="1">
      <alignment horizontal="center" vertical="center" wrapText="1"/>
    </xf>
    <xf numFmtId="49" fontId="53" fillId="39" borderId="17" xfId="539" applyNumberFormat="1" applyFont="1" applyFill="1" applyBorder="1" applyAlignment="1">
      <alignment horizontal="center" vertical="center" wrapText="1"/>
    </xf>
    <xf numFmtId="49" fontId="53" fillId="39" borderId="18" xfId="539" applyNumberFormat="1" applyFont="1" applyFill="1" applyBorder="1" applyAlignment="1">
      <alignment horizontal="center" vertical="center" wrapText="1"/>
    </xf>
    <xf numFmtId="49" fontId="53" fillId="39" borderId="2" xfId="539" applyNumberFormat="1" applyFont="1" applyFill="1" applyBorder="1" applyAlignment="1">
      <alignment horizontal="center" vertical="center" wrapText="1"/>
    </xf>
    <xf numFmtId="49" fontId="53" fillId="39" borderId="4" xfId="539" applyNumberFormat="1" applyFont="1" applyFill="1" applyBorder="1" applyAlignment="1">
      <alignment horizontal="center" vertical="center" wrapText="1"/>
    </xf>
  </cellXfs>
  <cellStyles count="1665">
    <cellStyle name="20% - Accent1" xfId="5" xr:uid="{00000000-0005-0000-0000-000000000000}"/>
    <cellStyle name="20% - Accent1 10" xfId="6" xr:uid="{00000000-0005-0000-0000-000001000000}"/>
    <cellStyle name="20% - Accent1 11" xfId="7" xr:uid="{00000000-0005-0000-0000-000002000000}"/>
    <cellStyle name="20% - Accent1 12" xfId="8" xr:uid="{00000000-0005-0000-0000-000003000000}"/>
    <cellStyle name="20% - Accent1 13" xfId="9" xr:uid="{00000000-0005-0000-0000-000004000000}"/>
    <cellStyle name="20% - Accent1 14" xfId="10" xr:uid="{00000000-0005-0000-0000-000005000000}"/>
    <cellStyle name="20% - Accent1 15" xfId="11" xr:uid="{00000000-0005-0000-0000-000006000000}"/>
    <cellStyle name="20% - Accent1 16" xfId="12" xr:uid="{00000000-0005-0000-0000-000007000000}"/>
    <cellStyle name="20% - Accent1 17" xfId="13" xr:uid="{00000000-0005-0000-0000-000008000000}"/>
    <cellStyle name="20% - Accent1 18" xfId="14" xr:uid="{00000000-0005-0000-0000-000009000000}"/>
    <cellStyle name="20% - Accent1 19" xfId="15" xr:uid="{00000000-0005-0000-0000-00000A000000}"/>
    <cellStyle name="20% - Accent1 2" xfId="16" xr:uid="{00000000-0005-0000-0000-00000B000000}"/>
    <cellStyle name="20% - Accent1 20" xfId="17" xr:uid="{00000000-0005-0000-0000-00000C000000}"/>
    <cellStyle name="20% - Accent1 21" xfId="18" xr:uid="{00000000-0005-0000-0000-00000D000000}"/>
    <cellStyle name="20% - Accent1 22" xfId="19" xr:uid="{00000000-0005-0000-0000-00000E000000}"/>
    <cellStyle name="20% - Accent1 23" xfId="20" xr:uid="{00000000-0005-0000-0000-00000F000000}"/>
    <cellStyle name="20% - Accent1 24" xfId="21" xr:uid="{00000000-0005-0000-0000-000010000000}"/>
    <cellStyle name="20% - Accent1 25" xfId="22" xr:uid="{00000000-0005-0000-0000-000011000000}"/>
    <cellStyle name="20% - Accent1 3" xfId="23" xr:uid="{00000000-0005-0000-0000-000012000000}"/>
    <cellStyle name="20% - Accent1 4" xfId="24" xr:uid="{00000000-0005-0000-0000-000013000000}"/>
    <cellStyle name="20% - Accent1 5" xfId="25" xr:uid="{00000000-0005-0000-0000-000014000000}"/>
    <cellStyle name="20% - Accent1 6" xfId="26" xr:uid="{00000000-0005-0000-0000-000015000000}"/>
    <cellStyle name="20% - Accent1 7" xfId="27" xr:uid="{00000000-0005-0000-0000-000016000000}"/>
    <cellStyle name="20% - Accent1 8" xfId="28" xr:uid="{00000000-0005-0000-0000-000017000000}"/>
    <cellStyle name="20% - Accent1 9" xfId="29" xr:uid="{00000000-0005-0000-0000-000018000000}"/>
    <cellStyle name="20% - Accent2" xfId="30" xr:uid="{00000000-0005-0000-0000-000019000000}"/>
    <cellStyle name="20% - Accent2 10" xfId="31" xr:uid="{00000000-0005-0000-0000-00001A000000}"/>
    <cellStyle name="20% - Accent2 11" xfId="32" xr:uid="{00000000-0005-0000-0000-00001B000000}"/>
    <cellStyle name="20% - Accent2 12" xfId="33" xr:uid="{00000000-0005-0000-0000-00001C000000}"/>
    <cellStyle name="20% - Accent2 13" xfId="34" xr:uid="{00000000-0005-0000-0000-00001D000000}"/>
    <cellStyle name="20% - Accent2 14" xfId="35" xr:uid="{00000000-0005-0000-0000-00001E000000}"/>
    <cellStyle name="20% - Accent2 15" xfId="36" xr:uid="{00000000-0005-0000-0000-00001F000000}"/>
    <cellStyle name="20% - Accent2 16" xfId="37" xr:uid="{00000000-0005-0000-0000-000020000000}"/>
    <cellStyle name="20% - Accent2 17" xfId="38" xr:uid="{00000000-0005-0000-0000-000021000000}"/>
    <cellStyle name="20% - Accent2 18" xfId="39" xr:uid="{00000000-0005-0000-0000-000022000000}"/>
    <cellStyle name="20% - Accent2 19" xfId="40" xr:uid="{00000000-0005-0000-0000-000023000000}"/>
    <cellStyle name="20% - Accent2 2" xfId="41" xr:uid="{00000000-0005-0000-0000-000024000000}"/>
    <cellStyle name="20% - Accent2 20" xfId="42" xr:uid="{00000000-0005-0000-0000-000025000000}"/>
    <cellStyle name="20% - Accent2 21" xfId="43" xr:uid="{00000000-0005-0000-0000-000026000000}"/>
    <cellStyle name="20% - Accent2 22" xfId="44" xr:uid="{00000000-0005-0000-0000-000027000000}"/>
    <cellStyle name="20% - Accent2 23" xfId="45" xr:uid="{00000000-0005-0000-0000-000028000000}"/>
    <cellStyle name="20% - Accent2 24" xfId="46" xr:uid="{00000000-0005-0000-0000-000029000000}"/>
    <cellStyle name="20% - Accent2 25" xfId="47" xr:uid="{00000000-0005-0000-0000-00002A000000}"/>
    <cellStyle name="20% - Accent2 3" xfId="48" xr:uid="{00000000-0005-0000-0000-00002B000000}"/>
    <cellStyle name="20% - Accent2 4" xfId="49" xr:uid="{00000000-0005-0000-0000-00002C000000}"/>
    <cellStyle name="20% - Accent2 5" xfId="50" xr:uid="{00000000-0005-0000-0000-00002D000000}"/>
    <cellStyle name="20% - Accent2 6" xfId="51" xr:uid="{00000000-0005-0000-0000-00002E000000}"/>
    <cellStyle name="20% - Accent2 7" xfId="52" xr:uid="{00000000-0005-0000-0000-00002F000000}"/>
    <cellStyle name="20% - Accent2 8" xfId="53" xr:uid="{00000000-0005-0000-0000-000030000000}"/>
    <cellStyle name="20% - Accent2 9" xfId="54" xr:uid="{00000000-0005-0000-0000-000031000000}"/>
    <cellStyle name="20% - Accent3" xfId="55" xr:uid="{00000000-0005-0000-0000-000032000000}"/>
    <cellStyle name="20% - Accent3 10" xfId="56" xr:uid="{00000000-0005-0000-0000-000033000000}"/>
    <cellStyle name="20% - Accent3 11" xfId="57" xr:uid="{00000000-0005-0000-0000-000034000000}"/>
    <cellStyle name="20% - Accent3 12" xfId="58" xr:uid="{00000000-0005-0000-0000-000035000000}"/>
    <cellStyle name="20% - Accent3 13" xfId="59" xr:uid="{00000000-0005-0000-0000-000036000000}"/>
    <cellStyle name="20% - Accent3 14" xfId="60" xr:uid="{00000000-0005-0000-0000-000037000000}"/>
    <cellStyle name="20% - Accent3 15" xfId="61" xr:uid="{00000000-0005-0000-0000-000038000000}"/>
    <cellStyle name="20% - Accent3 16" xfId="62" xr:uid="{00000000-0005-0000-0000-000039000000}"/>
    <cellStyle name="20% - Accent3 17" xfId="63" xr:uid="{00000000-0005-0000-0000-00003A000000}"/>
    <cellStyle name="20% - Accent3 18" xfId="64" xr:uid="{00000000-0005-0000-0000-00003B000000}"/>
    <cellStyle name="20% - Accent3 19" xfId="65" xr:uid="{00000000-0005-0000-0000-00003C000000}"/>
    <cellStyle name="20% - Accent3 2" xfId="66" xr:uid="{00000000-0005-0000-0000-00003D000000}"/>
    <cellStyle name="20% - Accent3 20" xfId="67" xr:uid="{00000000-0005-0000-0000-00003E000000}"/>
    <cellStyle name="20% - Accent3 21" xfId="68" xr:uid="{00000000-0005-0000-0000-00003F000000}"/>
    <cellStyle name="20% - Accent3 22" xfId="69" xr:uid="{00000000-0005-0000-0000-000040000000}"/>
    <cellStyle name="20% - Accent3 23" xfId="70" xr:uid="{00000000-0005-0000-0000-000041000000}"/>
    <cellStyle name="20% - Accent3 24" xfId="71" xr:uid="{00000000-0005-0000-0000-000042000000}"/>
    <cellStyle name="20% - Accent3 25" xfId="72" xr:uid="{00000000-0005-0000-0000-000043000000}"/>
    <cellStyle name="20% - Accent3 3" xfId="73" xr:uid="{00000000-0005-0000-0000-000044000000}"/>
    <cellStyle name="20% - Accent3 4" xfId="74" xr:uid="{00000000-0005-0000-0000-000045000000}"/>
    <cellStyle name="20% - Accent3 5" xfId="75" xr:uid="{00000000-0005-0000-0000-000046000000}"/>
    <cellStyle name="20% - Accent3 6" xfId="76" xr:uid="{00000000-0005-0000-0000-000047000000}"/>
    <cellStyle name="20% - Accent3 7" xfId="77" xr:uid="{00000000-0005-0000-0000-000048000000}"/>
    <cellStyle name="20% - Accent3 8" xfId="78" xr:uid="{00000000-0005-0000-0000-000049000000}"/>
    <cellStyle name="20% - Accent3 9" xfId="79" xr:uid="{00000000-0005-0000-0000-00004A000000}"/>
    <cellStyle name="20% - Accent4" xfId="80" xr:uid="{00000000-0005-0000-0000-00004B000000}"/>
    <cellStyle name="20% - Accent4 10" xfId="81" xr:uid="{00000000-0005-0000-0000-00004C000000}"/>
    <cellStyle name="20% - Accent4 11" xfId="82" xr:uid="{00000000-0005-0000-0000-00004D000000}"/>
    <cellStyle name="20% - Accent4 12" xfId="83" xr:uid="{00000000-0005-0000-0000-00004E000000}"/>
    <cellStyle name="20% - Accent4 13" xfId="84" xr:uid="{00000000-0005-0000-0000-00004F000000}"/>
    <cellStyle name="20% - Accent4 14" xfId="85" xr:uid="{00000000-0005-0000-0000-000050000000}"/>
    <cellStyle name="20% - Accent4 15" xfId="86" xr:uid="{00000000-0005-0000-0000-000051000000}"/>
    <cellStyle name="20% - Accent4 16" xfId="87" xr:uid="{00000000-0005-0000-0000-000052000000}"/>
    <cellStyle name="20% - Accent4 17" xfId="88" xr:uid="{00000000-0005-0000-0000-000053000000}"/>
    <cellStyle name="20% - Accent4 18" xfId="89" xr:uid="{00000000-0005-0000-0000-000054000000}"/>
    <cellStyle name="20% - Accent4 19" xfId="90" xr:uid="{00000000-0005-0000-0000-000055000000}"/>
    <cellStyle name="20% - Accent4 2" xfId="91" xr:uid="{00000000-0005-0000-0000-000056000000}"/>
    <cellStyle name="20% - Accent4 20" xfId="92" xr:uid="{00000000-0005-0000-0000-000057000000}"/>
    <cellStyle name="20% - Accent4 21" xfId="93" xr:uid="{00000000-0005-0000-0000-000058000000}"/>
    <cellStyle name="20% - Accent4 22" xfId="94" xr:uid="{00000000-0005-0000-0000-000059000000}"/>
    <cellStyle name="20% - Accent4 23" xfId="95" xr:uid="{00000000-0005-0000-0000-00005A000000}"/>
    <cellStyle name="20% - Accent4 24" xfId="96" xr:uid="{00000000-0005-0000-0000-00005B000000}"/>
    <cellStyle name="20% - Accent4 25" xfId="97" xr:uid="{00000000-0005-0000-0000-00005C000000}"/>
    <cellStyle name="20% - Accent4 3" xfId="98" xr:uid="{00000000-0005-0000-0000-00005D000000}"/>
    <cellStyle name="20% - Accent4 4" xfId="99" xr:uid="{00000000-0005-0000-0000-00005E000000}"/>
    <cellStyle name="20% - Accent4 5" xfId="100" xr:uid="{00000000-0005-0000-0000-00005F000000}"/>
    <cellStyle name="20% - Accent4 6" xfId="101" xr:uid="{00000000-0005-0000-0000-000060000000}"/>
    <cellStyle name="20% - Accent4 7" xfId="102" xr:uid="{00000000-0005-0000-0000-000061000000}"/>
    <cellStyle name="20% - Accent4 8" xfId="103" xr:uid="{00000000-0005-0000-0000-000062000000}"/>
    <cellStyle name="20% - Accent4 9" xfId="104" xr:uid="{00000000-0005-0000-0000-000063000000}"/>
    <cellStyle name="20% - Accent5" xfId="105" xr:uid="{00000000-0005-0000-0000-000064000000}"/>
    <cellStyle name="20% - Accent5 10" xfId="106" xr:uid="{00000000-0005-0000-0000-000065000000}"/>
    <cellStyle name="20% - Accent5 11" xfId="107" xr:uid="{00000000-0005-0000-0000-000066000000}"/>
    <cellStyle name="20% - Accent5 12" xfId="108" xr:uid="{00000000-0005-0000-0000-000067000000}"/>
    <cellStyle name="20% - Accent5 13" xfId="109" xr:uid="{00000000-0005-0000-0000-000068000000}"/>
    <cellStyle name="20% - Accent5 14" xfId="110" xr:uid="{00000000-0005-0000-0000-000069000000}"/>
    <cellStyle name="20% - Accent5 15" xfId="111" xr:uid="{00000000-0005-0000-0000-00006A000000}"/>
    <cellStyle name="20% - Accent5 16" xfId="112" xr:uid="{00000000-0005-0000-0000-00006B000000}"/>
    <cellStyle name="20% - Accent5 17" xfId="113" xr:uid="{00000000-0005-0000-0000-00006C000000}"/>
    <cellStyle name="20% - Accent5 18" xfId="114" xr:uid="{00000000-0005-0000-0000-00006D000000}"/>
    <cellStyle name="20% - Accent5 19" xfId="115" xr:uid="{00000000-0005-0000-0000-00006E000000}"/>
    <cellStyle name="20% - Accent5 2" xfId="116" xr:uid="{00000000-0005-0000-0000-00006F000000}"/>
    <cellStyle name="20% - Accent5 20" xfId="117" xr:uid="{00000000-0005-0000-0000-000070000000}"/>
    <cellStyle name="20% - Accent5 21" xfId="118" xr:uid="{00000000-0005-0000-0000-000071000000}"/>
    <cellStyle name="20% - Accent5 22" xfId="119" xr:uid="{00000000-0005-0000-0000-000072000000}"/>
    <cellStyle name="20% - Accent5 23" xfId="120" xr:uid="{00000000-0005-0000-0000-000073000000}"/>
    <cellStyle name="20% - Accent5 24" xfId="121" xr:uid="{00000000-0005-0000-0000-000074000000}"/>
    <cellStyle name="20% - Accent5 25" xfId="122" xr:uid="{00000000-0005-0000-0000-000075000000}"/>
    <cellStyle name="20% - Accent5 3" xfId="123" xr:uid="{00000000-0005-0000-0000-000076000000}"/>
    <cellStyle name="20% - Accent5 4" xfId="124" xr:uid="{00000000-0005-0000-0000-000077000000}"/>
    <cellStyle name="20% - Accent5 5" xfId="125" xr:uid="{00000000-0005-0000-0000-000078000000}"/>
    <cellStyle name="20% - Accent5 6" xfId="126" xr:uid="{00000000-0005-0000-0000-000079000000}"/>
    <cellStyle name="20% - Accent5 7" xfId="127" xr:uid="{00000000-0005-0000-0000-00007A000000}"/>
    <cellStyle name="20% - Accent5 8" xfId="128" xr:uid="{00000000-0005-0000-0000-00007B000000}"/>
    <cellStyle name="20% - Accent5 9" xfId="129" xr:uid="{00000000-0005-0000-0000-00007C000000}"/>
    <cellStyle name="20% - Accent6" xfId="130" xr:uid="{00000000-0005-0000-0000-00007D000000}"/>
    <cellStyle name="20% - Accent6 10" xfId="131" xr:uid="{00000000-0005-0000-0000-00007E000000}"/>
    <cellStyle name="20% - Accent6 11" xfId="132" xr:uid="{00000000-0005-0000-0000-00007F000000}"/>
    <cellStyle name="20% - Accent6 12" xfId="133" xr:uid="{00000000-0005-0000-0000-000080000000}"/>
    <cellStyle name="20% - Accent6 13" xfId="134" xr:uid="{00000000-0005-0000-0000-000081000000}"/>
    <cellStyle name="20% - Accent6 14" xfId="135" xr:uid="{00000000-0005-0000-0000-000082000000}"/>
    <cellStyle name="20% - Accent6 15" xfId="136" xr:uid="{00000000-0005-0000-0000-000083000000}"/>
    <cellStyle name="20% - Accent6 16" xfId="137" xr:uid="{00000000-0005-0000-0000-000084000000}"/>
    <cellStyle name="20% - Accent6 17" xfId="138" xr:uid="{00000000-0005-0000-0000-000085000000}"/>
    <cellStyle name="20% - Accent6 18" xfId="139" xr:uid="{00000000-0005-0000-0000-000086000000}"/>
    <cellStyle name="20% - Accent6 19" xfId="140" xr:uid="{00000000-0005-0000-0000-000087000000}"/>
    <cellStyle name="20% - Accent6 2" xfId="141" xr:uid="{00000000-0005-0000-0000-000088000000}"/>
    <cellStyle name="20% - Accent6 20" xfId="142" xr:uid="{00000000-0005-0000-0000-000089000000}"/>
    <cellStyle name="20% - Accent6 21" xfId="143" xr:uid="{00000000-0005-0000-0000-00008A000000}"/>
    <cellStyle name="20% - Accent6 22" xfId="144" xr:uid="{00000000-0005-0000-0000-00008B000000}"/>
    <cellStyle name="20% - Accent6 23" xfId="145" xr:uid="{00000000-0005-0000-0000-00008C000000}"/>
    <cellStyle name="20% - Accent6 24" xfId="146" xr:uid="{00000000-0005-0000-0000-00008D000000}"/>
    <cellStyle name="20% - Accent6 25" xfId="147" xr:uid="{00000000-0005-0000-0000-00008E000000}"/>
    <cellStyle name="20% - Accent6 3" xfId="148" xr:uid="{00000000-0005-0000-0000-00008F000000}"/>
    <cellStyle name="20% - Accent6 4" xfId="149" xr:uid="{00000000-0005-0000-0000-000090000000}"/>
    <cellStyle name="20% - Accent6 5" xfId="150" xr:uid="{00000000-0005-0000-0000-000091000000}"/>
    <cellStyle name="20% - Accent6 6" xfId="151" xr:uid="{00000000-0005-0000-0000-000092000000}"/>
    <cellStyle name="20% - Accent6 7" xfId="152" xr:uid="{00000000-0005-0000-0000-000093000000}"/>
    <cellStyle name="20% - Accent6 8" xfId="153" xr:uid="{00000000-0005-0000-0000-000094000000}"/>
    <cellStyle name="20% - Accent6 9" xfId="154" xr:uid="{00000000-0005-0000-0000-000095000000}"/>
    <cellStyle name="20% - Énfasis1 2" xfId="566" xr:uid="{00000000-0005-0000-0000-000096000000}"/>
    <cellStyle name="20% - Énfasis2 2" xfId="567" xr:uid="{00000000-0005-0000-0000-000097000000}"/>
    <cellStyle name="20% - Énfasis3 2" xfId="568" xr:uid="{00000000-0005-0000-0000-000098000000}"/>
    <cellStyle name="20% - Énfasis4 2" xfId="569" xr:uid="{00000000-0005-0000-0000-000099000000}"/>
    <cellStyle name="20% - Énfasis5 2" xfId="570" xr:uid="{00000000-0005-0000-0000-00009A000000}"/>
    <cellStyle name="20% - Énfasis6 2" xfId="571" xr:uid="{00000000-0005-0000-0000-00009B000000}"/>
    <cellStyle name="40% - Accent1" xfId="155" xr:uid="{00000000-0005-0000-0000-00009C000000}"/>
    <cellStyle name="40% - Accent1 10" xfId="156" xr:uid="{00000000-0005-0000-0000-00009D000000}"/>
    <cellStyle name="40% - Accent1 11" xfId="157" xr:uid="{00000000-0005-0000-0000-00009E000000}"/>
    <cellStyle name="40% - Accent1 12" xfId="158" xr:uid="{00000000-0005-0000-0000-00009F000000}"/>
    <cellStyle name="40% - Accent1 13" xfId="159" xr:uid="{00000000-0005-0000-0000-0000A0000000}"/>
    <cellStyle name="40% - Accent1 14" xfId="160" xr:uid="{00000000-0005-0000-0000-0000A1000000}"/>
    <cellStyle name="40% - Accent1 15" xfId="161" xr:uid="{00000000-0005-0000-0000-0000A2000000}"/>
    <cellStyle name="40% - Accent1 16" xfId="162" xr:uid="{00000000-0005-0000-0000-0000A3000000}"/>
    <cellStyle name="40% - Accent1 17" xfId="163" xr:uid="{00000000-0005-0000-0000-0000A4000000}"/>
    <cellStyle name="40% - Accent1 18" xfId="164" xr:uid="{00000000-0005-0000-0000-0000A5000000}"/>
    <cellStyle name="40% - Accent1 19" xfId="165" xr:uid="{00000000-0005-0000-0000-0000A6000000}"/>
    <cellStyle name="40% - Accent1 2" xfId="166" xr:uid="{00000000-0005-0000-0000-0000A7000000}"/>
    <cellStyle name="40% - Accent1 20" xfId="167" xr:uid="{00000000-0005-0000-0000-0000A8000000}"/>
    <cellStyle name="40% - Accent1 21" xfId="168" xr:uid="{00000000-0005-0000-0000-0000A9000000}"/>
    <cellStyle name="40% - Accent1 22" xfId="169" xr:uid="{00000000-0005-0000-0000-0000AA000000}"/>
    <cellStyle name="40% - Accent1 23" xfId="170" xr:uid="{00000000-0005-0000-0000-0000AB000000}"/>
    <cellStyle name="40% - Accent1 24" xfId="171" xr:uid="{00000000-0005-0000-0000-0000AC000000}"/>
    <cellStyle name="40% - Accent1 25" xfId="172" xr:uid="{00000000-0005-0000-0000-0000AD000000}"/>
    <cellStyle name="40% - Accent1 3" xfId="173" xr:uid="{00000000-0005-0000-0000-0000AE000000}"/>
    <cellStyle name="40% - Accent1 4" xfId="174" xr:uid="{00000000-0005-0000-0000-0000AF000000}"/>
    <cellStyle name="40% - Accent1 5" xfId="175" xr:uid="{00000000-0005-0000-0000-0000B0000000}"/>
    <cellStyle name="40% - Accent1 6" xfId="176" xr:uid="{00000000-0005-0000-0000-0000B1000000}"/>
    <cellStyle name="40% - Accent1 7" xfId="177" xr:uid="{00000000-0005-0000-0000-0000B2000000}"/>
    <cellStyle name="40% - Accent1 8" xfId="178" xr:uid="{00000000-0005-0000-0000-0000B3000000}"/>
    <cellStyle name="40% - Accent1 9" xfId="179" xr:uid="{00000000-0005-0000-0000-0000B4000000}"/>
    <cellStyle name="40% - Accent2" xfId="180" xr:uid="{00000000-0005-0000-0000-0000B5000000}"/>
    <cellStyle name="40% - Accent2 10" xfId="181" xr:uid="{00000000-0005-0000-0000-0000B6000000}"/>
    <cellStyle name="40% - Accent2 11" xfId="182" xr:uid="{00000000-0005-0000-0000-0000B7000000}"/>
    <cellStyle name="40% - Accent2 12" xfId="183" xr:uid="{00000000-0005-0000-0000-0000B8000000}"/>
    <cellStyle name="40% - Accent2 13" xfId="184" xr:uid="{00000000-0005-0000-0000-0000B9000000}"/>
    <cellStyle name="40% - Accent2 14" xfId="185" xr:uid="{00000000-0005-0000-0000-0000BA000000}"/>
    <cellStyle name="40% - Accent2 15" xfId="186" xr:uid="{00000000-0005-0000-0000-0000BB000000}"/>
    <cellStyle name="40% - Accent2 16" xfId="187" xr:uid="{00000000-0005-0000-0000-0000BC000000}"/>
    <cellStyle name="40% - Accent2 17" xfId="188" xr:uid="{00000000-0005-0000-0000-0000BD000000}"/>
    <cellStyle name="40% - Accent2 18" xfId="189" xr:uid="{00000000-0005-0000-0000-0000BE000000}"/>
    <cellStyle name="40% - Accent2 19" xfId="190" xr:uid="{00000000-0005-0000-0000-0000BF000000}"/>
    <cellStyle name="40% - Accent2 2" xfId="191" xr:uid="{00000000-0005-0000-0000-0000C0000000}"/>
    <cellStyle name="40% - Accent2 20" xfId="192" xr:uid="{00000000-0005-0000-0000-0000C1000000}"/>
    <cellStyle name="40% - Accent2 21" xfId="193" xr:uid="{00000000-0005-0000-0000-0000C2000000}"/>
    <cellStyle name="40% - Accent2 22" xfId="194" xr:uid="{00000000-0005-0000-0000-0000C3000000}"/>
    <cellStyle name="40% - Accent2 23" xfId="195" xr:uid="{00000000-0005-0000-0000-0000C4000000}"/>
    <cellStyle name="40% - Accent2 24" xfId="196" xr:uid="{00000000-0005-0000-0000-0000C5000000}"/>
    <cellStyle name="40% - Accent2 25" xfId="197" xr:uid="{00000000-0005-0000-0000-0000C6000000}"/>
    <cellStyle name="40% - Accent2 3" xfId="198" xr:uid="{00000000-0005-0000-0000-0000C7000000}"/>
    <cellStyle name="40% - Accent2 4" xfId="199" xr:uid="{00000000-0005-0000-0000-0000C8000000}"/>
    <cellStyle name="40% - Accent2 5" xfId="200" xr:uid="{00000000-0005-0000-0000-0000C9000000}"/>
    <cellStyle name="40% - Accent2 6" xfId="201" xr:uid="{00000000-0005-0000-0000-0000CA000000}"/>
    <cellStyle name="40% - Accent2 7" xfId="202" xr:uid="{00000000-0005-0000-0000-0000CB000000}"/>
    <cellStyle name="40% - Accent2 8" xfId="203" xr:uid="{00000000-0005-0000-0000-0000CC000000}"/>
    <cellStyle name="40% - Accent2 9" xfId="204" xr:uid="{00000000-0005-0000-0000-0000CD000000}"/>
    <cellStyle name="40% - Accent3" xfId="205" xr:uid="{00000000-0005-0000-0000-0000CE000000}"/>
    <cellStyle name="40% - Accent3 10" xfId="206" xr:uid="{00000000-0005-0000-0000-0000CF000000}"/>
    <cellStyle name="40% - Accent3 11" xfId="207" xr:uid="{00000000-0005-0000-0000-0000D0000000}"/>
    <cellStyle name="40% - Accent3 12" xfId="208" xr:uid="{00000000-0005-0000-0000-0000D1000000}"/>
    <cellStyle name="40% - Accent3 13" xfId="209" xr:uid="{00000000-0005-0000-0000-0000D2000000}"/>
    <cellStyle name="40% - Accent3 14" xfId="210" xr:uid="{00000000-0005-0000-0000-0000D3000000}"/>
    <cellStyle name="40% - Accent3 15" xfId="211" xr:uid="{00000000-0005-0000-0000-0000D4000000}"/>
    <cellStyle name="40% - Accent3 16" xfId="212" xr:uid="{00000000-0005-0000-0000-0000D5000000}"/>
    <cellStyle name="40% - Accent3 17" xfId="213" xr:uid="{00000000-0005-0000-0000-0000D6000000}"/>
    <cellStyle name="40% - Accent3 18" xfId="214" xr:uid="{00000000-0005-0000-0000-0000D7000000}"/>
    <cellStyle name="40% - Accent3 19" xfId="215" xr:uid="{00000000-0005-0000-0000-0000D8000000}"/>
    <cellStyle name="40% - Accent3 2" xfId="216" xr:uid="{00000000-0005-0000-0000-0000D9000000}"/>
    <cellStyle name="40% - Accent3 20" xfId="217" xr:uid="{00000000-0005-0000-0000-0000DA000000}"/>
    <cellStyle name="40% - Accent3 21" xfId="218" xr:uid="{00000000-0005-0000-0000-0000DB000000}"/>
    <cellStyle name="40% - Accent3 22" xfId="219" xr:uid="{00000000-0005-0000-0000-0000DC000000}"/>
    <cellStyle name="40% - Accent3 23" xfId="220" xr:uid="{00000000-0005-0000-0000-0000DD000000}"/>
    <cellStyle name="40% - Accent3 24" xfId="221" xr:uid="{00000000-0005-0000-0000-0000DE000000}"/>
    <cellStyle name="40% - Accent3 25" xfId="222" xr:uid="{00000000-0005-0000-0000-0000DF000000}"/>
    <cellStyle name="40% - Accent3 3" xfId="223" xr:uid="{00000000-0005-0000-0000-0000E0000000}"/>
    <cellStyle name="40% - Accent3 4" xfId="224" xr:uid="{00000000-0005-0000-0000-0000E1000000}"/>
    <cellStyle name="40% - Accent3 5" xfId="225" xr:uid="{00000000-0005-0000-0000-0000E2000000}"/>
    <cellStyle name="40% - Accent3 6" xfId="226" xr:uid="{00000000-0005-0000-0000-0000E3000000}"/>
    <cellStyle name="40% - Accent3 7" xfId="227" xr:uid="{00000000-0005-0000-0000-0000E4000000}"/>
    <cellStyle name="40% - Accent3 8" xfId="228" xr:uid="{00000000-0005-0000-0000-0000E5000000}"/>
    <cellStyle name="40% - Accent3 9" xfId="229" xr:uid="{00000000-0005-0000-0000-0000E6000000}"/>
    <cellStyle name="40% - Accent4" xfId="230" xr:uid="{00000000-0005-0000-0000-0000E7000000}"/>
    <cellStyle name="40% - Accent4 10" xfId="231" xr:uid="{00000000-0005-0000-0000-0000E8000000}"/>
    <cellStyle name="40% - Accent4 11" xfId="232" xr:uid="{00000000-0005-0000-0000-0000E9000000}"/>
    <cellStyle name="40% - Accent4 12" xfId="233" xr:uid="{00000000-0005-0000-0000-0000EA000000}"/>
    <cellStyle name="40% - Accent4 13" xfId="234" xr:uid="{00000000-0005-0000-0000-0000EB000000}"/>
    <cellStyle name="40% - Accent4 14" xfId="235" xr:uid="{00000000-0005-0000-0000-0000EC000000}"/>
    <cellStyle name="40% - Accent4 15" xfId="236" xr:uid="{00000000-0005-0000-0000-0000ED000000}"/>
    <cellStyle name="40% - Accent4 16" xfId="237" xr:uid="{00000000-0005-0000-0000-0000EE000000}"/>
    <cellStyle name="40% - Accent4 17" xfId="238" xr:uid="{00000000-0005-0000-0000-0000EF000000}"/>
    <cellStyle name="40% - Accent4 18" xfId="239" xr:uid="{00000000-0005-0000-0000-0000F0000000}"/>
    <cellStyle name="40% - Accent4 19" xfId="240" xr:uid="{00000000-0005-0000-0000-0000F1000000}"/>
    <cellStyle name="40% - Accent4 2" xfId="241" xr:uid="{00000000-0005-0000-0000-0000F2000000}"/>
    <cellStyle name="40% - Accent4 20" xfId="242" xr:uid="{00000000-0005-0000-0000-0000F3000000}"/>
    <cellStyle name="40% - Accent4 21" xfId="243" xr:uid="{00000000-0005-0000-0000-0000F4000000}"/>
    <cellStyle name="40% - Accent4 22" xfId="244" xr:uid="{00000000-0005-0000-0000-0000F5000000}"/>
    <cellStyle name="40% - Accent4 23" xfId="245" xr:uid="{00000000-0005-0000-0000-0000F6000000}"/>
    <cellStyle name="40% - Accent4 24" xfId="246" xr:uid="{00000000-0005-0000-0000-0000F7000000}"/>
    <cellStyle name="40% - Accent4 25" xfId="247" xr:uid="{00000000-0005-0000-0000-0000F8000000}"/>
    <cellStyle name="40% - Accent4 3" xfId="248" xr:uid="{00000000-0005-0000-0000-0000F9000000}"/>
    <cellStyle name="40% - Accent4 4" xfId="249" xr:uid="{00000000-0005-0000-0000-0000FA000000}"/>
    <cellStyle name="40% - Accent4 5" xfId="250" xr:uid="{00000000-0005-0000-0000-0000FB000000}"/>
    <cellStyle name="40% - Accent4 6" xfId="251" xr:uid="{00000000-0005-0000-0000-0000FC000000}"/>
    <cellStyle name="40% - Accent4 7" xfId="252" xr:uid="{00000000-0005-0000-0000-0000FD000000}"/>
    <cellStyle name="40% - Accent4 8" xfId="253" xr:uid="{00000000-0005-0000-0000-0000FE000000}"/>
    <cellStyle name="40% - Accent4 9" xfId="254" xr:uid="{00000000-0005-0000-0000-0000FF000000}"/>
    <cellStyle name="40% - Accent5" xfId="255" xr:uid="{00000000-0005-0000-0000-000000010000}"/>
    <cellStyle name="40% - Accent5 10" xfId="256" xr:uid="{00000000-0005-0000-0000-000001010000}"/>
    <cellStyle name="40% - Accent5 11" xfId="257" xr:uid="{00000000-0005-0000-0000-000002010000}"/>
    <cellStyle name="40% - Accent5 12" xfId="258" xr:uid="{00000000-0005-0000-0000-000003010000}"/>
    <cellStyle name="40% - Accent5 13" xfId="259" xr:uid="{00000000-0005-0000-0000-000004010000}"/>
    <cellStyle name="40% - Accent5 14" xfId="260" xr:uid="{00000000-0005-0000-0000-000005010000}"/>
    <cellStyle name="40% - Accent5 15" xfId="261" xr:uid="{00000000-0005-0000-0000-000006010000}"/>
    <cellStyle name="40% - Accent5 16" xfId="262" xr:uid="{00000000-0005-0000-0000-000007010000}"/>
    <cellStyle name="40% - Accent5 17" xfId="263" xr:uid="{00000000-0005-0000-0000-000008010000}"/>
    <cellStyle name="40% - Accent5 18" xfId="264" xr:uid="{00000000-0005-0000-0000-000009010000}"/>
    <cellStyle name="40% - Accent5 19" xfId="265" xr:uid="{00000000-0005-0000-0000-00000A010000}"/>
    <cellStyle name="40% - Accent5 2" xfId="266" xr:uid="{00000000-0005-0000-0000-00000B010000}"/>
    <cellStyle name="40% - Accent5 20" xfId="267" xr:uid="{00000000-0005-0000-0000-00000C010000}"/>
    <cellStyle name="40% - Accent5 21" xfId="268" xr:uid="{00000000-0005-0000-0000-00000D010000}"/>
    <cellStyle name="40% - Accent5 22" xfId="269" xr:uid="{00000000-0005-0000-0000-00000E010000}"/>
    <cellStyle name="40% - Accent5 23" xfId="270" xr:uid="{00000000-0005-0000-0000-00000F010000}"/>
    <cellStyle name="40% - Accent5 24" xfId="271" xr:uid="{00000000-0005-0000-0000-000010010000}"/>
    <cellStyle name="40% - Accent5 25" xfId="272" xr:uid="{00000000-0005-0000-0000-000011010000}"/>
    <cellStyle name="40% - Accent5 3" xfId="273" xr:uid="{00000000-0005-0000-0000-000012010000}"/>
    <cellStyle name="40% - Accent5 4" xfId="274" xr:uid="{00000000-0005-0000-0000-000013010000}"/>
    <cellStyle name="40% - Accent5 5" xfId="275" xr:uid="{00000000-0005-0000-0000-000014010000}"/>
    <cellStyle name="40% - Accent5 6" xfId="276" xr:uid="{00000000-0005-0000-0000-000015010000}"/>
    <cellStyle name="40% - Accent5 7" xfId="277" xr:uid="{00000000-0005-0000-0000-000016010000}"/>
    <cellStyle name="40% - Accent5 8" xfId="278" xr:uid="{00000000-0005-0000-0000-000017010000}"/>
    <cellStyle name="40% - Accent5 9" xfId="279" xr:uid="{00000000-0005-0000-0000-000018010000}"/>
    <cellStyle name="40% - Accent6" xfId="280" xr:uid="{00000000-0005-0000-0000-000019010000}"/>
    <cellStyle name="40% - Accent6 10" xfId="281" xr:uid="{00000000-0005-0000-0000-00001A010000}"/>
    <cellStyle name="40% - Accent6 11" xfId="282" xr:uid="{00000000-0005-0000-0000-00001B010000}"/>
    <cellStyle name="40% - Accent6 12" xfId="283" xr:uid="{00000000-0005-0000-0000-00001C010000}"/>
    <cellStyle name="40% - Accent6 13" xfId="284" xr:uid="{00000000-0005-0000-0000-00001D010000}"/>
    <cellStyle name="40% - Accent6 14" xfId="285" xr:uid="{00000000-0005-0000-0000-00001E010000}"/>
    <cellStyle name="40% - Accent6 15" xfId="286" xr:uid="{00000000-0005-0000-0000-00001F010000}"/>
    <cellStyle name="40% - Accent6 16" xfId="287" xr:uid="{00000000-0005-0000-0000-000020010000}"/>
    <cellStyle name="40% - Accent6 17" xfId="288" xr:uid="{00000000-0005-0000-0000-000021010000}"/>
    <cellStyle name="40% - Accent6 18" xfId="289" xr:uid="{00000000-0005-0000-0000-000022010000}"/>
    <cellStyle name="40% - Accent6 19" xfId="290" xr:uid="{00000000-0005-0000-0000-000023010000}"/>
    <cellStyle name="40% - Accent6 2" xfId="291" xr:uid="{00000000-0005-0000-0000-000024010000}"/>
    <cellStyle name="40% - Accent6 20" xfId="292" xr:uid="{00000000-0005-0000-0000-000025010000}"/>
    <cellStyle name="40% - Accent6 21" xfId="293" xr:uid="{00000000-0005-0000-0000-000026010000}"/>
    <cellStyle name="40% - Accent6 22" xfId="294" xr:uid="{00000000-0005-0000-0000-000027010000}"/>
    <cellStyle name="40% - Accent6 23" xfId="295" xr:uid="{00000000-0005-0000-0000-000028010000}"/>
    <cellStyle name="40% - Accent6 24" xfId="296" xr:uid="{00000000-0005-0000-0000-000029010000}"/>
    <cellStyle name="40% - Accent6 25" xfId="297" xr:uid="{00000000-0005-0000-0000-00002A010000}"/>
    <cellStyle name="40% - Accent6 3" xfId="298" xr:uid="{00000000-0005-0000-0000-00002B010000}"/>
    <cellStyle name="40% - Accent6 4" xfId="299" xr:uid="{00000000-0005-0000-0000-00002C010000}"/>
    <cellStyle name="40% - Accent6 5" xfId="300" xr:uid="{00000000-0005-0000-0000-00002D010000}"/>
    <cellStyle name="40% - Accent6 6" xfId="301" xr:uid="{00000000-0005-0000-0000-00002E010000}"/>
    <cellStyle name="40% - Accent6 7" xfId="302" xr:uid="{00000000-0005-0000-0000-00002F010000}"/>
    <cellStyle name="40% - Accent6 8" xfId="303" xr:uid="{00000000-0005-0000-0000-000030010000}"/>
    <cellStyle name="40% - Accent6 9" xfId="304" xr:uid="{00000000-0005-0000-0000-000031010000}"/>
    <cellStyle name="40% - Énfasis1 2" xfId="572" xr:uid="{00000000-0005-0000-0000-000032010000}"/>
    <cellStyle name="40% - Énfasis2 2" xfId="573" xr:uid="{00000000-0005-0000-0000-000033010000}"/>
    <cellStyle name="40% - Énfasis3 2" xfId="574" xr:uid="{00000000-0005-0000-0000-000034010000}"/>
    <cellStyle name="40% - Énfasis4 2" xfId="575" xr:uid="{00000000-0005-0000-0000-000035010000}"/>
    <cellStyle name="40% - Énfasis5 2" xfId="576" xr:uid="{00000000-0005-0000-0000-000036010000}"/>
    <cellStyle name="40% - Énfasis6 2" xfId="577" xr:uid="{00000000-0005-0000-0000-000037010000}"/>
    <cellStyle name="60% - Accent1" xfId="305" xr:uid="{00000000-0005-0000-0000-000038010000}"/>
    <cellStyle name="60% - Accent2" xfId="306" xr:uid="{00000000-0005-0000-0000-000039010000}"/>
    <cellStyle name="60% - Accent3" xfId="307" xr:uid="{00000000-0005-0000-0000-00003A010000}"/>
    <cellStyle name="60% - Accent4" xfId="308" xr:uid="{00000000-0005-0000-0000-00003B010000}"/>
    <cellStyle name="60% - Accent5" xfId="309" xr:uid="{00000000-0005-0000-0000-00003C010000}"/>
    <cellStyle name="60% - Accent6" xfId="310" xr:uid="{00000000-0005-0000-0000-00003D010000}"/>
    <cellStyle name="60% - Énfasis1 2" xfId="578" xr:uid="{00000000-0005-0000-0000-00003E010000}"/>
    <cellStyle name="60% - Énfasis2 2" xfId="579" xr:uid="{00000000-0005-0000-0000-00003F010000}"/>
    <cellStyle name="60% - Énfasis3 2" xfId="580" xr:uid="{00000000-0005-0000-0000-000040010000}"/>
    <cellStyle name="60% - Énfasis4 2" xfId="581" xr:uid="{00000000-0005-0000-0000-000041010000}"/>
    <cellStyle name="60% - Énfasis5 2" xfId="582" xr:uid="{00000000-0005-0000-0000-000042010000}"/>
    <cellStyle name="60% - Énfasis6 2" xfId="583" xr:uid="{00000000-0005-0000-0000-000043010000}"/>
    <cellStyle name="Accent1" xfId="311" xr:uid="{00000000-0005-0000-0000-000044010000}"/>
    <cellStyle name="Accent2" xfId="312" xr:uid="{00000000-0005-0000-0000-000045010000}"/>
    <cellStyle name="Accent3" xfId="313" xr:uid="{00000000-0005-0000-0000-000046010000}"/>
    <cellStyle name="Accent4" xfId="314" xr:uid="{00000000-0005-0000-0000-000047010000}"/>
    <cellStyle name="Accent5" xfId="315" xr:uid="{00000000-0005-0000-0000-000048010000}"/>
    <cellStyle name="Accent6" xfId="316" xr:uid="{00000000-0005-0000-0000-000049010000}"/>
    <cellStyle name="Bad" xfId="317" xr:uid="{00000000-0005-0000-0000-00004A010000}"/>
    <cellStyle name="Buena 2" xfId="584" xr:uid="{00000000-0005-0000-0000-00004B010000}"/>
    <cellStyle name="Calculation" xfId="318" xr:uid="{00000000-0005-0000-0000-00004C010000}"/>
    <cellStyle name="Calculation 2" xfId="1088" xr:uid="{00000000-0005-0000-0000-00004D010000}"/>
    <cellStyle name="Calculation 2 2" xfId="1089" xr:uid="{00000000-0005-0000-0000-00004E010000}"/>
    <cellStyle name="Calculation 2 3" xfId="1090" xr:uid="{00000000-0005-0000-0000-00004F010000}"/>
    <cellStyle name="Calculation 2 4" xfId="1091" xr:uid="{00000000-0005-0000-0000-000050010000}"/>
    <cellStyle name="Calculation 2 5" xfId="1092" xr:uid="{00000000-0005-0000-0000-000051010000}"/>
    <cellStyle name="Calculation 3" xfId="1093" xr:uid="{00000000-0005-0000-0000-000052010000}"/>
    <cellStyle name="Calculation 4" xfId="1094" xr:uid="{00000000-0005-0000-0000-000053010000}"/>
    <cellStyle name="Calculation 5" xfId="1095" xr:uid="{00000000-0005-0000-0000-000054010000}"/>
    <cellStyle name="Calculation 6" xfId="1096" xr:uid="{00000000-0005-0000-0000-000055010000}"/>
    <cellStyle name="Calculation 7" xfId="1097" xr:uid="{00000000-0005-0000-0000-000056010000}"/>
    <cellStyle name="Cálculo 2" xfId="585" xr:uid="{00000000-0005-0000-0000-000057010000}"/>
    <cellStyle name="Cálculo 2 2" xfId="1098" xr:uid="{00000000-0005-0000-0000-000058010000}"/>
    <cellStyle name="Cálculo 2 2 2" xfId="1099" xr:uid="{00000000-0005-0000-0000-000059010000}"/>
    <cellStyle name="Cálculo 2 2 3" xfId="1100" xr:uid="{00000000-0005-0000-0000-00005A010000}"/>
    <cellStyle name="Cálculo 2 2 4" xfId="1101" xr:uid="{00000000-0005-0000-0000-00005B010000}"/>
    <cellStyle name="Cálculo 2 2 5" xfId="1102" xr:uid="{00000000-0005-0000-0000-00005C010000}"/>
    <cellStyle name="Cálculo 2 3" xfId="1103" xr:uid="{00000000-0005-0000-0000-00005D010000}"/>
    <cellStyle name="Cálculo 2 4" xfId="1104" xr:uid="{00000000-0005-0000-0000-00005E010000}"/>
    <cellStyle name="Cálculo 2 5" xfId="1105" xr:uid="{00000000-0005-0000-0000-00005F010000}"/>
    <cellStyle name="Cálculo 2 6" xfId="1106" xr:uid="{00000000-0005-0000-0000-000060010000}"/>
    <cellStyle name="Cálculo 2 7" xfId="1107" xr:uid="{00000000-0005-0000-0000-000061010000}"/>
    <cellStyle name="Celda de comprobación 2" xfId="586" xr:uid="{00000000-0005-0000-0000-000062010000}"/>
    <cellStyle name="Celda vinculada 2" xfId="587" xr:uid="{00000000-0005-0000-0000-000063010000}"/>
    <cellStyle name="Celda vinculada 2 2" xfId="1108" xr:uid="{00000000-0005-0000-0000-000064010000}"/>
    <cellStyle name="Celda vinculada 2 2 2" xfId="1661" xr:uid="{00000000-0005-0000-0000-000065010000}"/>
    <cellStyle name="Celda vinculada 2 3" xfId="1662" xr:uid="{00000000-0005-0000-0000-000066010000}"/>
    <cellStyle name="Check Cell" xfId="319" xr:uid="{00000000-0005-0000-0000-000067010000}"/>
    <cellStyle name="Encabezado 4 2" xfId="588" xr:uid="{00000000-0005-0000-0000-000068010000}"/>
    <cellStyle name="Énfasis1 2" xfId="589" xr:uid="{00000000-0005-0000-0000-000069010000}"/>
    <cellStyle name="Énfasis2 2" xfId="590" xr:uid="{00000000-0005-0000-0000-00006A010000}"/>
    <cellStyle name="Énfasis3 2" xfId="591" xr:uid="{00000000-0005-0000-0000-00006B010000}"/>
    <cellStyle name="Énfasis4 2" xfId="592" xr:uid="{00000000-0005-0000-0000-00006C010000}"/>
    <cellStyle name="Énfasis5 2" xfId="593" xr:uid="{00000000-0005-0000-0000-00006D010000}"/>
    <cellStyle name="Énfasis6 2" xfId="594" xr:uid="{00000000-0005-0000-0000-00006E010000}"/>
    <cellStyle name="Entrada 2" xfId="595" xr:uid="{00000000-0005-0000-0000-00006F010000}"/>
    <cellStyle name="Entrada 2 2" xfId="1109" xr:uid="{00000000-0005-0000-0000-000070010000}"/>
    <cellStyle name="Entrada 2 2 2" xfId="1110" xr:uid="{00000000-0005-0000-0000-000071010000}"/>
    <cellStyle name="Entrada 2 2 3" xfId="1111" xr:uid="{00000000-0005-0000-0000-000072010000}"/>
    <cellStyle name="Entrada 2 2 4" xfId="1112" xr:uid="{00000000-0005-0000-0000-000073010000}"/>
    <cellStyle name="Entrada 2 2 5" xfId="1113" xr:uid="{00000000-0005-0000-0000-000074010000}"/>
    <cellStyle name="Entrada 2 3" xfId="1114" xr:uid="{00000000-0005-0000-0000-000075010000}"/>
    <cellStyle name="Entrada 2 4" xfId="1115" xr:uid="{00000000-0005-0000-0000-000076010000}"/>
    <cellStyle name="Entrada 2 5" xfId="1116" xr:uid="{00000000-0005-0000-0000-000077010000}"/>
    <cellStyle name="Entrada 2 6" xfId="1117" xr:uid="{00000000-0005-0000-0000-000078010000}"/>
    <cellStyle name="Entrada 2 7" xfId="1118" xr:uid="{00000000-0005-0000-0000-000079010000}"/>
    <cellStyle name="Euro" xfId="2" xr:uid="{00000000-0005-0000-0000-00007A010000}"/>
    <cellStyle name="Euro 2" xfId="521" xr:uid="{00000000-0005-0000-0000-00007B010000}"/>
    <cellStyle name="Euro 2 2" xfId="541" xr:uid="{00000000-0005-0000-0000-00007C010000}"/>
    <cellStyle name="Euro 2 2 2" xfId="764" xr:uid="{00000000-0005-0000-0000-00007D010000}"/>
    <cellStyle name="Euro 2 2 2 2" xfId="1083" xr:uid="{00000000-0005-0000-0000-00007E010000}"/>
    <cellStyle name="Euro 2 2 3" xfId="851" xr:uid="{00000000-0005-0000-0000-00007F010000}"/>
    <cellStyle name="Euro 2 3" xfId="756" xr:uid="{00000000-0005-0000-0000-000080010000}"/>
    <cellStyle name="Euro 2 3 2" xfId="1075" xr:uid="{00000000-0005-0000-0000-000081010000}"/>
    <cellStyle name="Euro 2 4" xfId="846" xr:uid="{00000000-0005-0000-0000-000082010000}"/>
    <cellStyle name="Euro 3" xfId="755" xr:uid="{00000000-0005-0000-0000-000083010000}"/>
    <cellStyle name="Euro 3 2" xfId="1074" xr:uid="{00000000-0005-0000-0000-000084010000}"/>
    <cellStyle name="Euro 4" xfId="843" xr:uid="{00000000-0005-0000-0000-000085010000}"/>
    <cellStyle name="Explanatory Text" xfId="320" xr:uid="{00000000-0005-0000-0000-000086010000}"/>
    <cellStyle name="Good" xfId="321" xr:uid="{00000000-0005-0000-0000-000087010000}"/>
    <cellStyle name="Heading 1" xfId="322" xr:uid="{00000000-0005-0000-0000-000088010000}"/>
    <cellStyle name="Heading 2" xfId="323" xr:uid="{00000000-0005-0000-0000-000089010000}"/>
    <cellStyle name="Heading 3" xfId="324" xr:uid="{00000000-0005-0000-0000-00008A010000}"/>
    <cellStyle name="Heading 4" xfId="325" xr:uid="{00000000-0005-0000-0000-00008B010000}"/>
    <cellStyle name="Incorrecto 2" xfId="596" xr:uid="{00000000-0005-0000-0000-00008C010000}"/>
    <cellStyle name="Input" xfId="326" xr:uid="{00000000-0005-0000-0000-00008D010000}"/>
    <cellStyle name="Input 10" xfId="327" xr:uid="{00000000-0005-0000-0000-00008E010000}"/>
    <cellStyle name="Input 10 2" xfId="1119" xr:uid="{00000000-0005-0000-0000-00008F010000}"/>
    <cellStyle name="Input 10 2 2" xfId="1120" xr:uid="{00000000-0005-0000-0000-000090010000}"/>
    <cellStyle name="Input 10 2 3" xfId="1121" xr:uid="{00000000-0005-0000-0000-000091010000}"/>
    <cellStyle name="Input 10 2 4" xfId="1122" xr:uid="{00000000-0005-0000-0000-000092010000}"/>
    <cellStyle name="Input 10 2 5" xfId="1123" xr:uid="{00000000-0005-0000-0000-000093010000}"/>
    <cellStyle name="Input 10 3" xfId="1124" xr:uid="{00000000-0005-0000-0000-000094010000}"/>
    <cellStyle name="Input 10 4" xfId="1125" xr:uid="{00000000-0005-0000-0000-000095010000}"/>
    <cellStyle name="Input 10 5" xfId="1126" xr:uid="{00000000-0005-0000-0000-000096010000}"/>
    <cellStyle name="Input 10 6" xfId="1127" xr:uid="{00000000-0005-0000-0000-000097010000}"/>
    <cellStyle name="Input 10 7" xfId="1128" xr:uid="{00000000-0005-0000-0000-000098010000}"/>
    <cellStyle name="Input 11" xfId="328" xr:uid="{00000000-0005-0000-0000-000099010000}"/>
    <cellStyle name="Input 11 2" xfId="1129" xr:uid="{00000000-0005-0000-0000-00009A010000}"/>
    <cellStyle name="Input 11 2 2" xfId="1130" xr:uid="{00000000-0005-0000-0000-00009B010000}"/>
    <cellStyle name="Input 11 2 3" xfId="1131" xr:uid="{00000000-0005-0000-0000-00009C010000}"/>
    <cellStyle name="Input 11 2 4" xfId="1132" xr:uid="{00000000-0005-0000-0000-00009D010000}"/>
    <cellStyle name="Input 11 2 5" xfId="1133" xr:uid="{00000000-0005-0000-0000-00009E010000}"/>
    <cellStyle name="Input 11 3" xfId="1134" xr:uid="{00000000-0005-0000-0000-00009F010000}"/>
    <cellStyle name="Input 11 4" xfId="1135" xr:uid="{00000000-0005-0000-0000-0000A0010000}"/>
    <cellStyle name="Input 11 5" xfId="1136" xr:uid="{00000000-0005-0000-0000-0000A1010000}"/>
    <cellStyle name="Input 11 6" xfId="1137" xr:uid="{00000000-0005-0000-0000-0000A2010000}"/>
    <cellStyle name="Input 11 7" xfId="1138" xr:uid="{00000000-0005-0000-0000-0000A3010000}"/>
    <cellStyle name="Input 12" xfId="329" xr:uid="{00000000-0005-0000-0000-0000A4010000}"/>
    <cellStyle name="Input 12 2" xfId="1139" xr:uid="{00000000-0005-0000-0000-0000A5010000}"/>
    <cellStyle name="Input 12 2 2" xfId="1140" xr:uid="{00000000-0005-0000-0000-0000A6010000}"/>
    <cellStyle name="Input 12 2 3" xfId="1141" xr:uid="{00000000-0005-0000-0000-0000A7010000}"/>
    <cellStyle name="Input 12 2 4" xfId="1142" xr:uid="{00000000-0005-0000-0000-0000A8010000}"/>
    <cellStyle name="Input 12 2 5" xfId="1143" xr:uid="{00000000-0005-0000-0000-0000A9010000}"/>
    <cellStyle name="Input 12 3" xfId="1144" xr:uid="{00000000-0005-0000-0000-0000AA010000}"/>
    <cellStyle name="Input 12 4" xfId="1145" xr:uid="{00000000-0005-0000-0000-0000AB010000}"/>
    <cellStyle name="Input 12 5" xfId="1146" xr:uid="{00000000-0005-0000-0000-0000AC010000}"/>
    <cellStyle name="Input 12 6" xfId="1147" xr:uid="{00000000-0005-0000-0000-0000AD010000}"/>
    <cellStyle name="Input 12 7" xfId="1148" xr:uid="{00000000-0005-0000-0000-0000AE010000}"/>
    <cellStyle name="Input 13" xfId="330" xr:uid="{00000000-0005-0000-0000-0000AF010000}"/>
    <cellStyle name="Input 13 2" xfId="1149" xr:uid="{00000000-0005-0000-0000-0000B0010000}"/>
    <cellStyle name="Input 13 2 2" xfId="1150" xr:uid="{00000000-0005-0000-0000-0000B1010000}"/>
    <cellStyle name="Input 13 2 3" xfId="1151" xr:uid="{00000000-0005-0000-0000-0000B2010000}"/>
    <cellStyle name="Input 13 2 4" xfId="1152" xr:uid="{00000000-0005-0000-0000-0000B3010000}"/>
    <cellStyle name="Input 13 2 5" xfId="1153" xr:uid="{00000000-0005-0000-0000-0000B4010000}"/>
    <cellStyle name="Input 13 3" xfId="1154" xr:uid="{00000000-0005-0000-0000-0000B5010000}"/>
    <cellStyle name="Input 13 4" xfId="1155" xr:uid="{00000000-0005-0000-0000-0000B6010000}"/>
    <cellStyle name="Input 13 5" xfId="1156" xr:uid="{00000000-0005-0000-0000-0000B7010000}"/>
    <cellStyle name="Input 13 6" xfId="1157" xr:uid="{00000000-0005-0000-0000-0000B8010000}"/>
    <cellStyle name="Input 13 7" xfId="1158" xr:uid="{00000000-0005-0000-0000-0000B9010000}"/>
    <cellStyle name="Input 14" xfId="331" xr:uid="{00000000-0005-0000-0000-0000BA010000}"/>
    <cellStyle name="Input 14 2" xfId="1159" xr:uid="{00000000-0005-0000-0000-0000BB010000}"/>
    <cellStyle name="Input 14 2 2" xfId="1160" xr:uid="{00000000-0005-0000-0000-0000BC010000}"/>
    <cellStyle name="Input 14 2 3" xfId="1161" xr:uid="{00000000-0005-0000-0000-0000BD010000}"/>
    <cellStyle name="Input 14 2 4" xfId="1162" xr:uid="{00000000-0005-0000-0000-0000BE010000}"/>
    <cellStyle name="Input 14 2 5" xfId="1163" xr:uid="{00000000-0005-0000-0000-0000BF010000}"/>
    <cellStyle name="Input 14 3" xfId="1164" xr:uid="{00000000-0005-0000-0000-0000C0010000}"/>
    <cellStyle name="Input 14 4" xfId="1165" xr:uid="{00000000-0005-0000-0000-0000C1010000}"/>
    <cellStyle name="Input 14 5" xfId="1166" xr:uid="{00000000-0005-0000-0000-0000C2010000}"/>
    <cellStyle name="Input 14 6" xfId="1167" xr:uid="{00000000-0005-0000-0000-0000C3010000}"/>
    <cellStyle name="Input 14 7" xfId="1168" xr:uid="{00000000-0005-0000-0000-0000C4010000}"/>
    <cellStyle name="Input 15" xfId="332" xr:uid="{00000000-0005-0000-0000-0000C5010000}"/>
    <cellStyle name="Input 15 2" xfId="1169" xr:uid="{00000000-0005-0000-0000-0000C6010000}"/>
    <cellStyle name="Input 15 2 2" xfId="1170" xr:uid="{00000000-0005-0000-0000-0000C7010000}"/>
    <cellStyle name="Input 15 2 3" xfId="1171" xr:uid="{00000000-0005-0000-0000-0000C8010000}"/>
    <cellStyle name="Input 15 2 4" xfId="1172" xr:uid="{00000000-0005-0000-0000-0000C9010000}"/>
    <cellStyle name="Input 15 2 5" xfId="1173" xr:uid="{00000000-0005-0000-0000-0000CA010000}"/>
    <cellStyle name="Input 15 3" xfId="1174" xr:uid="{00000000-0005-0000-0000-0000CB010000}"/>
    <cellStyle name="Input 15 4" xfId="1175" xr:uid="{00000000-0005-0000-0000-0000CC010000}"/>
    <cellStyle name="Input 15 5" xfId="1176" xr:uid="{00000000-0005-0000-0000-0000CD010000}"/>
    <cellStyle name="Input 15 6" xfId="1177" xr:uid="{00000000-0005-0000-0000-0000CE010000}"/>
    <cellStyle name="Input 15 7" xfId="1178" xr:uid="{00000000-0005-0000-0000-0000CF010000}"/>
    <cellStyle name="Input 16" xfId="333" xr:uid="{00000000-0005-0000-0000-0000D0010000}"/>
    <cellStyle name="Input 16 2" xfId="1179" xr:uid="{00000000-0005-0000-0000-0000D1010000}"/>
    <cellStyle name="Input 16 2 2" xfId="1180" xr:uid="{00000000-0005-0000-0000-0000D2010000}"/>
    <cellStyle name="Input 16 2 3" xfId="1181" xr:uid="{00000000-0005-0000-0000-0000D3010000}"/>
    <cellStyle name="Input 16 2 4" xfId="1182" xr:uid="{00000000-0005-0000-0000-0000D4010000}"/>
    <cellStyle name="Input 16 2 5" xfId="1183" xr:uid="{00000000-0005-0000-0000-0000D5010000}"/>
    <cellStyle name="Input 16 3" xfId="1184" xr:uid="{00000000-0005-0000-0000-0000D6010000}"/>
    <cellStyle name="Input 16 4" xfId="1185" xr:uid="{00000000-0005-0000-0000-0000D7010000}"/>
    <cellStyle name="Input 16 5" xfId="1186" xr:uid="{00000000-0005-0000-0000-0000D8010000}"/>
    <cellStyle name="Input 16 6" xfId="1187" xr:uid="{00000000-0005-0000-0000-0000D9010000}"/>
    <cellStyle name="Input 16 7" xfId="1188" xr:uid="{00000000-0005-0000-0000-0000DA010000}"/>
    <cellStyle name="Input 17" xfId="334" xr:uid="{00000000-0005-0000-0000-0000DB010000}"/>
    <cellStyle name="Input 17 2" xfId="1189" xr:uid="{00000000-0005-0000-0000-0000DC010000}"/>
    <cellStyle name="Input 17 2 2" xfId="1190" xr:uid="{00000000-0005-0000-0000-0000DD010000}"/>
    <cellStyle name="Input 17 2 3" xfId="1191" xr:uid="{00000000-0005-0000-0000-0000DE010000}"/>
    <cellStyle name="Input 17 2 4" xfId="1192" xr:uid="{00000000-0005-0000-0000-0000DF010000}"/>
    <cellStyle name="Input 17 2 5" xfId="1193" xr:uid="{00000000-0005-0000-0000-0000E0010000}"/>
    <cellStyle name="Input 17 3" xfId="1194" xr:uid="{00000000-0005-0000-0000-0000E1010000}"/>
    <cellStyle name="Input 17 4" xfId="1195" xr:uid="{00000000-0005-0000-0000-0000E2010000}"/>
    <cellStyle name="Input 17 5" xfId="1196" xr:uid="{00000000-0005-0000-0000-0000E3010000}"/>
    <cellStyle name="Input 17 6" xfId="1197" xr:uid="{00000000-0005-0000-0000-0000E4010000}"/>
    <cellStyle name="Input 17 7" xfId="1198" xr:uid="{00000000-0005-0000-0000-0000E5010000}"/>
    <cellStyle name="Input 18" xfId="335" xr:uid="{00000000-0005-0000-0000-0000E6010000}"/>
    <cellStyle name="Input 18 2" xfId="1199" xr:uid="{00000000-0005-0000-0000-0000E7010000}"/>
    <cellStyle name="Input 18 2 2" xfId="1200" xr:uid="{00000000-0005-0000-0000-0000E8010000}"/>
    <cellStyle name="Input 18 2 3" xfId="1201" xr:uid="{00000000-0005-0000-0000-0000E9010000}"/>
    <cellStyle name="Input 18 2 4" xfId="1202" xr:uid="{00000000-0005-0000-0000-0000EA010000}"/>
    <cellStyle name="Input 18 2 5" xfId="1203" xr:uid="{00000000-0005-0000-0000-0000EB010000}"/>
    <cellStyle name="Input 18 3" xfId="1204" xr:uid="{00000000-0005-0000-0000-0000EC010000}"/>
    <cellStyle name="Input 18 4" xfId="1205" xr:uid="{00000000-0005-0000-0000-0000ED010000}"/>
    <cellStyle name="Input 18 5" xfId="1206" xr:uid="{00000000-0005-0000-0000-0000EE010000}"/>
    <cellStyle name="Input 18 6" xfId="1207" xr:uid="{00000000-0005-0000-0000-0000EF010000}"/>
    <cellStyle name="Input 18 7" xfId="1208" xr:uid="{00000000-0005-0000-0000-0000F0010000}"/>
    <cellStyle name="Input 19" xfId="336" xr:uid="{00000000-0005-0000-0000-0000F1010000}"/>
    <cellStyle name="Input 19 2" xfId="1209" xr:uid="{00000000-0005-0000-0000-0000F2010000}"/>
    <cellStyle name="Input 19 2 2" xfId="1210" xr:uid="{00000000-0005-0000-0000-0000F3010000}"/>
    <cellStyle name="Input 19 2 3" xfId="1211" xr:uid="{00000000-0005-0000-0000-0000F4010000}"/>
    <cellStyle name="Input 19 2 4" xfId="1212" xr:uid="{00000000-0005-0000-0000-0000F5010000}"/>
    <cellStyle name="Input 19 2 5" xfId="1213" xr:uid="{00000000-0005-0000-0000-0000F6010000}"/>
    <cellStyle name="Input 19 3" xfId="1214" xr:uid="{00000000-0005-0000-0000-0000F7010000}"/>
    <cellStyle name="Input 19 4" xfId="1215" xr:uid="{00000000-0005-0000-0000-0000F8010000}"/>
    <cellStyle name="Input 19 5" xfId="1216" xr:uid="{00000000-0005-0000-0000-0000F9010000}"/>
    <cellStyle name="Input 19 6" xfId="1217" xr:uid="{00000000-0005-0000-0000-0000FA010000}"/>
    <cellStyle name="Input 19 7" xfId="1218" xr:uid="{00000000-0005-0000-0000-0000FB010000}"/>
    <cellStyle name="Input 2" xfId="337" xr:uid="{00000000-0005-0000-0000-0000FC010000}"/>
    <cellStyle name="Input 2 2" xfId="1219" xr:uid="{00000000-0005-0000-0000-0000FD010000}"/>
    <cellStyle name="Input 2 2 2" xfId="1220" xr:uid="{00000000-0005-0000-0000-0000FE010000}"/>
    <cellStyle name="Input 2 2 3" xfId="1221" xr:uid="{00000000-0005-0000-0000-0000FF010000}"/>
    <cellStyle name="Input 2 2 4" xfId="1222" xr:uid="{00000000-0005-0000-0000-000000020000}"/>
    <cellStyle name="Input 2 2 5" xfId="1223" xr:uid="{00000000-0005-0000-0000-000001020000}"/>
    <cellStyle name="Input 2 3" xfId="1224" xr:uid="{00000000-0005-0000-0000-000002020000}"/>
    <cellStyle name="Input 2 4" xfId="1225" xr:uid="{00000000-0005-0000-0000-000003020000}"/>
    <cellStyle name="Input 2 5" xfId="1226" xr:uid="{00000000-0005-0000-0000-000004020000}"/>
    <cellStyle name="Input 2 6" xfId="1227" xr:uid="{00000000-0005-0000-0000-000005020000}"/>
    <cellStyle name="Input 2 7" xfId="1228" xr:uid="{00000000-0005-0000-0000-000006020000}"/>
    <cellStyle name="Input 20" xfId="338" xr:uid="{00000000-0005-0000-0000-000007020000}"/>
    <cellStyle name="Input 20 2" xfId="1229" xr:uid="{00000000-0005-0000-0000-000008020000}"/>
    <cellStyle name="Input 20 2 2" xfId="1230" xr:uid="{00000000-0005-0000-0000-000009020000}"/>
    <cellStyle name="Input 20 2 3" xfId="1231" xr:uid="{00000000-0005-0000-0000-00000A020000}"/>
    <cellStyle name="Input 20 2 4" xfId="1232" xr:uid="{00000000-0005-0000-0000-00000B020000}"/>
    <cellStyle name="Input 20 2 5" xfId="1233" xr:uid="{00000000-0005-0000-0000-00000C020000}"/>
    <cellStyle name="Input 20 3" xfId="1234" xr:uid="{00000000-0005-0000-0000-00000D020000}"/>
    <cellStyle name="Input 20 4" xfId="1235" xr:uid="{00000000-0005-0000-0000-00000E020000}"/>
    <cellStyle name="Input 20 5" xfId="1236" xr:uid="{00000000-0005-0000-0000-00000F020000}"/>
    <cellStyle name="Input 20 6" xfId="1237" xr:uid="{00000000-0005-0000-0000-000010020000}"/>
    <cellStyle name="Input 20 7" xfId="1238" xr:uid="{00000000-0005-0000-0000-000011020000}"/>
    <cellStyle name="Input 21" xfId="339" xr:uid="{00000000-0005-0000-0000-000012020000}"/>
    <cellStyle name="Input 21 2" xfId="1239" xr:uid="{00000000-0005-0000-0000-000013020000}"/>
    <cellStyle name="Input 21 2 2" xfId="1240" xr:uid="{00000000-0005-0000-0000-000014020000}"/>
    <cellStyle name="Input 21 2 3" xfId="1241" xr:uid="{00000000-0005-0000-0000-000015020000}"/>
    <cellStyle name="Input 21 2 4" xfId="1242" xr:uid="{00000000-0005-0000-0000-000016020000}"/>
    <cellStyle name="Input 21 2 5" xfId="1243" xr:uid="{00000000-0005-0000-0000-000017020000}"/>
    <cellStyle name="Input 21 3" xfId="1244" xr:uid="{00000000-0005-0000-0000-000018020000}"/>
    <cellStyle name="Input 21 4" xfId="1245" xr:uid="{00000000-0005-0000-0000-000019020000}"/>
    <cellStyle name="Input 21 5" xfId="1246" xr:uid="{00000000-0005-0000-0000-00001A020000}"/>
    <cellStyle name="Input 21 6" xfId="1247" xr:uid="{00000000-0005-0000-0000-00001B020000}"/>
    <cellStyle name="Input 21 7" xfId="1248" xr:uid="{00000000-0005-0000-0000-00001C020000}"/>
    <cellStyle name="Input 22" xfId="340" xr:uid="{00000000-0005-0000-0000-00001D020000}"/>
    <cellStyle name="Input 22 2" xfId="1249" xr:uid="{00000000-0005-0000-0000-00001E020000}"/>
    <cellStyle name="Input 22 2 2" xfId="1250" xr:uid="{00000000-0005-0000-0000-00001F020000}"/>
    <cellStyle name="Input 22 2 3" xfId="1251" xr:uid="{00000000-0005-0000-0000-000020020000}"/>
    <cellStyle name="Input 22 2 4" xfId="1252" xr:uid="{00000000-0005-0000-0000-000021020000}"/>
    <cellStyle name="Input 22 2 5" xfId="1253" xr:uid="{00000000-0005-0000-0000-000022020000}"/>
    <cellStyle name="Input 22 3" xfId="1254" xr:uid="{00000000-0005-0000-0000-000023020000}"/>
    <cellStyle name="Input 22 4" xfId="1255" xr:uid="{00000000-0005-0000-0000-000024020000}"/>
    <cellStyle name="Input 22 5" xfId="1256" xr:uid="{00000000-0005-0000-0000-000025020000}"/>
    <cellStyle name="Input 22 6" xfId="1257" xr:uid="{00000000-0005-0000-0000-000026020000}"/>
    <cellStyle name="Input 22 7" xfId="1258" xr:uid="{00000000-0005-0000-0000-000027020000}"/>
    <cellStyle name="Input 23" xfId="341" xr:uid="{00000000-0005-0000-0000-000028020000}"/>
    <cellStyle name="Input 23 2" xfId="1259" xr:uid="{00000000-0005-0000-0000-000029020000}"/>
    <cellStyle name="Input 23 2 2" xfId="1260" xr:uid="{00000000-0005-0000-0000-00002A020000}"/>
    <cellStyle name="Input 23 2 3" xfId="1261" xr:uid="{00000000-0005-0000-0000-00002B020000}"/>
    <cellStyle name="Input 23 2 4" xfId="1262" xr:uid="{00000000-0005-0000-0000-00002C020000}"/>
    <cellStyle name="Input 23 2 5" xfId="1263" xr:uid="{00000000-0005-0000-0000-00002D020000}"/>
    <cellStyle name="Input 23 3" xfId="1264" xr:uid="{00000000-0005-0000-0000-00002E020000}"/>
    <cellStyle name="Input 23 4" xfId="1265" xr:uid="{00000000-0005-0000-0000-00002F020000}"/>
    <cellStyle name="Input 23 5" xfId="1266" xr:uid="{00000000-0005-0000-0000-000030020000}"/>
    <cellStyle name="Input 23 6" xfId="1267" xr:uid="{00000000-0005-0000-0000-000031020000}"/>
    <cellStyle name="Input 23 7" xfId="1268" xr:uid="{00000000-0005-0000-0000-000032020000}"/>
    <cellStyle name="Input 24" xfId="342" xr:uid="{00000000-0005-0000-0000-000033020000}"/>
    <cellStyle name="Input 24 2" xfId="1269" xr:uid="{00000000-0005-0000-0000-000034020000}"/>
    <cellStyle name="Input 24 2 2" xfId="1270" xr:uid="{00000000-0005-0000-0000-000035020000}"/>
    <cellStyle name="Input 24 2 3" xfId="1271" xr:uid="{00000000-0005-0000-0000-000036020000}"/>
    <cellStyle name="Input 24 2 4" xfId="1272" xr:uid="{00000000-0005-0000-0000-000037020000}"/>
    <cellStyle name="Input 24 2 5" xfId="1273" xr:uid="{00000000-0005-0000-0000-000038020000}"/>
    <cellStyle name="Input 24 3" xfId="1274" xr:uid="{00000000-0005-0000-0000-000039020000}"/>
    <cellStyle name="Input 24 4" xfId="1275" xr:uid="{00000000-0005-0000-0000-00003A020000}"/>
    <cellStyle name="Input 24 5" xfId="1276" xr:uid="{00000000-0005-0000-0000-00003B020000}"/>
    <cellStyle name="Input 24 6" xfId="1277" xr:uid="{00000000-0005-0000-0000-00003C020000}"/>
    <cellStyle name="Input 24 7" xfId="1278" xr:uid="{00000000-0005-0000-0000-00003D020000}"/>
    <cellStyle name="Input 25" xfId="343" xr:uid="{00000000-0005-0000-0000-00003E020000}"/>
    <cellStyle name="Input 25 2" xfId="1279" xr:uid="{00000000-0005-0000-0000-00003F020000}"/>
    <cellStyle name="Input 25 2 2" xfId="1280" xr:uid="{00000000-0005-0000-0000-000040020000}"/>
    <cellStyle name="Input 25 2 3" xfId="1281" xr:uid="{00000000-0005-0000-0000-000041020000}"/>
    <cellStyle name="Input 25 2 4" xfId="1282" xr:uid="{00000000-0005-0000-0000-000042020000}"/>
    <cellStyle name="Input 25 2 5" xfId="1283" xr:uid="{00000000-0005-0000-0000-000043020000}"/>
    <cellStyle name="Input 25 3" xfId="1284" xr:uid="{00000000-0005-0000-0000-000044020000}"/>
    <cellStyle name="Input 25 4" xfId="1285" xr:uid="{00000000-0005-0000-0000-000045020000}"/>
    <cellStyle name="Input 25 5" xfId="1286" xr:uid="{00000000-0005-0000-0000-000046020000}"/>
    <cellStyle name="Input 25 6" xfId="1287" xr:uid="{00000000-0005-0000-0000-000047020000}"/>
    <cellStyle name="Input 25 7" xfId="1288" xr:uid="{00000000-0005-0000-0000-000048020000}"/>
    <cellStyle name="Input 26" xfId="1289" xr:uid="{00000000-0005-0000-0000-000049020000}"/>
    <cellStyle name="Input 26 2" xfId="1290" xr:uid="{00000000-0005-0000-0000-00004A020000}"/>
    <cellStyle name="Input 26 3" xfId="1291" xr:uid="{00000000-0005-0000-0000-00004B020000}"/>
    <cellStyle name="Input 26 4" xfId="1292" xr:uid="{00000000-0005-0000-0000-00004C020000}"/>
    <cellStyle name="Input 26 5" xfId="1293" xr:uid="{00000000-0005-0000-0000-00004D020000}"/>
    <cellStyle name="Input 27" xfId="1294" xr:uid="{00000000-0005-0000-0000-00004E020000}"/>
    <cellStyle name="Input 28" xfId="1295" xr:uid="{00000000-0005-0000-0000-00004F020000}"/>
    <cellStyle name="Input 29" xfId="1296" xr:uid="{00000000-0005-0000-0000-000050020000}"/>
    <cellStyle name="Input 3" xfId="344" xr:uid="{00000000-0005-0000-0000-000051020000}"/>
    <cellStyle name="Input 3 2" xfId="1297" xr:uid="{00000000-0005-0000-0000-000052020000}"/>
    <cellStyle name="Input 3 2 2" xfId="1298" xr:uid="{00000000-0005-0000-0000-000053020000}"/>
    <cellStyle name="Input 3 2 3" xfId="1299" xr:uid="{00000000-0005-0000-0000-000054020000}"/>
    <cellStyle name="Input 3 2 4" xfId="1300" xr:uid="{00000000-0005-0000-0000-000055020000}"/>
    <cellStyle name="Input 3 2 5" xfId="1301" xr:uid="{00000000-0005-0000-0000-000056020000}"/>
    <cellStyle name="Input 3 3" xfId="1302" xr:uid="{00000000-0005-0000-0000-000057020000}"/>
    <cellStyle name="Input 3 4" xfId="1303" xr:uid="{00000000-0005-0000-0000-000058020000}"/>
    <cellStyle name="Input 3 5" xfId="1304" xr:uid="{00000000-0005-0000-0000-000059020000}"/>
    <cellStyle name="Input 3 6" xfId="1305" xr:uid="{00000000-0005-0000-0000-00005A020000}"/>
    <cellStyle name="Input 3 7" xfId="1306" xr:uid="{00000000-0005-0000-0000-00005B020000}"/>
    <cellStyle name="Input 30" xfId="1307" xr:uid="{00000000-0005-0000-0000-00005C020000}"/>
    <cellStyle name="Input 31" xfId="1308" xr:uid="{00000000-0005-0000-0000-00005D020000}"/>
    <cellStyle name="Input 4" xfId="345" xr:uid="{00000000-0005-0000-0000-00005E020000}"/>
    <cellStyle name="Input 4 2" xfId="1309" xr:uid="{00000000-0005-0000-0000-00005F020000}"/>
    <cellStyle name="Input 4 2 2" xfId="1310" xr:uid="{00000000-0005-0000-0000-000060020000}"/>
    <cellStyle name="Input 4 2 3" xfId="1311" xr:uid="{00000000-0005-0000-0000-000061020000}"/>
    <cellStyle name="Input 4 2 4" xfId="1312" xr:uid="{00000000-0005-0000-0000-000062020000}"/>
    <cellStyle name="Input 4 2 5" xfId="1313" xr:uid="{00000000-0005-0000-0000-000063020000}"/>
    <cellStyle name="Input 4 3" xfId="1314" xr:uid="{00000000-0005-0000-0000-000064020000}"/>
    <cellStyle name="Input 4 4" xfId="1315" xr:uid="{00000000-0005-0000-0000-000065020000}"/>
    <cellStyle name="Input 4 5" xfId="1316" xr:uid="{00000000-0005-0000-0000-000066020000}"/>
    <cellStyle name="Input 4 6" xfId="1317" xr:uid="{00000000-0005-0000-0000-000067020000}"/>
    <cellStyle name="Input 4 7" xfId="1318" xr:uid="{00000000-0005-0000-0000-000068020000}"/>
    <cellStyle name="Input 5" xfId="346" xr:uid="{00000000-0005-0000-0000-000069020000}"/>
    <cellStyle name="Input 5 2" xfId="1319" xr:uid="{00000000-0005-0000-0000-00006A020000}"/>
    <cellStyle name="Input 5 2 2" xfId="1320" xr:uid="{00000000-0005-0000-0000-00006B020000}"/>
    <cellStyle name="Input 5 2 3" xfId="1321" xr:uid="{00000000-0005-0000-0000-00006C020000}"/>
    <cellStyle name="Input 5 2 4" xfId="1322" xr:uid="{00000000-0005-0000-0000-00006D020000}"/>
    <cellStyle name="Input 5 2 5" xfId="1323" xr:uid="{00000000-0005-0000-0000-00006E020000}"/>
    <cellStyle name="Input 5 3" xfId="1324" xr:uid="{00000000-0005-0000-0000-00006F020000}"/>
    <cellStyle name="Input 5 4" xfId="1325" xr:uid="{00000000-0005-0000-0000-000070020000}"/>
    <cellStyle name="Input 5 5" xfId="1326" xr:uid="{00000000-0005-0000-0000-000071020000}"/>
    <cellStyle name="Input 5 6" xfId="1327" xr:uid="{00000000-0005-0000-0000-000072020000}"/>
    <cellStyle name="Input 5 7" xfId="1328" xr:uid="{00000000-0005-0000-0000-000073020000}"/>
    <cellStyle name="Input 6" xfId="347" xr:uid="{00000000-0005-0000-0000-000074020000}"/>
    <cellStyle name="Input 6 2" xfId="1329" xr:uid="{00000000-0005-0000-0000-000075020000}"/>
    <cellStyle name="Input 6 2 2" xfId="1330" xr:uid="{00000000-0005-0000-0000-000076020000}"/>
    <cellStyle name="Input 6 2 3" xfId="1331" xr:uid="{00000000-0005-0000-0000-000077020000}"/>
    <cellStyle name="Input 6 2 4" xfId="1332" xr:uid="{00000000-0005-0000-0000-000078020000}"/>
    <cellStyle name="Input 6 2 5" xfId="1333" xr:uid="{00000000-0005-0000-0000-000079020000}"/>
    <cellStyle name="Input 6 3" xfId="1334" xr:uid="{00000000-0005-0000-0000-00007A020000}"/>
    <cellStyle name="Input 6 4" xfId="1335" xr:uid="{00000000-0005-0000-0000-00007B020000}"/>
    <cellStyle name="Input 6 5" xfId="1336" xr:uid="{00000000-0005-0000-0000-00007C020000}"/>
    <cellStyle name="Input 6 6" xfId="1337" xr:uid="{00000000-0005-0000-0000-00007D020000}"/>
    <cellStyle name="Input 6 7" xfId="1338" xr:uid="{00000000-0005-0000-0000-00007E020000}"/>
    <cellStyle name="Input 7" xfId="348" xr:uid="{00000000-0005-0000-0000-00007F020000}"/>
    <cellStyle name="Input 7 2" xfId="1339" xr:uid="{00000000-0005-0000-0000-000080020000}"/>
    <cellStyle name="Input 7 2 2" xfId="1340" xr:uid="{00000000-0005-0000-0000-000081020000}"/>
    <cellStyle name="Input 7 2 3" xfId="1341" xr:uid="{00000000-0005-0000-0000-000082020000}"/>
    <cellStyle name="Input 7 2 4" xfId="1342" xr:uid="{00000000-0005-0000-0000-000083020000}"/>
    <cellStyle name="Input 7 2 5" xfId="1343" xr:uid="{00000000-0005-0000-0000-000084020000}"/>
    <cellStyle name="Input 7 3" xfId="1344" xr:uid="{00000000-0005-0000-0000-000085020000}"/>
    <cellStyle name="Input 7 4" xfId="1345" xr:uid="{00000000-0005-0000-0000-000086020000}"/>
    <cellStyle name="Input 7 5" xfId="1346" xr:uid="{00000000-0005-0000-0000-000087020000}"/>
    <cellStyle name="Input 7 6" xfId="1347" xr:uid="{00000000-0005-0000-0000-000088020000}"/>
    <cellStyle name="Input 7 7" xfId="1348" xr:uid="{00000000-0005-0000-0000-000089020000}"/>
    <cellStyle name="Input 8" xfId="349" xr:uid="{00000000-0005-0000-0000-00008A020000}"/>
    <cellStyle name="Input 8 2" xfId="1349" xr:uid="{00000000-0005-0000-0000-00008B020000}"/>
    <cellStyle name="Input 8 2 2" xfId="1350" xr:uid="{00000000-0005-0000-0000-00008C020000}"/>
    <cellStyle name="Input 8 2 3" xfId="1351" xr:uid="{00000000-0005-0000-0000-00008D020000}"/>
    <cellStyle name="Input 8 2 4" xfId="1352" xr:uid="{00000000-0005-0000-0000-00008E020000}"/>
    <cellStyle name="Input 8 2 5" xfId="1353" xr:uid="{00000000-0005-0000-0000-00008F020000}"/>
    <cellStyle name="Input 8 3" xfId="1354" xr:uid="{00000000-0005-0000-0000-000090020000}"/>
    <cellStyle name="Input 8 4" xfId="1355" xr:uid="{00000000-0005-0000-0000-000091020000}"/>
    <cellStyle name="Input 8 5" xfId="1356" xr:uid="{00000000-0005-0000-0000-000092020000}"/>
    <cellStyle name="Input 8 6" xfId="1357" xr:uid="{00000000-0005-0000-0000-000093020000}"/>
    <cellStyle name="Input 8 7" xfId="1358" xr:uid="{00000000-0005-0000-0000-000094020000}"/>
    <cellStyle name="Input 9" xfId="350" xr:uid="{00000000-0005-0000-0000-000095020000}"/>
    <cellStyle name="Input 9 2" xfId="1359" xr:uid="{00000000-0005-0000-0000-000096020000}"/>
    <cellStyle name="Input 9 2 2" xfId="1360" xr:uid="{00000000-0005-0000-0000-000097020000}"/>
    <cellStyle name="Input 9 2 3" xfId="1361" xr:uid="{00000000-0005-0000-0000-000098020000}"/>
    <cellStyle name="Input 9 2 4" xfId="1362" xr:uid="{00000000-0005-0000-0000-000099020000}"/>
    <cellStyle name="Input 9 2 5" xfId="1363" xr:uid="{00000000-0005-0000-0000-00009A020000}"/>
    <cellStyle name="Input 9 3" xfId="1364" xr:uid="{00000000-0005-0000-0000-00009B020000}"/>
    <cellStyle name="Input 9 4" xfId="1365" xr:uid="{00000000-0005-0000-0000-00009C020000}"/>
    <cellStyle name="Input 9 5" xfId="1366" xr:uid="{00000000-0005-0000-0000-00009D020000}"/>
    <cellStyle name="Input 9 6" xfId="1367" xr:uid="{00000000-0005-0000-0000-00009E020000}"/>
    <cellStyle name="Input 9 7" xfId="1368" xr:uid="{00000000-0005-0000-0000-00009F020000}"/>
    <cellStyle name="Linked Cell" xfId="351" xr:uid="{00000000-0005-0000-0000-0000A0020000}"/>
    <cellStyle name="Linked Cell 2" xfId="1369" xr:uid="{00000000-0005-0000-0000-0000A1020000}"/>
    <cellStyle name="Linked Cell 2 2" xfId="1660" xr:uid="{00000000-0005-0000-0000-0000A2020000}"/>
    <cellStyle name="Linked Cell 3" xfId="1663" xr:uid="{00000000-0005-0000-0000-0000A3020000}"/>
    <cellStyle name="Millares [0] 2" xfId="352" xr:uid="{00000000-0005-0000-0000-0000A4020000}"/>
    <cellStyle name="Millares [0] 2 2" xfId="353" xr:uid="{00000000-0005-0000-0000-0000A5020000}"/>
    <cellStyle name="Millares [0] 2 2 10" xfId="354" xr:uid="{00000000-0005-0000-0000-0000A6020000}"/>
    <cellStyle name="Millares [0] 2 2 10 2" xfId="653" xr:uid="{00000000-0005-0000-0000-0000A7020000}"/>
    <cellStyle name="Millares [0] 2 2 10 2 2" xfId="998" xr:uid="{00000000-0005-0000-0000-0000A8020000}"/>
    <cellStyle name="Millares [0] 2 2 10 3" xfId="855" xr:uid="{00000000-0005-0000-0000-0000A9020000}"/>
    <cellStyle name="Millares [0] 2 2 11" xfId="355" xr:uid="{00000000-0005-0000-0000-0000AA020000}"/>
    <cellStyle name="Millares [0] 2 2 11 2" xfId="657" xr:uid="{00000000-0005-0000-0000-0000AB020000}"/>
    <cellStyle name="Millares [0] 2 2 11 2 2" xfId="1002" xr:uid="{00000000-0005-0000-0000-0000AC020000}"/>
    <cellStyle name="Millares [0] 2 2 11 3" xfId="856" xr:uid="{00000000-0005-0000-0000-0000AD020000}"/>
    <cellStyle name="Millares [0] 2 2 12" xfId="356" xr:uid="{00000000-0005-0000-0000-0000AE020000}"/>
    <cellStyle name="Millares [0] 2 2 12 2" xfId="661" xr:uid="{00000000-0005-0000-0000-0000AF020000}"/>
    <cellStyle name="Millares [0] 2 2 12 2 2" xfId="1006" xr:uid="{00000000-0005-0000-0000-0000B0020000}"/>
    <cellStyle name="Millares [0] 2 2 12 3" xfId="857" xr:uid="{00000000-0005-0000-0000-0000B1020000}"/>
    <cellStyle name="Millares [0] 2 2 13" xfId="357" xr:uid="{00000000-0005-0000-0000-0000B2020000}"/>
    <cellStyle name="Millares [0] 2 2 13 2" xfId="665" xr:uid="{00000000-0005-0000-0000-0000B3020000}"/>
    <cellStyle name="Millares [0] 2 2 13 2 2" xfId="1010" xr:uid="{00000000-0005-0000-0000-0000B4020000}"/>
    <cellStyle name="Millares [0] 2 2 13 3" xfId="858" xr:uid="{00000000-0005-0000-0000-0000B5020000}"/>
    <cellStyle name="Millares [0] 2 2 14" xfId="358" xr:uid="{00000000-0005-0000-0000-0000B6020000}"/>
    <cellStyle name="Millares [0] 2 2 14 2" xfId="669" xr:uid="{00000000-0005-0000-0000-0000B7020000}"/>
    <cellStyle name="Millares [0] 2 2 14 2 2" xfId="1014" xr:uid="{00000000-0005-0000-0000-0000B8020000}"/>
    <cellStyle name="Millares [0] 2 2 14 3" xfId="859" xr:uid="{00000000-0005-0000-0000-0000B9020000}"/>
    <cellStyle name="Millares [0] 2 2 15" xfId="359" xr:uid="{00000000-0005-0000-0000-0000BA020000}"/>
    <cellStyle name="Millares [0] 2 2 15 2" xfId="673" xr:uid="{00000000-0005-0000-0000-0000BB020000}"/>
    <cellStyle name="Millares [0] 2 2 15 2 2" xfId="1018" xr:uid="{00000000-0005-0000-0000-0000BC020000}"/>
    <cellStyle name="Millares [0] 2 2 15 3" xfId="860" xr:uid="{00000000-0005-0000-0000-0000BD020000}"/>
    <cellStyle name="Millares [0] 2 2 16" xfId="360" xr:uid="{00000000-0005-0000-0000-0000BE020000}"/>
    <cellStyle name="Millares [0] 2 2 16 2" xfId="677" xr:uid="{00000000-0005-0000-0000-0000BF020000}"/>
    <cellStyle name="Millares [0] 2 2 16 2 2" xfId="1022" xr:uid="{00000000-0005-0000-0000-0000C0020000}"/>
    <cellStyle name="Millares [0] 2 2 16 3" xfId="861" xr:uid="{00000000-0005-0000-0000-0000C1020000}"/>
    <cellStyle name="Millares [0] 2 2 17" xfId="361" xr:uid="{00000000-0005-0000-0000-0000C2020000}"/>
    <cellStyle name="Millares [0] 2 2 17 2" xfId="681" xr:uid="{00000000-0005-0000-0000-0000C3020000}"/>
    <cellStyle name="Millares [0] 2 2 17 2 2" xfId="1026" xr:uid="{00000000-0005-0000-0000-0000C4020000}"/>
    <cellStyle name="Millares [0] 2 2 17 3" xfId="862" xr:uid="{00000000-0005-0000-0000-0000C5020000}"/>
    <cellStyle name="Millares [0] 2 2 18" xfId="362" xr:uid="{00000000-0005-0000-0000-0000C6020000}"/>
    <cellStyle name="Millares [0] 2 2 18 2" xfId="685" xr:uid="{00000000-0005-0000-0000-0000C7020000}"/>
    <cellStyle name="Millares [0] 2 2 18 2 2" xfId="1030" xr:uid="{00000000-0005-0000-0000-0000C8020000}"/>
    <cellStyle name="Millares [0] 2 2 18 3" xfId="863" xr:uid="{00000000-0005-0000-0000-0000C9020000}"/>
    <cellStyle name="Millares [0] 2 2 19" xfId="363" xr:uid="{00000000-0005-0000-0000-0000CA020000}"/>
    <cellStyle name="Millares [0] 2 2 19 2" xfId="689" xr:uid="{00000000-0005-0000-0000-0000CB020000}"/>
    <cellStyle name="Millares [0] 2 2 19 2 2" xfId="1034" xr:uid="{00000000-0005-0000-0000-0000CC020000}"/>
    <cellStyle name="Millares [0] 2 2 19 3" xfId="864" xr:uid="{00000000-0005-0000-0000-0000CD020000}"/>
    <cellStyle name="Millares [0] 2 2 2" xfId="364" xr:uid="{00000000-0005-0000-0000-0000CE020000}"/>
    <cellStyle name="Millares [0] 2 2 2 2" xfId="621" xr:uid="{00000000-0005-0000-0000-0000CF020000}"/>
    <cellStyle name="Millares [0] 2 2 2 2 2" xfId="966" xr:uid="{00000000-0005-0000-0000-0000D0020000}"/>
    <cellStyle name="Millares [0] 2 2 2 3" xfId="865" xr:uid="{00000000-0005-0000-0000-0000D1020000}"/>
    <cellStyle name="Millares [0] 2 2 20" xfId="365" xr:uid="{00000000-0005-0000-0000-0000D2020000}"/>
    <cellStyle name="Millares [0] 2 2 20 2" xfId="693" xr:uid="{00000000-0005-0000-0000-0000D3020000}"/>
    <cellStyle name="Millares [0] 2 2 20 2 2" xfId="1038" xr:uid="{00000000-0005-0000-0000-0000D4020000}"/>
    <cellStyle name="Millares [0] 2 2 20 3" xfId="866" xr:uid="{00000000-0005-0000-0000-0000D5020000}"/>
    <cellStyle name="Millares [0] 2 2 21" xfId="366" xr:uid="{00000000-0005-0000-0000-0000D6020000}"/>
    <cellStyle name="Millares [0] 2 2 21 2" xfId="697" xr:uid="{00000000-0005-0000-0000-0000D7020000}"/>
    <cellStyle name="Millares [0] 2 2 21 2 2" xfId="1042" xr:uid="{00000000-0005-0000-0000-0000D8020000}"/>
    <cellStyle name="Millares [0] 2 2 21 3" xfId="867" xr:uid="{00000000-0005-0000-0000-0000D9020000}"/>
    <cellStyle name="Millares [0] 2 2 22" xfId="367" xr:uid="{00000000-0005-0000-0000-0000DA020000}"/>
    <cellStyle name="Millares [0] 2 2 22 2" xfId="701" xr:uid="{00000000-0005-0000-0000-0000DB020000}"/>
    <cellStyle name="Millares [0] 2 2 22 2 2" xfId="1046" xr:uid="{00000000-0005-0000-0000-0000DC020000}"/>
    <cellStyle name="Millares [0] 2 2 22 3" xfId="868" xr:uid="{00000000-0005-0000-0000-0000DD020000}"/>
    <cellStyle name="Millares [0] 2 2 23" xfId="368" xr:uid="{00000000-0005-0000-0000-0000DE020000}"/>
    <cellStyle name="Millares [0] 2 2 23 2" xfId="705" xr:uid="{00000000-0005-0000-0000-0000DF020000}"/>
    <cellStyle name="Millares [0] 2 2 23 2 2" xfId="1050" xr:uid="{00000000-0005-0000-0000-0000E0020000}"/>
    <cellStyle name="Millares [0] 2 2 23 3" xfId="869" xr:uid="{00000000-0005-0000-0000-0000E1020000}"/>
    <cellStyle name="Millares [0] 2 2 24" xfId="369" xr:uid="{00000000-0005-0000-0000-0000E2020000}"/>
    <cellStyle name="Millares [0] 2 2 24 2" xfId="709" xr:uid="{00000000-0005-0000-0000-0000E3020000}"/>
    <cellStyle name="Millares [0] 2 2 24 2 2" xfId="1054" xr:uid="{00000000-0005-0000-0000-0000E4020000}"/>
    <cellStyle name="Millares [0] 2 2 24 3" xfId="870" xr:uid="{00000000-0005-0000-0000-0000E5020000}"/>
    <cellStyle name="Millares [0] 2 2 25" xfId="370" xr:uid="{00000000-0005-0000-0000-0000E6020000}"/>
    <cellStyle name="Millares [0] 2 2 25 2" xfId="713" xr:uid="{00000000-0005-0000-0000-0000E7020000}"/>
    <cellStyle name="Millares [0] 2 2 25 2 2" xfId="1058" xr:uid="{00000000-0005-0000-0000-0000E8020000}"/>
    <cellStyle name="Millares [0] 2 2 25 3" xfId="871" xr:uid="{00000000-0005-0000-0000-0000E9020000}"/>
    <cellStyle name="Millares [0] 2 2 26" xfId="613" xr:uid="{00000000-0005-0000-0000-0000EA020000}"/>
    <cellStyle name="Millares [0] 2 2 26 2" xfId="958" xr:uid="{00000000-0005-0000-0000-0000EB020000}"/>
    <cellStyle name="Millares [0] 2 2 27" xfId="854" xr:uid="{00000000-0005-0000-0000-0000EC020000}"/>
    <cellStyle name="Millares [0] 2 2 3" xfId="371" xr:uid="{00000000-0005-0000-0000-0000ED020000}"/>
    <cellStyle name="Millares [0] 2 2 3 2" xfId="625" xr:uid="{00000000-0005-0000-0000-0000EE020000}"/>
    <cellStyle name="Millares [0] 2 2 3 2 2" xfId="970" xr:uid="{00000000-0005-0000-0000-0000EF020000}"/>
    <cellStyle name="Millares [0] 2 2 3 3" xfId="872" xr:uid="{00000000-0005-0000-0000-0000F0020000}"/>
    <cellStyle name="Millares [0] 2 2 4" xfId="372" xr:uid="{00000000-0005-0000-0000-0000F1020000}"/>
    <cellStyle name="Millares [0] 2 2 4 2" xfId="629" xr:uid="{00000000-0005-0000-0000-0000F2020000}"/>
    <cellStyle name="Millares [0] 2 2 4 2 2" xfId="974" xr:uid="{00000000-0005-0000-0000-0000F3020000}"/>
    <cellStyle name="Millares [0] 2 2 4 3" xfId="873" xr:uid="{00000000-0005-0000-0000-0000F4020000}"/>
    <cellStyle name="Millares [0] 2 2 5" xfId="373" xr:uid="{00000000-0005-0000-0000-0000F5020000}"/>
    <cellStyle name="Millares [0] 2 2 5 2" xfId="633" xr:uid="{00000000-0005-0000-0000-0000F6020000}"/>
    <cellStyle name="Millares [0] 2 2 5 2 2" xfId="978" xr:uid="{00000000-0005-0000-0000-0000F7020000}"/>
    <cellStyle name="Millares [0] 2 2 5 3" xfId="874" xr:uid="{00000000-0005-0000-0000-0000F8020000}"/>
    <cellStyle name="Millares [0] 2 2 6" xfId="374" xr:uid="{00000000-0005-0000-0000-0000F9020000}"/>
    <cellStyle name="Millares [0] 2 2 6 2" xfId="637" xr:uid="{00000000-0005-0000-0000-0000FA020000}"/>
    <cellStyle name="Millares [0] 2 2 6 2 2" xfId="982" xr:uid="{00000000-0005-0000-0000-0000FB020000}"/>
    <cellStyle name="Millares [0] 2 2 6 3" xfId="875" xr:uid="{00000000-0005-0000-0000-0000FC020000}"/>
    <cellStyle name="Millares [0] 2 2 7" xfId="375" xr:uid="{00000000-0005-0000-0000-0000FD020000}"/>
    <cellStyle name="Millares [0] 2 2 7 2" xfId="641" xr:uid="{00000000-0005-0000-0000-0000FE020000}"/>
    <cellStyle name="Millares [0] 2 2 7 2 2" xfId="986" xr:uid="{00000000-0005-0000-0000-0000FF020000}"/>
    <cellStyle name="Millares [0] 2 2 7 3" xfId="876" xr:uid="{00000000-0005-0000-0000-000000030000}"/>
    <cellStyle name="Millares [0] 2 2 8" xfId="376" xr:uid="{00000000-0005-0000-0000-000001030000}"/>
    <cellStyle name="Millares [0] 2 2 8 2" xfId="645" xr:uid="{00000000-0005-0000-0000-000002030000}"/>
    <cellStyle name="Millares [0] 2 2 8 2 2" xfId="990" xr:uid="{00000000-0005-0000-0000-000003030000}"/>
    <cellStyle name="Millares [0] 2 2 8 3" xfId="877" xr:uid="{00000000-0005-0000-0000-000004030000}"/>
    <cellStyle name="Millares [0] 2 2 9" xfId="377" xr:uid="{00000000-0005-0000-0000-000005030000}"/>
    <cellStyle name="Millares [0] 2 2 9 2" xfId="649" xr:uid="{00000000-0005-0000-0000-000006030000}"/>
    <cellStyle name="Millares [0] 2 2 9 2 2" xfId="994" xr:uid="{00000000-0005-0000-0000-000007030000}"/>
    <cellStyle name="Millares [0] 2 2 9 3" xfId="878" xr:uid="{00000000-0005-0000-0000-000008030000}"/>
    <cellStyle name="Millares [0] 2 3" xfId="612" xr:uid="{00000000-0005-0000-0000-000009030000}"/>
    <cellStyle name="Millares [0] 2 3 2" xfId="957" xr:uid="{00000000-0005-0000-0000-00000A030000}"/>
    <cellStyle name="Millares [0] 2 4" xfId="853" xr:uid="{00000000-0005-0000-0000-00000B030000}"/>
    <cellStyle name="Millares [0] 3" xfId="378" xr:uid="{00000000-0005-0000-0000-00000C030000}"/>
    <cellStyle name="Millares [0] 3 2" xfId="614" xr:uid="{00000000-0005-0000-0000-00000D030000}"/>
    <cellStyle name="Millares [0] 3 2 2" xfId="959" xr:uid="{00000000-0005-0000-0000-00000E030000}"/>
    <cellStyle name="Millares [0] 3 3" xfId="879" xr:uid="{00000000-0005-0000-0000-00000F030000}"/>
    <cellStyle name="Millares [0] 4" xfId="379" xr:uid="{00000000-0005-0000-0000-000010030000}"/>
    <cellStyle name="Millares [0] 4 2" xfId="615" xr:uid="{00000000-0005-0000-0000-000011030000}"/>
    <cellStyle name="Millares [0] 4 2 2" xfId="960" xr:uid="{00000000-0005-0000-0000-000012030000}"/>
    <cellStyle name="Millares [0] 4 3" xfId="880" xr:uid="{00000000-0005-0000-0000-000013030000}"/>
    <cellStyle name="Millares 10" xfId="728" xr:uid="{00000000-0005-0000-0000-000014030000}"/>
    <cellStyle name="Millares 10 2" xfId="1067" xr:uid="{00000000-0005-0000-0000-000015030000}"/>
    <cellStyle name="Millares 2" xfId="512" xr:uid="{00000000-0005-0000-0000-000016030000}"/>
    <cellStyle name="Millares 2 2" xfId="524" xr:uid="{00000000-0005-0000-0000-000017030000}"/>
    <cellStyle name="Millares 2 2 2" xfId="761" xr:uid="{00000000-0005-0000-0000-000018030000}"/>
    <cellStyle name="Millares 2 2 2 2" xfId="1080" xr:uid="{00000000-0005-0000-0000-000019030000}"/>
    <cellStyle name="Millares 2 2 3" xfId="849" xr:uid="{00000000-0005-0000-0000-00001A030000}"/>
    <cellStyle name="Millares 2 3" xfId="757" xr:uid="{00000000-0005-0000-0000-00001B030000}"/>
    <cellStyle name="Millares 2 3 2" xfId="1076" xr:uid="{00000000-0005-0000-0000-00001C030000}"/>
    <cellStyle name="Millares 2 4" xfId="844" xr:uid="{00000000-0005-0000-0000-00001D030000}"/>
    <cellStyle name="Millares 3" xfId="523" xr:uid="{00000000-0005-0000-0000-00001E030000}"/>
    <cellStyle name="Millares 3 2" xfId="759" xr:uid="{00000000-0005-0000-0000-00001F030000}"/>
    <cellStyle name="Millares 3 2 2" xfId="1078" xr:uid="{00000000-0005-0000-0000-000020030000}"/>
    <cellStyle name="Millares 3 3" xfId="848" xr:uid="{00000000-0005-0000-0000-000021030000}"/>
    <cellStyle name="Millares 4" xfId="719" xr:uid="{00000000-0005-0000-0000-000022030000}"/>
    <cellStyle name="Millares 4 2" xfId="1064" xr:uid="{00000000-0005-0000-0000-000023030000}"/>
    <cellStyle name="Millares 5" xfId="731" xr:uid="{00000000-0005-0000-0000-000024030000}"/>
    <cellStyle name="Millares 5 2" xfId="1070" xr:uid="{00000000-0005-0000-0000-000025030000}"/>
    <cellStyle name="Millares 6" xfId="718" xr:uid="{00000000-0005-0000-0000-000026030000}"/>
    <cellStyle name="Millares 6 2" xfId="1063" xr:uid="{00000000-0005-0000-0000-000027030000}"/>
    <cellStyle name="Millares 7" xfId="730" xr:uid="{00000000-0005-0000-0000-000028030000}"/>
    <cellStyle name="Millares 7 2" xfId="1069" xr:uid="{00000000-0005-0000-0000-000029030000}"/>
    <cellStyle name="Millares 8" xfId="720" xr:uid="{00000000-0005-0000-0000-00002A030000}"/>
    <cellStyle name="Millares 8 2" xfId="1065" xr:uid="{00000000-0005-0000-0000-00002B030000}"/>
    <cellStyle name="Millares 9" xfId="729" xr:uid="{00000000-0005-0000-0000-00002C030000}"/>
    <cellStyle name="Millares 9 2" xfId="1068" xr:uid="{00000000-0005-0000-0000-00002D030000}"/>
    <cellStyle name="Moneda 2" xfId="744" xr:uid="{00000000-0005-0000-0000-00002E030000}"/>
    <cellStyle name="Moneda 2 2" xfId="1071" xr:uid="{00000000-0005-0000-0000-00002F030000}"/>
    <cellStyle name="Moneda 3" xfId="766" xr:uid="{00000000-0005-0000-0000-000030030000}"/>
    <cellStyle name="Moneda 3 2" xfId="1084" xr:uid="{00000000-0005-0000-0000-000031030000}"/>
    <cellStyle name="Moneda 4" xfId="767" xr:uid="{00000000-0005-0000-0000-000032030000}"/>
    <cellStyle name="Moneda 4 2" xfId="1085" xr:uid="{00000000-0005-0000-0000-000033030000}"/>
    <cellStyle name="Neutral 2" xfId="597" xr:uid="{00000000-0005-0000-0000-000034030000}"/>
    <cellStyle name="Normal" xfId="0" builtinId="0"/>
    <cellStyle name="Normal 10" xfId="3" xr:uid="{00000000-0005-0000-0000-000036030000}"/>
    <cellStyle name="Normal 10 2" xfId="852" xr:uid="{00000000-0005-0000-0000-000037030000}"/>
    <cellStyle name="Normal 10 3" xfId="550" xr:uid="{00000000-0005-0000-0000-000038030000}"/>
    <cellStyle name="Normal 11" xfId="754" xr:uid="{00000000-0005-0000-0000-000039030000}"/>
    <cellStyle name="Normal 11 2" xfId="1073" xr:uid="{00000000-0005-0000-0000-00003A030000}"/>
    <cellStyle name="Normal 12" xfId="549" xr:uid="{00000000-0005-0000-0000-00003B030000}"/>
    <cellStyle name="Normal 12 2" xfId="799" xr:uid="{00000000-0005-0000-0000-00003C030000}"/>
    <cellStyle name="Normal 12 3" xfId="1087" xr:uid="{00000000-0005-0000-0000-00003D030000}"/>
    <cellStyle name="Normal 12 3 2" xfId="1664" xr:uid="{00000000-0005-0000-0000-00003E030000}"/>
    <cellStyle name="Normal 13" xfId="765" xr:uid="{00000000-0005-0000-0000-00003F030000}"/>
    <cellStyle name="Normal 13 2" xfId="509" xr:uid="{00000000-0005-0000-0000-000040030000}"/>
    <cellStyle name="Normal 14" xfId="769" xr:uid="{00000000-0005-0000-0000-000041030000}"/>
    <cellStyle name="Normal 14 2" xfId="1086" xr:uid="{00000000-0005-0000-0000-000042030000}"/>
    <cellStyle name="Normal 15" xfId="768" xr:uid="{00000000-0005-0000-0000-000043030000}"/>
    <cellStyle name="Normal 16" xfId="511" xr:uid="{00000000-0005-0000-0000-000044030000}"/>
    <cellStyle name="Normal 17" xfId="510" xr:uid="{00000000-0005-0000-0000-000045030000}"/>
    <cellStyle name="Normal 2" xfId="1" xr:uid="{00000000-0005-0000-0000-000046030000}"/>
    <cellStyle name="Normal 2 2" xfId="4" xr:uid="{00000000-0005-0000-0000-000047030000}"/>
    <cellStyle name="Normal 2 2 10" xfId="380" xr:uid="{00000000-0005-0000-0000-000048030000}"/>
    <cellStyle name="Normal 2 2 10 2" xfId="654" xr:uid="{00000000-0005-0000-0000-000049030000}"/>
    <cellStyle name="Normal 2 2 10 2 2" xfId="999" xr:uid="{00000000-0005-0000-0000-00004A030000}"/>
    <cellStyle name="Normal 2 2 10 3" xfId="882" xr:uid="{00000000-0005-0000-0000-00004B030000}"/>
    <cellStyle name="Normal 2 2 11" xfId="381" xr:uid="{00000000-0005-0000-0000-00004C030000}"/>
    <cellStyle name="Normal 2 2 11 2" xfId="658" xr:uid="{00000000-0005-0000-0000-00004D030000}"/>
    <cellStyle name="Normal 2 2 11 2 2" xfId="1003" xr:uid="{00000000-0005-0000-0000-00004E030000}"/>
    <cellStyle name="Normal 2 2 11 3" xfId="883" xr:uid="{00000000-0005-0000-0000-00004F030000}"/>
    <cellStyle name="Normal 2 2 12" xfId="382" xr:uid="{00000000-0005-0000-0000-000050030000}"/>
    <cellStyle name="Normal 2 2 12 2" xfId="662" xr:uid="{00000000-0005-0000-0000-000051030000}"/>
    <cellStyle name="Normal 2 2 12 2 2" xfId="1007" xr:uid="{00000000-0005-0000-0000-000052030000}"/>
    <cellStyle name="Normal 2 2 12 3" xfId="884" xr:uid="{00000000-0005-0000-0000-000053030000}"/>
    <cellStyle name="Normal 2 2 13" xfId="383" xr:uid="{00000000-0005-0000-0000-000054030000}"/>
    <cellStyle name="Normal 2 2 13 2" xfId="666" xr:uid="{00000000-0005-0000-0000-000055030000}"/>
    <cellStyle name="Normal 2 2 13 2 2" xfId="1011" xr:uid="{00000000-0005-0000-0000-000056030000}"/>
    <cellStyle name="Normal 2 2 13 3" xfId="885" xr:uid="{00000000-0005-0000-0000-000057030000}"/>
    <cellStyle name="Normal 2 2 14" xfId="384" xr:uid="{00000000-0005-0000-0000-000058030000}"/>
    <cellStyle name="Normal 2 2 14 2" xfId="670" xr:uid="{00000000-0005-0000-0000-000059030000}"/>
    <cellStyle name="Normal 2 2 14 2 2" xfId="1015" xr:uid="{00000000-0005-0000-0000-00005A030000}"/>
    <cellStyle name="Normal 2 2 14 3" xfId="886" xr:uid="{00000000-0005-0000-0000-00005B030000}"/>
    <cellStyle name="Normal 2 2 15" xfId="385" xr:uid="{00000000-0005-0000-0000-00005C030000}"/>
    <cellStyle name="Normal 2 2 15 2" xfId="674" xr:uid="{00000000-0005-0000-0000-00005D030000}"/>
    <cellStyle name="Normal 2 2 15 2 2" xfId="1019" xr:uid="{00000000-0005-0000-0000-00005E030000}"/>
    <cellStyle name="Normal 2 2 15 3" xfId="887" xr:uid="{00000000-0005-0000-0000-00005F030000}"/>
    <cellStyle name="Normal 2 2 16" xfId="386" xr:uid="{00000000-0005-0000-0000-000060030000}"/>
    <cellStyle name="Normal 2 2 16 2" xfId="678" xr:uid="{00000000-0005-0000-0000-000061030000}"/>
    <cellStyle name="Normal 2 2 16 2 2" xfId="1023" xr:uid="{00000000-0005-0000-0000-000062030000}"/>
    <cellStyle name="Normal 2 2 16 3" xfId="888" xr:uid="{00000000-0005-0000-0000-000063030000}"/>
    <cellStyle name="Normal 2 2 17" xfId="387" xr:uid="{00000000-0005-0000-0000-000064030000}"/>
    <cellStyle name="Normal 2 2 17 2" xfId="682" xr:uid="{00000000-0005-0000-0000-000065030000}"/>
    <cellStyle name="Normal 2 2 17 2 2" xfId="1027" xr:uid="{00000000-0005-0000-0000-000066030000}"/>
    <cellStyle name="Normal 2 2 17 3" xfId="889" xr:uid="{00000000-0005-0000-0000-000067030000}"/>
    <cellStyle name="Normal 2 2 18" xfId="388" xr:uid="{00000000-0005-0000-0000-000068030000}"/>
    <cellStyle name="Normal 2 2 18 2" xfId="686" xr:uid="{00000000-0005-0000-0000-000069030000}"/>
    <cellStyle name="Normal 2 2 18 2 2" xfId="1031" xr:uid="{00000000-0005-0000-0000-00006A030000}"/>
    <cellStyle name="Normal 2 2 18 3" xfId="890" xr:uid="{00000000-0005-0000-0000-00006B030000}"/>
    <cellStyle name="Normal 2 2 19" xfId="389" xr:uid="{00000000-0005-0000-0000-00006C030000}"/>
    <cellStyle name="Normal 2 2 19 2" xfId="690" xr:uid="{00000000-0005-0000-0000-00006D030000}"/>
    <cellStyle name="Normal 2 2 19 2 2" xfId="1035" xr:uid="{00000000-0005-0000-0000-00006E030000}"/>
    <cellStyle name="Normal 2 2 19 3" xfId="891" xr:uid="{00000000-0005-0000-0000-00006F030000}"/>
    <cellStyle name="Normal 2 2 2" xfId="390" xr:uid="{00000000-0005-0000-0000-000070030000}"/>
    <cellStyle name="Normal 2 2 2 2" xfId="622" xr:uid="{00000000-0005-0000-0000-000071030000}"/>
    <cellStyle name="Normal 2 2 2 2 2" xfId="967" xr:uid="{00000000-0005-0000-0000-000072030000}"/>
    <cellStyle name="Normal 2 2 2 3" xfId="892" xr:uid="{00000000-0005-0000-0000-000073030000}"/>
    <cellStyle name="Normal 2 2 20" xfId="391" xr:uid="{00000000-0005-0000-0000-000074030000}"/>
    <cellStyle name="Normal 2 2 20 2" xfId="694" xr:uid="{00000000-0005-0000-0000-000075030000}"/>
    <cellStyle name="Normal 2 2 20 2 2" xfId="1039" xr:uid="{00000000-0005-0000-0000-000076030000}"/>
    <cellStyle name="Normal 2 2 20 3" xfId="893" xr:uid="{00000000-0005-0000-0000-000077030000}"/>
    <cellStyle name="Normal 2 2 21" xfId="392" xr:uid="{00000000-0005-0000-0000-000078030000}"/>
    <cellStyle name="Normal 2 2 21 2" xfId="698" xr:uid="{00000000-0005-0000-0000-000079030000}"/>
    <cellStyle name="Normal 2 2 21 2 2" xfId="1043" xr:uid="{00000000-0005-0000-0000-00007A030000}"/>
    <cellStyle name="Normal 2 2 21 3" xfId="894" xr:uid="{00000000-0005-0000-0000-00007B030000}"/>
    <cellStyle name="Normal 2 2 22" xfId="393" xr:uid="{00000000-0005-0000-0000-00007C030000}"/>
    <cellStyle name="Normal 2 2 22 2" xfId="702" xr:uid="{00000000-0005-0000-0000-00007D030000}"/>
    <cellStyle name="Normal 2 2 22 2 2" xfId="1047" xr:uid="{00000000-0005-0000-0000-00007E030000}"/>
    <cellStyle name="Normal 2 2 22 3" xfId="895" xr:uid="{00000000-0005-0000-0000-00007F030000}"/>
    <cellStyle name="Normal 2 2 23" xfId="394" xr:uid="{00000000-0005-0000-0000-000080030000}"/>
    <cellStyle name="Normal 2 2 23 2" xfId="706" xr:uid="{00000000-0005-0000-0000-000081030000}"/>
    <cellStyle name="Normal 2 2 23 2 2" xfId="1051" xr:uid="{00000000-0005-0000-0000-000082030000}"/>
    <cellStyle name="Normal 2 2 23 3" xfId="896" xr:uid="{00000000-0005-0000-0000-000083030000}"/>
    <cellStyle name="Normal 2 2 24" xfId="395" xr:uid="{00000000-0005-0000-0000-000084030000}"/>
    <cellStyle name="Normal 2 2 24 2" xfId="710" xr:uid="{00000000-0005-0000-0000-000085030000}"/>
    <cellStyle name="Normal 2 2 24 2 2" xfId="1055" xr:uid="{00000000-0005-0000-0000-000086030000}"/>
    <cellStyle name="Normal 2 2 24 3" xfId="897" xr:uid="{00000000-0005-0000-0000-000087030000}"/>
    <cellStyle name="Normal 2 2 25" xfId="396" xr:uid="{00000000-0005-0000-0000-000088030000}"/>
    <cellStyle name="Normal 2 2 25 2" xfId="714" xr:uid="{00000000-0005-0000-0000-000089030000}"/>
    <cellStyle name="Normal 2 2 25 2 2" xfId="1059" xr:uid="{00000000-0005-0000-0000-00008A030000}"/>
    <cellStyle name="Normal 2 2 25 3" xfId="898" xr:uid="{00000000-0005-0000-0000-00008B030000}"/>
    <cellStyle name="Normal 2 2 26" xfId="617" xr:uid="{00000000-0005-0000-0000-00008C030000}"/>
    <cellStyle name="Normal 2 2 26 2" xfId="962" xr:uid="{00000000-0005-0000-0000-00008D030000}"/>
    <cellStyle name="Normal 2 2 27" xfId="881" xr:uid="{00000000-0005-0000-0000-00008E030000}"/>
    <cellStyle name="Normal 2 2 3" xfId="397" xr:uid="{00000000-0005-0000-0000-00008F030000}"/>
    <cellStyle name="Normal 2 2 3 2" xfId="626" xr:uid="{00000000-0005-0000-0000-000090030000}"/>
    <cellStyle name="Normal 2 2 3 2 2" xfId="971" xr:uid="{00000000-0005-0000-0000-000091030000}"/>
    <cellStyle name="Normal 2 2 3 3" xfId="899" xr:uid="{00000000-0005-0000-0000-000092030000}"/>
    <cellStyle name="Normal 2 2 4" xfId="398" xr:uid="{00000000-0005-0000-0000-000093030000}"/>
    <cellStyle name="Normal 2 2 4 2" xfId="630" xr:uid="{00000000-0005-0000-0000-000094030000}"/>
    <cellStyle name="Normal 2 2 4 2 2" xfId="975" xr:uid="{00000000-0005-0000-0000-000095030000}"/>
    <cellStyle name="Normal 2 2 4 3" xfId="900" xr:uid="{00000000-0005-0000-0000-000096030000}"/>
    <cellStyle name="Normal 2 2 5" xfId="399" xr:uid="{00000000-0005-0000-0000-000097030000}"/>
    <cellStyle name="Normal 2 2 5 2" xfId="634" xr:uid="{00000000-0005-0000-0000-000098030000}"/>
    <cellStyle name="Normal 2 2 5 2 2" xfId="979" xr:uid="{00000000-0005-0000-0000-000099030000}"/>
    <cellStyle name="Normal 2 2 5 3" xfId="901" xr:uid="{00000000-0005-0000-0000-00009A030000}"/>
    <cellStyle name="Normal 2 2 6" xfId="400" xr:uid="{00000000-0005-0000-0000-00009B030000}"/>
    <cellStyle name="Normal 2 2 6 2" xfId="638" xr:uid="{00000000-0005-0000-0000-00009C030000}"/>
    <cellStyle name="Normal 2 2 6 2 2" xfId="983" xr:uid="{00000000-0005-0000-0000-00009D030000}"/>
    <cellStyle name="Normal 2 2 6 3" xfId="902" xr:uid="{00000000-0005-0000-0000-00009E030000}"/>
    <cellStyle name="Normal 2 2 7" xfId="401" xr:uid="{00000000-0005-0000-0000-00009F030000}"/>
    <cellStyle name="Normal 2 2 7 2" xfId="642" xr:uid="{00000000-0005-0000-0000-0000A0030000}"/>
    <cellStyle name="Normal 2 2 7 2 2" xfId="987" xr:uid="{00000000-0005-0000-0000-0000A1030000}"/>
    <cellStyle name="Normal 2 2 7 3" xfId="903" xr:uid="{00000000-0005-0000-0000-0000A2030000}"/>
    <cellStyle name="Normal 2 2 8" xfId="402" xr:uid="{00000000-0005-0000-0000-0000A3030000}"/>
    <cellStyle name="Normal 2 2 8 2" xfId="646" xr:uid="{00000000-0005-0000-0000-0000A4030000}"/>
    <cellStyle name="Normal 2 2 8 2 2" xfId="991" xr:uid="{00000000-0005-0000-0000-0000A5030000}"/>
    <cellStyle name="Normal 2 2 8 3" xfId="904" xr:uid="{00000000-0005-0000-0000-0000A6030000}"/>
    <cellStyle name="Normal 2 2 9" xfId="403" xr:uid="{00000000-0005-0000-0000-0000A7030000}"/>
    <cellStyle name="Normal 2 2 9 2" xfId="650" xr:uid="{00000000-0005-0000-0000-0000A8030000}"/>
    <cellStyle name="Normal 2 2 9 2 2" xfId="995" xr:uid="{00000000-0005-0000-0000-0000A9030000}"/>
    <cellStyle name="Normal 2 2 9 3" xfId="905" xr:uid="{00000000-0005-0000-0000-0000AA030000}"/>
    <cellStyle name="Normal 2 3" xfId="616" xr:uid="{00000000-0005-0000-0000-0000AB030000}"/>
    <cellStyle name="Normal 2 3 2" xfId="961" xr:uid="{00000000-0005-0000-0000-0000AC030000}"/>
    <cellStyle name="Normal 2 4" xfId="760" xr:uid="{00000000-0005-0000-0000-0000AD030000}"/>
    <cellStyle name="Normal 2 4 2" xfId="1079" xr:uid="{00000000-0005-0000-0000-0000AE030000}"/>
    <cellStyle name="Normal 2 5" xfId="842" xr:uid="{00000000-0005-0000-0000-0000AF030000}"/>
    <cellStyle name="Normal 3" xfId="404" xr:uid="{00000000-0005-0000-0000-0000B0030000}"/>
    <cellStyle name="Normal 3 10" xfId="405" xr:uid="{00000000-0005-0000-0000-0000B1030000}"/>
    <cellStyle name="Normal 3 10 2" xfId="655" xr:uid="{00000000-0005-0000-0000-0000B2030000}"/>
    <cellStyle name="Normal 3 10 2 2" xfId="1000" xr:uid="{00000000-0005-0000-0000-0000B3030000}"/>
    <cellStyle name="Normal 3 10 3" xfId="907" xr:uid="{00000000-0005-0000-0000-0000B4030000}"/>
    <cellStyle name="Normal 3 11" xfId="406" xr:uid="{00000000-0005-0000-0000-0000B5030000}"/>
    <cellStyle name="Normal 3 11 2" xfId="659" xr:uid="{00000000-0005-0000-0000-0000B6030000}"/>
    <cellStyle name="Normal 3 11 2 2" xfId="1004" xr:uid="{00000000-0005-0000-0000-0000B7030000}"/>
    <cellStyle name="Normal 3 11 3" xfId="908" xr:uid="{00000000-0005-0000-0000-0000B8030000}"/>
    <cellStyle name="Normal 3 12" xfId="407" xr:uid="{00000000-0005-0000-0000-0000B9030000}"/>
    <cellStyle name="Normal 3 12 2" xfId="663" xr:uid="{00000000-0005-0000-0000-0000BA030000}"/>
    <cellStyle name="Normal 3 12 2 2" xfId="1008" xr:uid="{00000000-0005-0000-0000-0000BB030000}"/>
    <cellStyle name="Normal 3 12 3" xfId="909" xr:uid="{00000000-0005-0000-0000-0000BC030000}"/>
    <cellStyle name="Normal 3 13" xfId="408" xr:uid="{00000000-0005-0000-0000-0000BD030000}"/>
    <cellStyle name="Normal 3 13 2" xfId="667" xr:uid="{00000000-0005-0000-0000-0000BE030000}"/>
    <cellStyle name="Normal 3 13 2 2" xfId="1012" xr:uid="{00000000-0005-0000-0000-0000BF030000}"/>
    <cellStyle name="Normal 3 13 3" xfId="910" xr:uid="{00000000-0005-0000-0000-0000C0030000}"/>
    <cellStyle name="Normal 3 14" xfId="409" xr:uid="{00000000-0005-0000-0000-0000C1030000}"/>
    <cellStyle name="Normal 3 14 2" xfId="671" xr:uid="{00000000-0005-0000-0000-0000C2030000}"/>
    <cellStyle name="Normal 3 14 2 2" xfId="1016" xr:uid="{00000000-0005-0000-0000-0000C3030000}"/>
    <cellStyle name="Normal 3 14 3" xfId="911" xr:uid="{00000000-0005-0000-0000-0000C4030000}"/>
    <cellStyle name="Normal 3 15" xfId="410" xr:uid="{00000000-0005-0000-0000-0000C5030000}"/>
    <cellStyle name="Normal 3 15 2" xfId="675" xr:uid="{00000000-0005-0000-0000-0000C6030000}"/>
    <cellStyle name="Normal 3 15 2 2" xfId="1020" xr:uid="{00000000-0005-0000-0000-0000C7030000}"/>
    <cellStyle name="Normal 3 15 3" xfId="912" xr:uid="{00000000-0005-0000-0000-0000C8030000}"/>
    <cellStyle name="Normal 3 16" xfId="411" xr:uid="{00000000-0005-0000-0000-0000C9030000}"/>
    <cellStyle name="Normal 3 16 2" xfId="679" xr:uid="{00000000-0005-0000-0000-0000CA030000}"/>
    <cellStyle name="Normal 3 16 2 2" xfId="1024" xr:uid="{00000000-0005-0000-0000-0000CB030000}"/>
    <cellStyle name="Normal 3 16 3" xfId="913" xr:uid="{00000000-0005-0000-0000-0000CC030000}"/>
    <cellStyle name="Normal 3 17" xfId="412" xr:uid="{00000000-0005-0000-0000-0000CD030000}"/>
    <cellStyle name="Normal 3 17 2" xfId="683" xr:uid="{00000000-0005-0000-0000-0000CE030000}"/>
    <cellStyle name="Normal 3 17 2 2" xfId="1028" xr:uid="{00000000-0005-0000-0000-0000CF030000}"/>
    <cellStyle name="Normal 3 17 3" xfId="914" xr:uid="{00000000-0005-0000-0000-0000D0030000}"/>
    <cellStyle name="Normal 3 18" xfId="413" xr:uid="{00000000-0005-0000-0000-0000D1030000}"/>
    <cellStyle name="Normal 3 18 2" xfId="687" xr:uid="{00000000-0005-0000-0000-0000D2030000}"/>
    <cellStyle name="Normal 3 18 2 2" xfId="1032" xr:uid="{00000000-0005-0000-0000-0000D3030000}"/>
    <cellStyle name="Normal 3 18 3" xfId="915" xr:uid="{00000000-0005-0000-0000-0000D4030000}"/>
    <cellStyle name="Normal 3 19" xfId="414" xr:uid="{00000000-0005-0000-0000-0000D5030000}"/>
    <cellStyle name="Normal 3 19 2" xfId="691" xr:uid="{00000000-0005-0000-0000-0000D6030000}"/>
    <cellStyle name="Normal 3 19 2 2" xfId="1036" xr:uid="{00000000-0005-0000-0000-0000D7030000}"/>
    <cellStyle name="Normal 3 19 3" xfId="916" xr:uid="{00000000-0005-0000-0000-0000D8030000}"/>
    <cellStyle name="Normal 3 2" xfId="415" xr:uid="{00000000-0005-0000-0000-0000D9030000}"/>
    <cellStyle name="Normal 3 2 10" xfId="771" xr:uid="{00000000-0005-0000-0000-0000DA030000}"/>
    <cellStyle name="Normal 3 2 11" xfId="514" xr:uid="{00000000-0005-0000-0000-0000DB030000}"/>
    <cellStyle name="Normal 3 2 2" xfId="520" xr:uid="{00000000-0005-0000-0000-0000DC030000}"/>
    <cellStyle name="Normal 3 2 2 2" xfId="531" xr:uid="{00000000-0005-0000-0000-0000DD030000}"/>
    <cellStyle name="Normal 3 2 2 2 2" xfId="565" xr:uid="{00000000-0005-0000-0000-0000DE030000}"/>
    <cellStyle name="Normal 3 2 2 2 2 2" xfId="814" xr:uid="{00000000-0005-0000-0000-0000DF030000}"/>
    <cellStyle name="Normal 3 2 2 2 3" xfId="548" xr:uid="{00000000-0005-0000-0000-0000E0030000}"/>
    <cellStyle name="Normal 3 2 2 2 3 2" xfId="798" xr:uid="{00000000-0005-0000-0000-0000E1030000}"/>
    <cellStyle name="Normal 3 2 2 2 4" xfId="783" xr:uid="{00000000-0005-0000-0000-0000E2030000}"/>
    <cellStyle name="Normal 3 2 2 3" xfId="738" xr:uid="{00000000-0005-0000-0000-0000E3030000}"/>
    <cellStyle name="Normal 3 2 2 3 2" xfId="828" xr:uid="{00000000-0005-0000-0000-0000E4030000}"/>
    <cellStyle name="Normal 3 2 2 4" xfId="752" xr:uid="{00000000-0005-0000-0000-0000E5030000}"/>
    <cellStyle name="Normal 3 2 2 4 2" xfId="840" xr:uid="{00000000-0005-0000-0000-0000E6030000}"/>
    <cellStyle name="Normal 3 2 2 5" xfId="727" xr:uid="{00000000-0005-0000-0000-0000E7030000}"/>
    <cellStyle name="Normal 3 2 2 5 2" xfId="821" xr:uid="{00000000-0005-0000-0000-0000E8030000}"/>
    <cellStyle name="Normal 3 2 2 6" xfId="623" xr:uid="{00000000-0005-0000-0000-0000E9030000}"/>
    <cellStyle name="Normal 3 2 2 6 2" xfId="968" xr:uid="{00000000-0005-0000-0000-0000EA030000}"/>
    <cellStyle name="Normal 3 2 2 7" xfId="557" xr:uid="{00000000-0005-0000-0000-0000EB030000}"/>
    <cellStyle name="Normal 3 2 2 7 2" xfId="806" xr:uid="{00000000-0005-0000-0000-0000EC030000}"/>
    <cellStyle name="Normal 3 2 2 8" xfId="538" xr:uid="{00000000-0005-0000-0000-0000ED030000}"/>
    <cellStyle name="Normal 3 2 2 8 2" xfId="790" xr:uid="{00000000-0005-0000-0000-0000EE030000}"/>
    <cellStyle name="Normal 3 2 2 9" xfId="776" xr:uid="{00000000-0005-0000-0000-0000EF030000}"/>
    <cellStyle name="Normal 3 2 3" xfId="526" xr:uid="{00000000-0005-0000-0000-0000F0030000}"/>
    <cellStyle name="Normal 3 2 3 2" xfId="560" xr:uid="{00000000-0005-0000-0000-0000F1030000}"/>
    <cellStyle name="Normal 3 2 3 2 2" xfId="809" xr:uid="{00000000-0005-0000-0000-0000F2030000}"/>
    <cellStyle name="Normal 3 2 3 3" xfId="543" xr:uid="{00000000-0005-0000-0000-0000F3030000}"/>
    <cellStyle name="Normal 3 2 3 3 2" xfId="793" xr:uid="{00000000-0005-0000-0000-0000F4030000}"/>
    <cellStyle name="Normal 3 2 3 4" xfId="778" xr:uid="{00000000-0005-0000-0000-0000F5030000}"/>
    <cellStyle name="Normal 3 2 4" xfId="734" xr:uid="{00000000-0005-0000-0000-0000F6030000}"/>
    <cellStyle name="Normal 3 2 4 2" xfId="824" xr:uid="{00000000-0005-0000-0000-0000F7030000}"/>
    <cellStyle name="Normal 3 2 5" xfId="747" xr:uid="{00000000-0005-0000-0000-0000F8030000}"/>
    <cellStyle name="Normal 3 2 5 2" xfId="835" xr:uid="{00000000-0005-0000-0000-0000F9030000}"/>
    <cellStyle name="Normal 3 2 6" xfId="722" xr:uid="{00000000-0005-0000-0000-0000FA030000}"/>
    <cellStyle name="Normal 3 2 6 2" xfId="817" xr:uid="{00000000-0005-0000-0000-0000FB030000}"/>
    <cellStyle name="Normal 3 2 7" xfId="599" xr:uid="{00000000-0005-0000-0000-0000FC030000}"/>
    <cellStyle name="Normal 3 2 7 2" xfId="917" xr:uid="{00000000-0005-0000-0000-0000FD030000}"/>
    <cellStyle name="Normal 3 2 8" xfId="552" xr:uid="{00000000-0005-0000-0000-0000FE030000}"/>
    <cellStyle name="Normal 3 2 8 2" xfId="801" xr:uid="{00000000-0005-0000-0000-0000FF030000}"/>
    <cellStyle name="Normal 3 2 9" xfId="533" xr:uid="{00000000-0005-0000-0000-000000040000}"/>
    <cellStyle name="Normal 3 2 9 2" xfId="785" xr:uid="{00000000-0005-0000-0000-000001040000}"/>
    <cellStyle name="Normal 3 20" xfId="416" xr:uid="{00000000-0005-0000-0000-000002040000}"/>
    <cellStyle name="Normal 3 20 2" xfId="695" xr:uid="{00000000-0005-0000-0000-000003040000}"/>
    <cellStyle name="Normal 3 20 2 2" xfId="1040" xr:uid="{00000000-0005-0000-0000-000004040000}"/>
    <cellStyle name="Normal 3 20 3" xfId="918" xr:uid="{00000000-0005-0000-0000-000005040000}"/>
    <cellStyle name="Normal 3 21" xfId="417" xr:uid="{00000000-0005-0000-0000-000006040000}"/>
    <cellStyle name="Normal 3 21 2" xfId="699" xr:uid="{00000000-0005-0000-0000-000007040000}"/>
    <cellStyle name="Normal 3 21 2 2" xfId="1044" xr:uid="{00000000-0005-0000-0000-000008040000}"/>
    <cellStyle name="Normal 3 21 3" xfId="919" xr:uid="{00000000-0005-0000-0000-000009040000}"/>
    <cellStyle name="Normal 3 22" xfId="418" xr:uid="{00000000-0005-0000-0000-00000A040000}"/>
    <cellStyle name="Normal 3 22 2" xfId="703" xr:uid="{00000000-0005-0000-0000-00000B040000}"/>
    <cellStyle name="Normal 3 22 2 2" xfId="1048" xr:uid="{00000000-0005-0000-0000-00000C040000}"/>
    <cellStyle name="Normal 3 22 3" xfId="920" xr:uid="{00000000-0005-0000-0000-00000D040000}"/>
    <cellStyle name="Normal 3 23" xfId="419" xr:uid="{00000000-0005-0000-0000-00000E040000}"/>
    <cellStyle name="Normal 3 23 2" xfId="707" xr:uid="{00000000-0005-0000-0000-00000F040000}"/>
    <cellStyle name="Normal 3 23 2 2" xfId="1052" xr:uid="{00000000-0005-0000-0000-000010040000}"/>
    <cellStyle name="Normal 3 23 3" xfId="921" xr:uid="{00000000-0005-0000-0000-000011040000}"/>
    <cellStyle name="Normal 3 24" xfId="420" xr:uid="{00000000-0005-0000-0000-000012040000}"/>
    <cellStyle name="Normal 3 24 2" xfId="711" xr:uid="{00000000-0005-0000-0000-000013040000}"/>
    <cellStyle name="Normal 3 24 2 2" xfId="1056" xr:uid="{00000000-0005-0000-0000-000014040000}"/>
    <cellStyle name="Normal 3 24 3" xfId="922" xr:uid="{00000000-0005-0000-0000-000015040000}"/>
    <cellStyle name="Normal 3 25" xfId="421" xr:uid="{00000000-0005-0000-0000-000016040000}"/>
    <cellStyle name="Normal 3 25 2" xfId="715" xr:uid="{00000000-0005-0000-0000-000017040000}"/>
    <cellStyle name="Normal 3 25 2 2" xfId="1060" xr:uid="{00000000-0005-0000-0000-000018040000}"/>
    <cellStyle name="Normal 3 25 3" xfId="923" xr:uid="{00000000-0005-0000-0000-000019040000}"/>
    <cellStyle name="Normal 3 26" xfId="618" xr:uid="{00000000-0005-0000-0000-00001A040000}"/>
    <cellStyle name="Normal 3 26 2" xfId="963" xr:uid="{00000000-0005-0000-0000-00001B040000}"/>
    <cellStyle name="Normal 3 27" xfId="598" xr:uid="{00000000-0005-0000-0000-00001C040000}"/>
    <cellStyle name="Normal 3 27 2" xfId="906" xr:uid="{00000000-0005-0000-0000-00001D040000}"/>
    <cellStyle name="Normal 3 28" xfId="551" xr:uid="{00000000-0005-0000-0000-00001E040000}"/>
    <cellStyle name="Normal 3 28 2" xfId="800" xr:uid="{00000000-0005-0000-0000-00001F040000}"/>
    <cellStyle name="Normal 3 29" xfId="532" xr:uid="{00000000-0005-0000-0000-000020040000}"/>
    <cellStyle name="Normal 3 29 2" xfId="784" xr:uid="{00000000-0005-0000-0000-000021040000}"/>
    <cellStyle name="Normal 3 3" xfId="422" xr:uid="{00000000-0005-0000-0000-000022040000}"/>
    <cellStyle name="Normal 3 3 10" xfId="518" xr:uid="{00000000-0005-0000-0000-000023040000}"/>
    <cellStyle name="Normal 3 3 2" xfId="529" xr:uid="{00000000-0005-0000-0000-000024040000}"/>
    <cellStyle name="Normal 3 3 2 2" xfId="743" xr:uid="{00000000-0005-0000-0000-000025040000}"/>
    <cellStyle name="Normal 3 3 2 2 2" xfId="833" xr:uid="{00000000-0005-0000-0000-000026040000}"/>
    <cellStyle name="Normal 3 3 2 3" xfId="627" xr:uid="{00000000-0005-0000-0000-000027040000}"/>
    <cellStyle name="Normal 3 3 2 3 2" xfId="972" xr:uid="{00000000-0005-0000-0000-000028040000}"/>
    <cellStyle name="Normal 3 3 2 4" xfId="563" xr:uid="{00000000-0005-0000-0000-000029040000}"/>
    <cellStyle name="Normal 3 3 2 4 2" xfId="812" xr:uid="{00000000-0005-0000-0000-00002A040000}"/>
    <cellStyle name="Normal 3 3 2 5" xfId="546" xr:uid="{00000000-0005-0000-0000-00002B040000}"/>
    <cellStyle name="Normal 3 3 2 5 2" xfId="796" xr:uid="{00000000-0005-0000-0000-00002C040000}"/>
    <cellStyle name="Normal 3 3 2 6" xfId="781" xr:uid="{00000000-0005-0000-0000-00002D040000}"/>
    <cellStyle name="Normal 3 3 3" xfId="736" xr:uid="{00000000-0005-0000-0000-00002E040000}"/>
    <cellStyle name="Normal 3 3 3 2" xfId="826" xr:uid="{00000000-0005-0000-0000-00002F040000}"/>
    <cellStyle name="Normal 3 3 4" xfId="750" xr:uid="{00000000-0005-0000-0000-000030040000}"/>
    <cellStyle name="Normal 3 3 4 2" xfId="838" xr:uid="{00000000-0005-0000-0000-000031040000}"/>
    <cellStyle name="Normal 3 3 5" xfId="726" xr:uid="{00000000-0005-0000-0000-000032040000}"/>
    <cellStyle name="Normal 3 3 5 2" xfId="820" xr:uid="{00000000-0005-0000-0000-000033040000}"/>
    <cellStyle name="Normal 3 3 6" xfId="600" xr:uid="{00000000-0005-0000-0000-000034040000}"/>
    <cellStyle name="Normal 3 3 6 2" xfId="924" xr:uid="{00000000-0005-0000-0000-000035040000}"/>
    <cellStyle name="Normal 3 3 7" xfId="555" xr:uid="{00000000-0005-0000-0000-000036040000}"/>
    <cellStyle name="Normal 3 3 7 2" xfId="804" xr:uid="{00000000-0005-0000-0000-000037040000}"/>
    <cellStyle name="Normal 3 3 8" xfId="536" xr:uid="{00000000-0005-0000-0000-000038040000}"/>
    <cellStyle name="Normal 3 3 8 2" xfId="788" xr:uid="{00000000-0005-0000-0000-000039040000}"/>
    <cellStyle name="Normal 3 3 9" xfId="774" xr:uid="{00000000-0005-0000-0000-00003A040000}"/>
    <cellStyle name="Normal 3 30" xfId="770" xr:uid="{00000000-0005-0000-0000-00003B040000}"/>
    <cellStyle name="Normal 3 31" xfId="513" xr:uid="{00000000-0005-0000-0000-00003C040000}"/>
    <cellStyle name="Normal 3 4" xfId="423" xr:uid="{00000000-0005-0000-0000-00003D040000}"/>
    <cellStyle name="Normal 3 4 2" xfId="631" xr:uid="{00000000-0005-0000-0000-00003E040000}"/>
    <cellStyle name="Normal 3 4 2 2" xfId="741" xr:uid="{00000000-0005-0000-0000-00003F040000}"/>
    <cellStyle name="Normal 3 4 2 2 2" xfId="831" xr:uid="{00000000-0005-0000-0000-000040040000}"/>
    <cellStyle name="Normal 3 4 2 3" xfId="976" xr:uid="{00000000-0005-0000-0000-000041040000}"/>
    <cellStyle name="Normal 3 4 3" xfId="733" xr:uid="{00000000-0005-0000-0000-000042040000}"/>
    <cellStyle name="Normal 3 4 3 2" xfId="823" xr:uid="{00000000-0005-0000-0000-000043040000}"/>
    <cellStyle name="Normal 3 4 4" xfId="721" xr:uid="{00000000-0005-0000-0000-000044040000}"/>
    <cellStyle name="Normal 3 4 4 2" xfId="816" xr:uid="{00000000-0005-0000-0000-000045040000}"/>
    <cellStyle name="Normal 3 4 5" xfId="601" xr:uid="{00000000-0005-0000-0000-000046040000}"/>
    <cellStyle name="Normal 3 4 5 2" xfId="925" xr:uid="{00000000-0005-0000-0000-000047040000}"/>
    <cellStyle name="Normal 3 4 6" xfId="559" xr:uid="{00000000-0005-0000-0000-000048040000}"/>
    <cellStyle name="Normal 3 4 6 2" xfId="808" xr:uid="{00000000-0005-0000-0000-000049040000}"/>
    <cellStyle name="Normal 3 4 7" xfId="542" xr:uid="{00000000-0005-0000-0000-00004A040000}"/>
    <cellStyle name="Normal 3 4 7 2" xfId="792" xr:uid="{00000000-0005-0000-0000-00004B040000}"/>
    <cellStyle name="Normal 3 4 8" xfId="777" xr:uid="{00000000-0005-0000-0000-00004C040000}"/>
    <cellStyle name="Normal 3 4 9" xfId="525" xr:uid="{00000000-0005-0000-0000-00004D040000}"/>
    <cellStyle name="Normal 3 5" xfId="424" xr:uid="{00000000-0005-0000-0000-00004E040000}"/>
    <cellStyle name="Normal 3 5 2" xfId="635" xr:uid="{00000000-0005-0000-0000-00004F040000}"/>
    <cellStyle name="Normal 3 5 2 2" xfId="980" xr:uid="{00000000-0005-0000-0000-000050040000}"/>
    <cellStyle name="Normal 3 5 3" xfId="926" xr:uid="{00000000-0005-0000-0000-000051040000}"/>
    <cellStyle name="Normal 3 6" xfId="425" xr:uid="{00000000-0005-0000-0000-000052040000}"/>
    <cellStyle name="Normal 3 6 2" xfId="639" xr:uid="{00000000-0005-0000-0000-000053040000}"/>
    <cellStyle name="Normal 3 6 2 2" xfId="984" xr:uid="{00000000-0005-0000-0000-000054040000}"/>
    <cellStyle name="Normal 3 6 3" xfId="927" xr:uid="{00000000-0005-0000-0000-000055040000}"/>
    <cellStyle name="Normal 3 7" xfId="426" xr:uid="{00000000-0005-0000-0000-000056040000}"/>
    <cellStyle name="Normal 3 7 2" xfId="643" xr:uid="{00000000-0005-0000-0000-000057040000}"/>
    <cellStyle name="Normal 3 7 2 2" xfId="988" xr:uid="{00000000-0005-0000-0000-000058040000}"/>
    <cellStyle name="Normal 3 7 3" xfId="746" xr:uid="{00000000-0005-0000-0000-000059040000}"/>
    <cellStyle name="Normal 3 7 3 2" xfId="834" xr:uid="{00000000-0005-0000-0000-00005A040000}"/>
    <cellStyle name="Normal 3 7 4" xfId="928" xr:uid="{00000000-0005-0000-0000-00005B040000}"/>
    <cellStyle name="Normal 3 8" xfId="427" xr:uid="{00000000-0005-0000-0000-00005C040000}"/>
    <cellStyle name="Normal 3 8 2" xfId="647" xr:uid="{00000000-0005-0000-0000-00005D040000}"/>
    <cellStyle name="Normal 3 8 2 2" xfId="992" xr:uid="{00000000-0005-0000-0000-00005E040000}"/>
    <cellStyle name="Normal 3 8 3" xfId="929" xr:uid="{00000000-0005-0000-0000-00005F040000}"/>
    <cellStyle name="Normal 3 9" xfId="428" xr:uid="{00000000-0005-0000-0000-000060040000}"/>
    <cellStyle name="Normal 3 9 2" xfId="651" xr:uid="{00000000-0005-0000-0000-000061040000}"/>
    <cellStyle name="Normal 3 9 2 2" xfId="996" xr:uid="{00000000-0005-0000-0000-000062040000}"/>
    <cellStyle name="Normal 3 9 3" xfId="930" xr:uid="{00000000-0005-0000-0000-000063040000}"/>
    <cellStyle name="Normal 4" xfId="508" xr:uid="{00000000-0005-0000-0000-000064040000}"/>
    <cellStyle name="Normal 4 10" xfId="772" xr:uid="{00000000-0005-0000-0000-000065040000}"/>
    <cellStyle name="Normal 4 11" xfId="515" xr:uid="{00000000-0005-0000-0000-000066040000}"/>
    <cellStyle name="Normal 4 2" xfId="519" xr:uid="{00000000-0005-0000-0000-000067040000}"/>
    <cellStyle name="Normal 4 2 2" xfId="530" xr:uid="{00000000-0005-0000-0000-000068040000}"/>
    <cellStyle name="Normal 4 2 2 2" xfId="564" xr:uid="{00000000-0005-0000-0000-000069040000}"/>
    <cellStyle name="Normal 4 2 2 2 2" xfId="813" xr:uid="{00000000-0005-0000-0000-00006A040000}"/>
    <cellStyle name="Normal 4 2 2 3" xfId="547" xr:uid="{00000000-0005-0000-0000-00006B040000}"/>
    <cellStyle name="Normal 4 2 2 3 2" xfId="797" xr:uid="{00000000-0005-0000-0000-00006C040000}"/>
    <cellStyle name="Normal 4 2 2 4" xfId="782" xr:uid="{00000000-0005-0000-0000-00006D040000}"/>
    <cellStyle name="Normal 4 2 3" xfId="737" xr:uid="{00000000-0005-0000-0000-00006E040000}"/>
    <cellStyle name="Normal 4 2 3 2" xfId="827" xr:uid="{00000000-0005-0000-0000-00006F040000}"/>
    <cellStyle name="Normal 4 2 4" xfId="751" xr:uid="{00000000-0005-0000-0000-000070040000}"/>
    <cellStyle name="Normal 4 2 4 2" xfId="839" xr:uid="{00000000-0005-0000-0000-000071040000}"/>
    <cellStyle name="Normal 4 2 5" xfId="556" xr:uid="{00000000-0005-0000-0000-000072040000}"/>
    <cellStyle name="Normal 4 2 5 2" xfId="805" xr:uid="{00000000-0005-0000-0000-000073040000}"/>
    <cellStyle name="Normal 4 2 6" xfId="537" xr:uid="{00000000-0005-0000-0000-000074040000}"/>
    <cellStyle name="Normal 4 2 6 2" xfId="789" xr:uid="{00000000-0005-0000-0000-000075040000}"/>
    <cellStyle name="Normal 4 2 7" xfId="775" xr:uid="{00000000-0005-0000-0000-000076040000}"/>
    <cellStyle name="Normal 4 3" xfId="527" xr:uid="{00000000-0005-0000-0000-000077040000}"/>
    <cellStyle name="Normal 4 3 2" xfId="742" xr:uid="{00000000-0005-0000-0000-000078040000}"/>
    <cellStyle name="Normal 4 3 2 2" xfId="832" xr:uid="{00000000-0005-0000-0000-000079040000}"/>
    <cellStyle name="Normal 4 3 3" xfId="561" xr:uid="{00000000-0005-0000-0000-00007A040000}"/>
    <cellStyle name="Normal 4 3 3 2" xfId="810" xr:uid="{00000000-0005-0000-0000-00007B040000}"/>
    <cellStyle name="Normal 4 3 4" xfId="544" xr:uid="{00000000-0005-0000-0000-00007C040000}"/>
    <cellStyle name="Normal 4 3 4 2" xfId="794" xr:uid="{00000000-0005-0000-0000-00007D040000}"/>
    <cellStyle name="Normal 4 3 5" xfId="779" xr:uid="{00000000-0005-0000-0000-00007E040000}"/>
    <cellStyle name="Normal 4 4" xfId="740" xr:uid="{00000000-0005-0000-0000-00007F040000}"/>
    <cellStyle name="Normal 4 4 2" xfId="830" xr:uid="{00000000-0005-0000-0000-000080040000}"/>
    <cellStyle name="Normal 4 5" xfId="732" xr:uid="{00000000-0005-0000-0000-000081040000}"/>
    <cellStyle name="Normal 4 5 2" xfId="822" xr:uid="{00000000-0005-0000-0000-000082040000}"/>
    <cellStyle name="Normal 4 6" xfId="748" xr:uid="{00000000-0005-0000-0000-000083040000}"/>
    <cellStyle name="Normal 4 6 2" xfId="836" xr:uid="{00000000-0005-0000-0000-000084040000}"/>
    <cellStyle name="Normal 4 7" xfId="723" xr:uid="{00000000-0005-0000-0000-000085040000}"/>
    <cellStyle name="Normal 4 7 2" xfId="818" xr:uid="{00000000-0005-0000-0000-000086040000}"/>
    <cellStyle name="Normal 4 8" xfId="553" xr:uid="{00000000-0005-0000-0000-000087040000}"/>
    <cellStyle name="Normal 4 8 2" xfId="802" xr:uid="{00000000-0005-0000-0000-000088040000}"/>
    <cellStyle name="Normal 4 9" xfId="534" xr:uid="{00000000-0005-0000-0000-000089040000}"/>
    <cellStyle name="Normal 4 9 2" xfId="786" xr:uid="{00000000-0005-0000-0000-00008A040000}"/>
    <cellStyle name="Normal 5" xfId="517" xr:uid="{00000000-0005-0000-0000-00008B040000}"/>
    <cellStyle name="Normal 5 2" xfId="725" xr:uid="{00000000-0005-0000-0000-00008C040000}"/>
    <cellStyle name="Normal 5 2 2" xfId="1066" xr:uid="{00000000-0005-0000-0000-00008D040000}"/>
    <cellStyle name="Normal 5 3" xfId="611" xr:uid="{00000000-0005-0000-0000-00008E040000}"/>
    <cellStyle name="Normal 5 3 2" xfId="815" xr:uid="{00000000-0005-0000-0000-00008F040000}"/>
    <cellStyle name="Normal 5 4" xfId="762" xr:uid="{00000000-0005-0000-0000-000090040000}"/>
    <cellStyle name="Normal 5 4 2" xfId="1081" xr:uid="{00000000-0005-0000-0000-000091040000}"/>
    <cellStyle name="Normal 5 5" xfId="845" xr:uid="{00000000-0005-0000-0000-000092040000}"/>
    <cellStyle name="Normal 6" xfId="516" xr:uid="{00000000-0005-0000-0000-000093040000}"/>
    <cellStyle name="Normal 6 2" xfId="528" xr:uid="{00000000-0005-0000-0000-000094040000}"/>
    <cellStyle name="Normal 6 2 2" xfId="562" xr:uid="{00000000-0005-0000-0000-000095040000}"/>
    <cellStyle name="Normal 6 2 2 2" xfId="811" xr:uid="{00000000-0005-0000-0000-000096040000}"/>
    <cellStyle name="Normal 6 2 3" xfId="545" xr:uid="{00000000-0005-0000-0000-000097040000}"/>
    <cellStyle name="Normal 6 2 3 2" xfId="795" xr:uid="{00000000-0005-0000-0000-000098040000}"/>
    <cellStyle name="Normal 6 2 4" xfId="780" xr:uid="{00000000-0005-0000-0000-000099040000}"/>
    <cellStyle name="Normal 6 3" xfId="735" xr:uid="{00000000-0005-0000-0000-00009A040000}"/>
    <cellStyle name="Normal 6 3 2" xfId="825" xr:uid="{00000000-0005-0000-0000-00009B040000}"/>
    <cellStyle name="Normal 6 4" xfId="749" xr:uid="{00000000-0005-0000-0000-00009C040000}"/>
    <cellStyle name="Normal 6 4 2" xfId="837" xr:uid="{00000000-0005-0000-0000-00009D040000}"/>
    <cellStyle name="Normal 6 5" xfId="724" xr:uid="{00000000-0005-0000-0000-00009E040000}"/>
    <cellStyle name="Normal 6 5 2" xfId="819" xr:uid="{00000000-0005-0000-0000-00009F040000}"/>
    <cellStyle name="Normal 6 6" xfId="554" xr:uid="{00000000-0005-0000-0000-0000A0040000}"/>
    <cellStyle name="Normal 6 6 2" xfId="803" xr:uid="{00000000-0005-0000-0000-0000A1040000}"/>
    <cellStyle name="Normal 6 7" xfId="535" xr:uid="{00000000-0005-0000-0000-0000A2040000}"/>
    <cellStyle name="Normal 6 7 2" xfId="787" xr:uid="{00000000-0005-0000-0000-0000A3040000}"/>
    <cellStyle name="Normal 6 8" xfId="773" xr:uid="{00000000-0005-0000-0000-0000A4040000}"/>
    <cellStyle name="Normal 7" xfId="522" xr:uid="{00000000-0005-0000-0000-0000A5040000}"/>
    <cellStyle name="Normal 7 2" xfId="745" xr:uid="{00000000-0005-0000-0000-0000A6040000}"/>
    <cellStyle name="Normal 7 2 2" xfId="1072" xr:uid="{00000000-0005-0000-0000-0000A7040000}"/>
    <cellStyle name="Normal 7 3" xfId="739" xr:uid="{00000000-0005-0000-0000-0000A8040000}"/>
    <cellStyle name="Normal 7 3 2" xfId="829" xr:uid="{00000000-0005-0000-0000-0000A9040000}"/>
    <cellStyle name="Normal 7 4" xfId="758" xr:uid="{00000000-0005-0000-0000-0000AA040000}"/>
    <cellStyle name="Normal 7 4 2" xfId="1077" xr:uid="{00000000-0005-0000-0000-0000AB040000}"/>
    <cellStyle name="Normal 7 5" xfId="847" xr:uid="{00000000-0005-0000-0000-0000AC040000}"/>
    <cellStyle name="Normal 8" xfId="540" xr:uid="{00000000-0005-0000-0000-0000AD040000}"/>
    <cellStyle name="Normal 8 2" xfId="753" xr:uid="{00000000-0005-0000-0000-0000AE040000}"/>
    <cellStyle name="Normal 8 2 2" xfId="841" xr:uid="{00000000-0005-0000-0000-0000AF040000}"/>
    <cellStyle name="Normal 8 3" xfId="763" xr:uid="{00000000-0005-0000-0000-0000B0040000}"/>
    <cellStyle name="Normal 8 3 2" xfId="1082" xr:uid="{00000000-0005-0000-0000-0000B1040000}"/>
    <cellStyle name="Normal 8 4" xfId="850" xr:uid="{00000000-0005-0000-0000-0000B2040000}"/>
    <cellStyle name="Normal 9" xfId="539" xr:uid="{00000000-0005-0000-0000-0000B3040000}"/>
    <cellStyle name="Normal 9 2" xfId="558" xr:uid="{00000000-0005-0000-0000-0000B4040000}"/>
    <cellStyle name="Normal 9 2 2" xfId="807" xr:uid="{00000000-0005-0000-0000-0000B5040000}"/>
    <cellStyle name="Normal 9 3" xfId="791" xr:uid="{00000000-0005-0000-0000-0000B6040000}"/>
    <cellStyle name="Notas 2" xfId="602" xr:uid="{00000000-0005-0000-0000-0000B7040000}"/>
    <cellStyle name="Notas 2 2" xfId="1370" xr:uid="{00000000-0005-0000-0000-0000B8040000}"/>
    <cellStyle name="Notas 2 2 2" xfId="1371" xr:uid="{00000000-0005-0000-0000-0000B9040000}"/>
    <cellStyle name="Notas 2 2 3" xfId="1372" xr:uid="{00000000-0005-0000-0000-0000BA040000}"/>
    <cellStyle name="Notas 2 2 4" xfId="1373" xr:uid="{00000000-0005-0000-0000-0000BB040000}"/>
    <cellStyle name="Notas 2 2 5" xfId="1374" xr:uid="{00000000-0005-0000-0000-0000BC040000}"/>
    <cellStyle name="Notas 2 3" xfId="1375" xr:uid="{00000000-0005-0000-0000-0000BD040000}"/>
    <cellStyle name="Notas 2 4" xfId="1376" xr:uid="{00000000-0005-0000-0000-0000BE040000}"/>
    <cellStyle name="Notas 2 5" xfId="1377" xr:uid="{00000000-0005-0000-0000-0000BF040000}"/>
    <cellStyle name="Notas 2 6" xfId="1378" xr:uid="{00000000-0005-0000-0000-0000C0040000}"/>
    <cellStyle name="Notas 2 7" xfId="1379" xr:uid="{00000000-0005-0000-0000-0000C1040000}"/>
    <cellStyle name="Note" xfId="429" xr:uid="{00000000-0005-0000-0000-0000C2040000}"/>
    <cellStyle name="Note 10" xfId="430" xr:uid="{00000000-0005-0000-0000-0000C3040000}"/>
    <cellStyle name="Note 10 2" xfId="1380" xr:uid="{00000000-0005-0000-0000-0000C4040000}"/>
    <cellStyle name="Note 10 2 2" xfId="1381" xr:uid="{00000000-0005-0000-0000-0000C5040000}"/>
    <cellStyle name="Note 10 2 3" xfId="1382" xr:uid="{00000000-0005-0000-0000-0000C6040000}"/>
    <cellStyle name="Note 10 2 4" xfId="1383" xr:uid="{00000000-0005-0000-0000-0000C7040000}"/>
    <cellStyle name="Note 10 2 5" xfId="1384" xr:uid="{00000000-0005-0000-0000-0000C8040000}"/>
    <cellStyle name="Note 10 3" xfId="1385" xr:uid="{00000000-0005-0000-0000-0000C9040000}"/>
    <cellStyle name="Note 10 4" xfId="1386" xr:uid="{00000000-0005-0000-0000-0000CA040000}"/>
    <cellStyle name="Note 10 5" xfId="1387" xr:uid="{00000000-0005-0000-0000-0000CB040000}"/>
    <cellStyle name="Note 10 6" xfId="1388" xr:uid="{00000000-0005-0000-0000-0000CC040000}"/>
    <cellStyle name="Note 10 7" xfId="1389" xr:uid="{00000000-0005-0000-0000-0000CD040000}"/>
    <cellStyle name="Note 11" xfId="431" xr:uid="{00000000-0005-0000-0000-0000CE040000}"/>
    <cellStyle name="Note 11 2" xfId="1390" xr:uid="{00000000-0005-0000-0000-0000CF040000}"/>
    <cellStyle name="Note 11 2 2" xfId="1391" xr:uid="{00000000-0005-0000-0000-0000D0040000}"/>
    <cellStyle name="Note 11 2 3" xfId="1392" xr:uid="{00000000-0005-0000-0000-0000D1040000}"/>
    <cellStyle name="Note 11 2 4" xfId="1393" xr:uid="{00000000-0005-0000-0000-0000D2040000}"/>
    <cellStyle name="Note 11 2 5" xfId="1394" xr:uid="{00000000-0005-0000-0000-0000D3040000}"/>
    <cellStyle name="Note 11 3" xfId="1395" xr:uid="{00000000-0005-0000-0000-0000D4040000}"/>
    <cellStyle name="Note 11 4" xfId="1396" xr:uid="{00000000-0005-0000-0000-0000D5040000}"/>
    <cellStyle name="Note 11 5" xfId="1397" xr:uid="{00000000-0005-0000-0000-0000D6040000}"/>
    <cellStyle name="Note 11 6" xfId="1398" xr:uid="{00000000-0005-0000-0000-0000D7040000}"/>
    <cellStyle name="Note 11 7" xfId="1399" xr:uid="{00000000-0005-0000-0000-0000D8040000}"/>
    <cellStyle name="Note 12" xfId="432" xr:uid="{00000000-0005-0000-0000-0000D9040000}"/>
    <cellStyle name="Note 12 2" xfId="1400" xr:uid="{00000000-0005-0000-0000-0000DA040000}"/>
    <cellStyle name="Note 12 2 2" xfId="1401" xr:uid="{00000000-0005-0000-0000-0000DB040000}"/>
    <cellStyle name="Note 12 2 3" xfId="1402" xr:uid="{00000000-0005-0000-0000-0000DC040000}"/>
    <cellStyle name="Note 12 2 4" xfId="1403" xr:uid="{00000000-0005-0000-0000-0000DD040000}"/>
    <cellStyle name="Note 12 2 5" xfId="1404" xr:uid="{00000000-0005-0000-0000-0000DE040000}"/>
    <cellStyle name="Note 12 3" xfId="1405" xr:uid="{00000000-0005-0000-0000-0000DF040000}"/>
    <cellStyle name="Note 12 4" xfId="1406" xr:uid="{00000000-0005-0000-0000-0000E0040000}"/>
    <cellStyle name="Note 12 5" xfId="1407" xr:uid="{00000000-0005-0000-0000-0000E1040000}"/>
    <cellStyle name="Note 12 6" xfId="1408" xr:uid="{00000000-0005-0000-0000-0000E2040000}"/>
    <cellStyle name="Note 12 7" xfId="1409" xr:uid="{00000000-0005-0000-0000-0000E3040000}"/>
    <cellStyle name="Note 13" xfId="433" xr:uid="{00000000-0005-0000-0000-0000E4040000}"/>
    <cellStyle name="Note 13 2" xfId="1410" xr:uid="{00000000-0005-0000-0000-0000E5040000}"/>
    <cellStyle name="Note 13 2 2" xfId="1411" xr:uid="{00000000-0005-0000-0000-0000E6040000}"/>
    <cellStyle name="Note 13 2 3" xfId="1412" xr:uid="{00000000-0005-0000-0000-0000E7040000}"/>
    <cellStyle name="Note 13 2 4" xfId="1413" xr:uid="{00000000-0005-0000-0000-0000E8040000}"/>
    <cellStyle name="Note 13 2 5" xfId="1414" xr:uid="{00000000-0005-0000-0000-0000E9040000}"/>
    <cellStyle name="Note 13 3" xfId="1415" xr:uid="{00000000-0005-0000-0000-0000EA040000}"/>
    <cellStyle name="Note 13 4" xfId="1416" xr:uid="{00000000-0005-0000-0000-0000EB040000}"/>
    <cellStyle name="Note 13 5" xfId="1417" xr:uid="{00000000-0005-0000-0000-0000EC040000}"/>
    <cellStyle name="Note 13 6" xfId="1418" xr:uid="{00000000-0005-0000-0000-0000ED040000}"/>
    <cellStyle name="Note 13 7" xfId="1419" xr:uid="{00000000-0005-0000-0000-0000EE040000}"/>
    <cellStyle name="Note 14" xfId="434" xr:uid="{00000000-0005-0000-0000-0000EF040000}"/>
    <cellStyle name="Note 14 2" xfId="1420" xr:uid="{00000000-0005-0000-0000-0000F0040000}"/>
    <cellStyle name="Note 14 2 2" xfId="1421" xr:uid="{00000000-0005-0000-0000-0000F1040000}"/>
    <cellStyle name="Note 14 2 3" xfId="1422" xr:uid="{00000000-0005-0000-0000-0000F2040000}"/>
    <cellStyle name="Note 14 2 4" xfId="1423" xr:uid="{00000000-0005-0000-0000-0000F3040000}"/>
    <cellStyle name="Note 14 2 5" xfId="1424" xr:uid="{00000000-0005-0000-0000-0000F4040000}"/>
    <cellStyle name="Note 14 3" xfId="1425" xr:uid="{00000000-0005-0000-0000-0000F5040000}"/>
    <cellStyle name="Note 14 4" xfId="1426" xr:uid="{00000000-0005-0000-0000-0000F6040000}"/>
    <cellStyle name="Note 14 5" xfId="1427" xr:uid="{00000000-0005-0000-0000-0000F7040000}"/>
    <cellStyle name="Note 14 6" xfId="1428" xr:uid="{00000000-0005-0000-0000-0000F8040000}"/>
    <cellStyle name="Note 14 7" xfId="1429" xr:uid="{00000000-0005-0000-0000-0000F9040000}"/>
    <cellStyle name="Note 15" xfId="435" xr:uid="{00000000-0005-0000-0000-0000FA040000}"/>
    <cellStyle name="Note 15 2" xfId="1430" xr:uid="{00000000-0005-0000-0000-0000FB040000}"/>
    <cellStyle name="Note 15 2 2" xfId="1431" xr:uid="{00000000-0005-0000-0000-0000FC040000}"/>
    <cellStyle name="Note 15 2 3" xfId="1432" xr:uid="{00000000-0005-0000-0000-0000FD040000}"/>
    <cellStyle name="Note 15 2 4" xfId="1433" xr:uid="{00000000-0005-0000-0000-0000FE040000}"/>
    <cellStyle name="Note 15 2 5" xfId="1434" xr:uid="{00000000-0005-0000-0000-0000FF040000}"/>
    <cellStyle name="Note 15 3" xfId="1435" xr:uid="{00000000-0005-0000-0000-000000050000}"/>
    <cellStyle name="Note 15 4" xfId="1436" xr:uid="{00000000-0005-0000-0000-000001050000}"/>
    <cellStyle name="Note 15 5" xfId="1437" xr:uid="{00000000-0005-0000-0000-000002050000}"/>
    <cellStyle name="Note 15 6" xfId="1438" xr:uid="{00000000-0005-0000-0000-000003050000}"/>
    <cellStyle name="Note 15 7" xfId="1439" xr:uid="{00000000-0005-0000-0000-000004050000}"/>
    <cellStyle name="Note 16" xfId="436" xr:uid="{00000000-0005-0000-0000-000005050000}"/>
    <cellStyle name="Note 16 2" xfId="1440" xr:uid="{00000000-0005-0000-0000-000006050000}"/>
    <cellStyle name="Note 16 2 2" xfId="1441" xr:uid="{00000000-0005-0000-0000-000007050000}"/>
    <cellStyle name="Note 16 2 3" xfId="1442" xr:uid="{00000000-0005-0000-0000-000008050000}"/>
    <cellStyle name="Note 16 2 4" xfId="1443" xr:uid="{00000000-0005-0000-0000-000009050000}"/>
    <cellStyle name="Note 16 2 5" xfId="1444" xr:uid="{00000000-0005-0000-0000-00000A050000}"/>
    <cellStyle name="Note 16 3" xfId="1445" xr:uid="{00000000-0005-0000-0000-00000B050000}"/>
    <cellStyle name="Note 16 4" xfId="1446" xr:uid="{00000000-0005-0000-0000-00000C050000}"/>
    <cellStyle name="Note 16 5" xfId="1447" xr:uid="{00000000-0005-0000-0000-00000D050000}"/>
    <cellStyle name="Note 16 6" xfId="1448" xr:uid="{00000000-0005-0000-0000-00000E050000}"/>
    <cellStyle name="Note 16 7" xfId="1449" xr:uid="{00000000-0005-0000-0000-00000F050000}"/>
    <cellStyle name="Note 17" xfId="437" xr:uid="{00000000-0005-0000-0000-000010050000}"/>
    <cellStyle name="Note 17 2" xfId="1450" xr:uid="{00000000-0005-0000-0000-000011050000}"/>
    <cellStyle name="Note 17 2 2" xfId="1451" xr:uid="{00000000-0005-0000-0000-000012050000}"/>
    <cellStyle name="Note 17 2 3" xfId="1452" xr:uid="{00000000-0005-0000-0000-000013050000}"/>
    <cellStyle name="Note 17 2 4" xfId="1453" xr:uid="{00000000-0005-0000-0000-000014050000}"/>
    <cellStyle name="Note 17 2 5" xfId="1454" xr:uid="{00000000-0005-0000-0000-000015050000}"/>
    <cellStyle name="Note 17 3" xfId="1455" xr:uid="{00000000-0005-0000-0000-000016050000}"/>
    <cellStyle name="Note 17 4" xfId="1456" xr:uid="{00000000-0005-0000-0000-000017050000}"/>
    <cellStyle name="Note 17 5" xfId="1457" xr:uid="{00000000-0005-0000-0000-000018050000}"/>
    <cellStyle name="Note 17 6" xfId="1458" xr:uid="{00000000-0005-0000-0000-000019050000}"/>
    <cellStyle name="Note 17 7" xfId="1459" xr:uid="{00000000-0005-0000-0000-00001A050000}"/>
    <cellStyle name="Note 18" xfId="438" xr:uid="{00000000-0005-0000-0000-00001B050000}"/>
    <cellStyle name="Note 18 2" xfId="1460" xr:uid="{00000000-0005-0000-0000-00001C050000}"/>
    <cellStyle name="Note 18 2 2" xfId="1461" xr:uid="{00000000-0005-0000-0000-00001D050000}"/>
    <cellStyle name="Note 18 2 3" xfId="1462" xr:uid="{00000000-0005-0000-0000-00001E050000}"/>
    <cellStyle name="Note 18 2 4" xfId="1463" xr:uid="{00000000-0005-0000-0000-00001F050000}"/>
    <cellStyle name="Note 18 2 5" xfId="1464" xr:uid="{00000000-0005-0000-0000-000020050000}"/>
    <cellStyle name="Note 18 3" xfId="1465" xr:uid="{00000000-0005-0000-0000-000021050000}"/>
    <cellStyle name="Note 18 4" xfId="1466" xr:uid="{00000000-0005-0000-0000-000022050000}"/>
    <cellStyle name="Note 18 5" xfId="1467" xr:uid="{00000000-0005-0000-0000-000023050000}"/>
    <cellStyle name="Note 18 6" xfId="1468" xr:uid="{00000000-0005-0000-0000-000024050000}"/>
    <cellStyle name="Note 18 7" xfId="1469" xr:uid="{00000000-0005-0000-0000-000025050000}"/>
    <cellStyle name="Note 19" xfId="439" xr:uid="{00000000-0005-0000-0000-000026050000}"/>
    <cellStyle name="Note 19 2" xfId="1470" xr:uid="{00000000-0005-0000-0000-000027050000}"/>
    <cellStyle name="Note 19 2 2" xfId="1471" xr:uid="{00000000-0005-0000-0000-000028050000}"/>
    <cellStyle name="Note 19 2 3" xfId="1472" xr:uid="{00000000-0005-0000-0000-000029050000}"/>
    <cellStyle name="Note 19 2 4" xfId="1473" xr:uid="{00000000-0005-0000-0000-00002A050000}"/>
    <cellStyle name="Note 19 2 5" xfId="1474" xr:uid="{00000000-0005-0000-0000-00002B050000}"/>
    <cellStyle name="Note 19 3" xfId="1475" xr:uid="{00000000-0005-0000-0000-00002C050000}"/>
    <cellStyle name="Note 19 4" xfId="1476" xr:uid="{00000000-0005-0000-0000-00002D050000}"/>
    <cellStyle name="Note 19 5" xfId="1477" xr:uid="{00000000-0005-0000-0000-00002E050000}"/>
    <cellStyle name="Note 19 6" xfId="1478" xr:uid="{00000000-0005-0000-0000-00002F050000}"/>
    <cellStyle name="Note 19 7" xfId="1479" xr:uid="{00000000-0005-0000-0000-000030050000}"/>
    <cellStyle name="Note 2" xfId="440" xr:uid="{00000000-0005-0000-0000-000031050000}"/>
    <cellStyle name="Note 2 2" xfId="1480" xr:uid="{00000000-0005-0000-0000-000032050000}"/>
    <cellStyle name="Note 2 2 2" xfId="1481" xr:uid="{00000000-0005-0000-0000-000033050000}"/>
    <cellStyle name="Note 2 2 3" xfId="1482" xr:uid="{00000000-0005-0000-0000-000034050000}"/>
    <cellStyle name="Note 2 2 4" xfId="1483" xr:uid="{00000000-0005-0000-0000-000035050000}"/>
    <cellStyle name="Note 2 2 5" xfId="1484" xr:uid="{00000000-0005-0000-0000-000036050000}"/>
    <cellStyle name="Note 2 3" xfId="1485" xr:uid="{00000000-0005-0000-0000-000037050000}"/>
    <cellStyle name="Note 2 4" xfId="1486" xr:uid="{00000000-0005-0000-0000-000038050000}"/>
    <cellStyle name="Note 2 5" xfId="1487" xr:uid="{00000000-0005-0000-0000-000039050000}"/>
    <cellStyle name="Note 2 6" xfId="1488" xr:uid="{00000000-0005-0000-0000-00003A050000}"/>
    <cellStyle name="Note 2 7" xfId="1489" xr:uid="{00000000-0005-0000-0000-00003B050000}"/>
    <cellStyle name="Note 20" xfId="441" xr:uid="{00000000-0005-0000-0000-00003C050000}"/>
    <cellStyle name="Note 20 2" xfId="1490" xr:uid="{00000000-0005-0000-0000-00003D050000}"/>
    <cellStyle name="Note 20 2 2" xfId="1491" xr:uid="{00000000-0005-0000-0000-00003E050000}"/>
    <cellStyle name="Note 20 2 3" xfId="1492" xr:uid="{00000000-0005-0000-0000-00003F050000}"/>
    <cellStyle name="Note 20 2 4" xfId="1493" xr:uid="{00000000-0005-0000-0000-000040050000}"/>
    <cellStyle name="Note 20 2 5" xfId="1494" xr:uid="{00000000-0005-0000-0000-000041050000}"/>
    <cellStyle name="Note 20 3" xfId="1495" xr:uid="{00000000-0005-0000-0000-000042050000}"/>
    <cellStyle name="Note 20 4" xfId="1496" xr:uid="{00000000-0005-0000-0000-000043050000}"/>
    <cellStyle name="Note 20 5" xfId="1497" xr:uid="{00000000-0005-0000-0000-000044050000}"/>
    <cellStyle name="Note 20 6" xfId="1498" xr:uid="{00000000-0005-0000-0000-000045050000}"/>
    <cellStyle name="Note 20 7" xfId="1499" xr:uid="{00000000-0005-0000-0000-000046050000}"/>
    <cellStyle name="Note 21" xfId="442" xr:uid="{00000000-0005-0000-0000-000047050000}"/>
    <cellStyle name="Note 21 2" xfId="1500" xr:uid="{00000000-0005-0000-0000-000048050000}"/>
    <cellStyle name="Note 21 2 2" xfId="1501" xr:uid="{00000000-0005-0000-0000-000049050000}"/>
    <cellStyle name="Note 21 2 3" xfId="1502" xr:uid="{00000000-0005-0000-0000-00004A050000}"/>
    <cellStyle name="Note 21 2 4" xfId="1503" xr:uid="{00000000-0005-0000-0000-00004B050000}"/>
    <cellStyle name="Note 21 2 5" xfId="1504" xr:uid="{00000000-0005-0000-0000-00004C050000}"/>
    <cellStyle name="Note 21 3" xfId="1505" xr:uid="{00000000-0005-0000-0000-00004D050000}"/>
    <cellStyle name="Note 21 4" xfId="1506" xr:uid="{00000000-0005-0000-0000-00004E050000}"/>
    <cellStyle name="Note 21 5" xfId="1507" xr:uid="{00000000-0005-0000-0000-00004F050000}"/>
    <cellStyle name="Note 21 6" xfId="1508" xr:uid="{00000000-0005-0000-0000-000050050000}"/>
    <cellStyle name="Note 21 7" xfId="1509" xr:uid="{00000000-0005-0000-0000-000051050000}"/>
    <cellStyle name="Note 22" xfId="443" xr:uid="{00000000-0005-0000-0000-000052050000}"/>
    <cellStyle name="Note 22 2" xfId="1510" xr:uid="{00000000-0005-0000-0000-000053050000}"/>
    <cellStyle name="Note 22 2 2" xfId="1511" xr:uid="{00000000-0005-0000-0000-000054050000}"/>
    <cellStyle name="Note 22 2 3" xfId="1512" xr:uid="{00000000-0005-0000-0000-000055050000}"/>
    <cellStyle name="Note 22 2 4" xfId="1513" xr:uid="{00000000-0005-0000-0000-000056050000}"/>
    <cellStyle name="Note 22 2 5" xfId="1514" xr:uid="{00000000-0005-0000-0000-000057050000}"/>
    <cellStyle name="Note 22 3" xfId="1515" xr:uid="{00000000-0005-0000-0000-000058050000}"/>
    <cellStyle name="Note 22 4" xfId="1516" xr:uid="{00000000-0005-0000-0000-000059050000}"/>
    <cellStyle name="Note 22 5" xfId="1517" xr:uid="{00000000-0005-0000-0000-00005A050000}"/>
    <cellStyle name="Note 22 6" xfId="1518" xr:uid="{00000000-0005-0000-0000-00005B050000}"/>
    <cellStyle name="Note 22 7" xfId="1519" xr:uid="{00000000-0005-0000-0000-00005C050000}"/>
    <cellStyle name="Note 23" xfId="444" xr:uid="{00000000-0005-0000-0000-00005D050000}"/>
    <cellStyle name="Note 23 2" xfId="1520" xr:uid="{00000000-0005-0000-0000-00005E050000}"/>
    <cellStyle name="Note 23 2 2" xfId="1521" xr:uid="{00000000-0005-0000-0000-00005F050000}"/>
    <cellStyle name="Note 23 2 3" xfId="1522" xr:uid="{00000000-0005-0000-0000-000060050000}"/>
    <cellStyle name="Note 23 2 4" xfId="1523" xr:uid="{00000000-0005-0000-0000-000061050000}"/>
    <cellStyle name="Note 23 2 5" xfId="1524" xr:uid="{00000000-0005-0000-0000-000062050000}"/>
    <cellStyle name="Note 23 3" xfId="1525" xr:uid="{00000000-0005-0000-0000-000063050000}"/>
    <cellStyle name="Note 23 4" xfId="1526" xr:uid="{00000000-0005-0000-0000-000064050000}"/>
    <cellStyle name="Note 23 5" xfId="1527" xr:uid="{00000000-0005-0000-0000-000065050000}"/>
    <cellStyle name="Note 23 6" xfId="1528" xr:uid="{00000000-0005-0000-0000-000066050000}"/>
    <cellStyle name="Note 23 7" xfId="1529" xr:uid="{00000000-0005-0000-0000-000067050000}"/>
    <cellStyle name="Note 24" xfId="445" xr:uid="{00000000-0005-0000-0000-000068050000}"/>
    <cellStyle name="Note 24 2" xfId="1530" xr:uid="{00000000-0005-0000-0000-000069050000}"/>
    <cellStyle name="Note 24 2 2" xfId="1531" xr:uid="{00000000-0005-0000-0000-00006A050000}"/>
    <cellStyle name="Note 24 2 3" xfId="1532" xr:uid="{00000000-0005-0000-0000-00006B050000}"/>
    <cellStyle name="Note 24 2 4" xfId="1533" xr:uid="{00000000-0005-0000-0000-00006C050000}"/>
    <cellStyle name="Note 24 2 5" xfId="1534" xr:uid="{00000000-0005-0000-0000-00006D050000}"/>
    <cellStyle name="Note 24 3" xfId="1535" xr:uid="{00000000-0005-0000-0000-00006E050000}"/>
    <cellStyle name="Note 24 4" xfId="1536" xr:uid="{00000000-0005-0000-0000-00006F050000}"/>
    <cellStyle name="Note 24 5" xfId="1537" xr:uid="{00000000-0005-0000-0000-000070050000}"/>
    <cellStyle name="Note 24 6" xfId="1538" xr:uid="{00000000-0005-0000-0000-000071050000}"/>
    <cellStyle name="Note 24 7" xfId="1539" xr:uid="{00000000-0005-0000-0000-000072050000}"/>
    <cellStyle name="Note 25" xfId="446" xr:uid="{00000000-0005-0000-0000-000073050000}"/>
    <cellStyle name="Note 25 2" xfId="1540" xr:uid="{00000000-0005-0000-0000-000074050000}"/>
    <cellStyle name="Note 25 2 2" xfId="1541" xr:uid="{00000000-0005-0000-0000-000075050000}"/>
    <cellStyle name="Note 25 2 3" xfId="1542" xr:uid="{00000000-0005-0000-0000-000076050000}"/>
    <cellStyle name="Note 25 2 4" xfId="1543" xr:uid="{00000000-0005-0000-0000-000077050000}"/>
    <cellStyle name="Note 25 2 5" xfId="1544" xr:uid="{00000000-0005-0000-0000-000078050000}"/>
    <cellStyle name="Note 25 3" xfId="1545" xr:uid="{00000000-0005-0000-0000-000079050000}"/>
    <cellStyle name="Note 25 4" xfId="1546" xr:uid="{00000000-0005-0000-0000-00007A050000}"/>
    <cellStyle name="Note 25 5" xfId="1547" xr:uid="{00000000-0005-0000-0000-00007B050000}"/>
    <cellStyle name="Note 25 6" xfId="1548" xr:uid="{00000000-0005-0000-0000-00007C050000}"/>
    <cellStyle name="Note 25 7" xfId="1549" xr:uid="{00000000-0005-0000-0000-00007D050000}"/>
    <cellStyle name="Note 26" xfId="1550" xr:uid="{00000000-0005-0000-0000-00007E050000}"/>
    <cellStyle name="Note 26 2" xfId="1551" xr:uid="{00000000-0005-0000-0000-00007F050000}"/>
    <cellStyle name="Note 26 3" xfId="1552" xr:uid="{00000000-0005-0000-0000-000080050000}"/>
    <cellStyle name="Note 26 4" xfId="1553" xr:uid="{00000000-0005-0000-0000-000081050000}"/>
    <cellStyle name="Note 26 5" xfId="1554" xr:uid="{00000000-0005-0000-0000-000082050000}"/>
    <cellStyle name="Note 27" xfId="1555" xr:uid="{00000000-0005-0000-0000-000083050000}"/>
    <cellStyle name="Note 28" xfId="1556" xr:uid="{00000000-0005-0000-0000-000084050000}"/>
    <cellStyle name="Note 29" xfId="1557" xr:uid="{00000000-0005-0000-0000-000085050000}"/>
    <cellStyle name="Note 3" xfId="447" xr:uid="{00000000-0005-0000-0000-000086050000}"/>
    <cellStyle name="Note 3 2" xfId="1558" xr:uid="{00000000-0005-0000-0000-000087050000}"/>
    <cellStyle name="Note 3 2 2" xfId="1559" xr:uid="{00000000-0005-0000-0000-000088050000}"/>
    <cellStyle name="Note 3 2 3" xfId="1560" xr:uid="{00000000-0005-0000-0000-000089050000}"/>
    <cellStyle name="Note 3 2 4" xfId="1561" xr:uid="{00000000-0005-0000-0000-00008A050000}"/>
    <cellStyle name="Note 3 2 5" xfId="1562" xr:uid="{00000000-0005-0000-0000-00008B050000}"/>
    <cellStyle name="Note 3 3" xfId="1563" xr:uid="{00000000-0005-0000-0000-00008C050000}"/>
    <cellStyle name="Note 3 4" xfId="1564" xr:uid="{00000000-0005-0000-0000-00008D050000}"/>
    <cellStyle name="Note 3 5" xfId="1565" xr:uid="{00000000-0005-0000-0000-00008E050000}"/>
    <cellStyle name="Note 3 6" xfId="1566" xr:uid="{00000000-0005-0000-0000-00008F050000}"/>
    <cellStyle name="Note 3 7" xfId="1567" xr:uid="{00000000-0005-0000-0000-000090050000}"/>
    <cellStyle name="Note 30" xfId="1568" xr:uid="{00000000-0005-0000-0000-000091050000}"/>
    <cellStyle name="Note 31" xfId="1569" xr:uid="{00000000-0005-0000-0000-000092050000}"/>
    <cellStyle name="Note 4" xfId="448" xr:uid="{00000000-0005-0000-0000-000093050000}"/>
    <cellStyle name="Note 4 2" xfId="1570" xr:uid="{00000000-0005-0000-0000-000094050000}"/>
    <cellStyle name="Note 4 2 2" xfId="1571" xr:uid="{00000000-0005-0000-0000-000095050000}"/>
    <cellStyle name="Note 4 2 3" xfId="1572" xr:uid="{00000000-0005-0000-0000-000096050000}"/>
    <cellStyle name="Note 4 2 4" xfId="1573" xr:uid="{00000000-0005-0000-0000-000097050000}"/>
    <cellStyle name="Note 4 2 5" xfId="1574" xr:uid="{00000000-0005-0000-0000-000098050000}"/>
    <cellStyle name="Note 4 3" xfId="1575" xr:uid="{00000000-0005-0000-0000-000099050000}"/>
    <cellStyle name="Note 4 4" xfId="1576" xr:uid="{00000000-0005-0000-0000-00009A050000}"/>
    <cellStyle name="Note 4 5" xfId="1577" xr:uid="{00000000-0005-0000-0000-00009B050000}"/>
    <cellStyle name="Note 4 6" xfId="1578" xr:uid="{00000000-0005-0000-0000-00009C050000}"/>
    <cellStyle name="Note 4 7" xfId="1579" xr:uid="{00000000-0005-0000-0000-00009D050000}"/>
    <cellStyle name="Note 5" xfId="449" xr:uid="{00000000-0005-0000-0000-00009E050000}"/>
    <cellStyle name="Note 5 2" xfId="1580" xr:uid="{00000000-0005-0000-0000-00009F050000}"/>
    <cellStyle name="Note 5 2 2" xfId="1581" xr:uid="{00000000-0005-0000-0000-0000A0050000}"/>
    <cellStyle name="Note 5 2 3" xfId="1582" xr:uid="{00000000-0005-0000-0000-0000A1050000}"/>
    <cellStyle name="Note 5 2 4" xfId="1583" xr:uid="{00000000-0005-0000-0000-0000A2050000}"/>
    <cellStyle name="Note 5 2 5" xfId="1584" xr:uid="{00000000-0005-0000-0000-0000A3050000}"/>
    <cellStyle name="Note 5 3" xfId="1585" xr:uid="{00000000-0005-0000-0000-0000A4050000}"/>
    <cellStyle name="Note 5 4" xfId="1586" xr:uid="{00000000-0005-0000-0000-0000A5050000}"/>
    <cellStyle name="Note 5 5" xfId="1587" xr:uid="{00000000-0005-0000-0000-0000A6050000}"/>
    <cellStyle name="Note 5 6" xfId="1588" xr:uid="{00000000-0005-0000-0000-0000A7050000}"/>
    <cellStyle name="Note 5 7" xfId="1589" xr:uid="{00000000-0005-0000-0000-0000A8050000}"/>
    <cellStyle name="Note 6" xfId="450" xr:uid="{00000000-0005-0000-0000-0000A9050000}"/>
    <cellStyle name="Note 6 2" xfId="1590" xr:uid="{00000000-0005-0000-0000-0000AA050000}"/>
    <cellStyle name="Note 6 2 2" xfId="1591" xr:uid="{00000000-0005-0000-0000-0000AB050000}"/>
    <cellStyle name="Note 6 2 3" xfId="1592" xr:uid="{00000000-0005-0000-0000-0000AC050000}"/>
    <cellStyle name="Note 6 2 4" xfId="1593" xr:uid="{00000000-0005-0000-0000-0000AD050000}"/>
    <cellStyle name="Note 6 2 5" xfId="1594" xr:uid="{00000000-0005-0000-0000-0000AE050000}"/>
    <cellStyle name="Note 6 3" xfId="1595" xr:uid="{00000000-0005-0000-0000-0000AF050000}"/>
    <cellStyle name="Note 6 4" xfId="1596" xr:uid="{00000000-0005-0000-0000-0000B0050000}"/>
    <cellStyle name="Note 6 5" xfId="1597" xr:uid="{00000000-0005-0000-0000-0000B1050000}"/>
    <cellStyle name="Note 6 6" xfId="1598" xr:uid="{00000000-0005-0000-0000-0000B2050000}"/>
    <cellStyle name="Note 6 7" xfId="1599" xr:uid="{00000000-0005-0000-0000-0000B3050000}"/>
    <cellStyle name="Note 7" xfId="451" xr:uid="{00000000-0005-0000-0000-0000B4050000}"/>
    <cellStyle name="Note 7 2" xfId="1600" xr:uid="{00000000-0005-0000-0000-0000B5050000}"/>
    <cellStyle name="Note 7 2 2" xfId="1601" xr:uid="{00000000-0005-0000-0000-0000B6050000}"/>
    <cellStyle name="Note 7 2 3" xfId="1602" xr:uid="{00000000-0005-0000-0000-0000B7050000}"/>
    <cellStyle name="Note 7 2 4" xfId="1603" xr:uid="{00000000-0005-0000-0000-0000B8050000}"/>
    <cellStyle name="Note 7 2 5" xfId="1604" xr:uid="{00000000-0005-0000-0000-0000B9050000}"/>
    <cellStyle name="Note 7 3" xfId="1605" xr:uid="{00000000-0005-0000-0000-0000BA050000}"/>
    <cellStyle name="Note 7 4" xfId="1606" xr:uid="{00000000-0005-0000-0000-0000BB050000}"/>
    <cellStyle name="Note 7 5" xfId="1607" xr:uid="{00000000-0005-0000-0000-0000BC050000}"/>
    <cellStyle name="Note 7 6" xfId="1608" xr:uid="{00000000-0005-0000-0000-0000BD050000}"/>
    <cellStyle name="Note 7 7" xfId="1609" xr:uid="{00000000-0005-0000-0000-0000BE050000}"/>
    <cellStyle name="Note 8" xfId="452" xr:uid="{00000000-0005-0000-0000-0000BF050000}"/>
    <cellStyle name="Note 8 2" xfId="1610" xr:uid="{00000000-0005-0000-0000-0000C0050000}"/>
    <cellStyle name="Note 8 2 2" xfId="1611" xr:uid="{00000000-0005-0000-0000-0000C1050000}"/>
    <cellStyle name="Note 8 2 3" xfId="1612" xr:uid="{00000000-0005-0000-0000-0000C2050000}"/>
    <cellStyle name="Note 8 2 4" xfId="1613" xr:uid="{00000000-0005-0000-0000-0000C3050000}"/>
    <cellStyle name="Note 8 2 5" xfId="1614" xr:uid="{00000000-0005-0000-0000-0000C4050000}"/>
    <cellStyle name="Note 8 3" xfId="1615" xr:uid="{00000000-0005-0000-0000-0000C5050000}"/>
    <cellStyle name="Note 8 4" xfId="1616" xr:uid="{00000000-0005-0000-0000-0000C6050000}"/>
    <cellStyle name="Note 8 5" xfId="1617" xr:uid="{00000000-0005-0000-0000-0000C7050000}"/>
    <cellStyle name="Note 8 6" xfId="1618" xr:uid="{00000000-0005-0000-0000-0000C8050000}"/>
    <cellStyle name="Note 8 7" xfId="1619" xr:uid="{00000000-0005-0000-0000-0000C9050000}"/>
    <cellStyle name="Note 9" xfId="453" xr:uid="{00000000-0005-0000-0000-0000CA050000}"/>
    <cellStyle name="Note 9 2" xfId="1620" xr:uid="{00000000-0005-0000-0000-0000CB050000}"/>
    <cellStyle name="Note 9 2 2" xfId="1621" xr:uid="{00000000-0005-0000-0000-0000CC050000}"/>
    <cellStyle name="Note 9 2 3" xfId="1622" xr:uid="{00000000-0005-0000-0000-0000CD050000}"/>
    <cellStyle name="Note 9 2 4" xfId="1623" xr:uid="{00000000-0005-0000-0000-0000CE050000}"/>
    <cellStyle name="Note 9 2 5" xfId="1624" xr:uid="{00000000-0005-0000-0000-0000CF050000}"/>
    <cellStyle name="Note 9 3" xfId="1625" xr:uid="{00000000-0005-0000-0000-0000D0050000}"/>
    <cellStyle name="Note 9 4" xfId="1626" xr:uid="{00000000-0005-0000-0000-0000D1050000}"/>
    <cellStyle name="Note 9 5" xfId="1627" xr:uid="{00000000-0005-0000-0000-0000D2050000}"/>
    <cellStyle name="Note 9 6" xfId="1628" xr:uid="{00000000-0005-0000-0000-0000D3050000}"/>
    <cellStyle name="Note 9 7" xfId="1629" xr:uid="{00000000-0005-0000-0000-0000D4050000}"/>
    <cellStyle name="Output" xfId="454" xr:uid="{00000000-0005-0000-0000-0000D5050000}"/>
    <cellStyle name="Output 2" xfId="1630" xr:uid="{00000000-0005-0000-0000-0000D6050000}"/>
    <cellStyle name="Output 2 2" xfId="1631" xr:uid="{00000000-0005-0000-0000-0000D7050000}"/>
    <cellStyle name="Output 2 3" xfId="1632" xr:uid="{00000000-0005-0000-0000-0000D8050000}"/>
    <cellStyle name="Output 2 4" xfId="1633" xr:uid="{00000000-0005-0000-0000-0000D9050000}"/>
    <cellStyle name="Output 2 5" xfId="1634" xr:uid="{00000000-0005-0000-0000-0000DA050000}"/>
    <cellStyle name="Output 3" xfId="1635" xr:uid="{00000000-0005-0000-0000-0000DB050000}"/>
    <cellStyle name="Output 4" xfId="1636" xr:uid="{00000000-0005-0000-0000-0000DC050000}"/>
    <cellStyle name="Output 5" xfId="1637" xr:uid="{00000000-0005-0000-0000-0000DD050000}"/>
    <cellStyle name="Output 6" xfId="1638" xr:uid="{00000000-0005-0000-0000-0000DE050000}"/>
    <cellStyle name="Output 7" xfId="1639" xr:uid="{00000000-0005-0000-0000-0000DF050000}"/>
    <cellStyle name="Porcentaje 2" xfId="455" xr:uid="{00000000-0005-0000-0000-0000E0050000}"/>
    <cellStyle name="Porcentaje 3" xfId="717" xr:uid="{00000000-0005-0000-0000-0000E1050000}"/>
    <cellStyle name="Porcentaje 3 2" xfId="1062" xr:uid="{00000000-0005-0000-0000-0000E2050000}"/>
    <cellStyle name="Porcentual 2" xfId="456" xr:uid="{00000000-0005-0000-0000-0000E3050000}"/>
    <cellStyle name="Porcentual 2 2" xfId="457" xr:uid="{00000000-0005-0000-0000-0000E4050000}"/>
    <cellStyle name="Porcentual 2 2 10" xfId="458" xr:uid="{00000000-0005-0000-0000-0000E5050000}"/>
    <cellStyle name="Porcentual 2 2 10 2" xfId="656" xr:uid="{00000000-0005-0000-0000-0000E6050000}"/>
    <cellStyle name="Porcentual 2 2 10 2 2" xfId="1001" xr:uid="{00000000-0005-0000-0000-0000E7050000}"/>
    <cellStyle name="Porcentual 2 2 10 3" xfId="933" xr:uid="{00000000-0005-0000-0000-0000E8050000}"/>
    <cellStyle name="Porcentual 2 2 11" xfId="459" xr:uid="{00000000-0005-0000-0000-0000E9050000}"/>
    <cellStyle name="Porcentual 2 2 11 2" xfId="660" xr:uid="{00000000-0005-0000-0000-0000EA050000}"/>
    <cellStyle name="Porcentual 2 2 11 2 2" xfId="1005" xr:uid="{00000000-0005-0000-0000-0000EB050000}"/>
    <cellStyle name="Porcentual 2 2 11 3" xfId="934" xr:uid="{00000000-0005-0000-0000-0000EC050000}"/>
    <cellStyle name="Porcentual 2 2 12" xfId="460" xr:uid="{00000000-0005-0000-0000-0000ED050000}"/>
    <cellStyle name="Porcentual 2 2 12 2" xfId="664" xr:uid="{00000000-0005-0000-0000-0000EE050000}"/>
    <cellStyle name="Porcentual 2 2 12 2 2" xfId="1009" xr:uid="{00000000-0005-0000-0000-0000EF050000}"/>
    <cellStyle name="Porcentual 2 2 12 3" xfId="935" xr:uid="{00000000-0005-0000-0000-0000F0050000}"/>
    <cellStyle name="Porcentual 2 2 13" xfId="461" xr:uid="{00000000-0005-0000-0000-0000F1050000}"/>
    <cellStyle name="Porcentual 2 2 13 2" xfId="668" xr:uid="{00000000-0005-0000-0000-0000F2050000}"/>
    <cellStyle name="Porcentual 2 2 13 2 2" xfId="1013" xr:uid="{00000000-0005-0000-0000-0000F3050000}"/>
    <cellStyle name="Porcentual 2 2 13 3" xfId="936" xr:uid="{00000000-0005-0000-0000-0000F4050000}"/>
    <cellStyle name="Porcentual 2 2 14" xfId="462" xr:uid="{00000000-0005-0000-0000-0000F5050000}"/>
    <cellStyle name="Porcentual 2 2 14 2" xfId="672" xr:uid="{00000000-0005-0000-0000-0000F6050000}"/>
    <cellStyle name="Porcentual 2 2 14 2 2" xfId="1017" xr:uid="{00000000-0005-0000-0000-0000F7050000}"/>
    <cellStyle name="Porcentual 2 2 14 3" xfId="937" xr:uid="{00000000-0005-0000-0000-0000F8050000}"/>
    <cellStyle name="Porcentual 2 2 15" xfId="463" xr:uid="{00000000-0005-0000-0000-0000F9050000}"/>
    <cellStyle name="Porcentual 2 2 15 2" xfId="676" xr:uid="{00000000-0005-0000-0000-0000FA050000}"/>
    <cellStyle name="Porcentual 2 2 15 2 2" xfId="1021" xr:uid="{00000000-0005-0000-0000-0000FB050000}"/>
    <cellStyle name="Porcentual 2 2 15 3" xfId="938" xr:uid="{00000000-0005-0000-0000-0000FC050000}"/>
    <cellStyle name="Porcentual 2 2 16" xfId="464" xr:uid="{00000000-0005-0000-0000-0000FD050000}"/>
    <cellStyle name="Porcentual 2 2 16 2" xfId="680" xr:uid="{00000000-0005-0000-0000-0000FE050000}"/>
    <cellStyle name="Porcentual 2 2 16 2 2" xfId="1025" xr:uid="{00000000-0005-0000-0000-0000FF050000}"/>
    <cellStyle name="Porcentual 2 2 16 3" xfId="939" xr:uid="{00000000-0005-0000-0000-000000060000}"/>
    <cellStyle name="Porcentual 2 2 17" xfId="465" xr:uid="{00000000-0005-0000-0000-000001060000}"/>
    <cellStyle name="Porcentual 2 2 17 2" xfId="684" xr:uid="{00000000-0005-0000-0000-000002060000}"/>
    <cellStyle name="Porcentual 2 2 17 2 2" xfId="1029" xr:uid="{00000000-0005-0000-0000-000003060000}"/>
    <cellStyle name="Porcentual 2 2 17 3" xfId="940" xr:uid="{00000000-0005-0000-0000-000004060000}"/>
    <cellStyle name="Porcentual 2 2 18" xfId="466" xr:uid="{00000000-0005-0000-0000-000005060000}"/>
    <cellStyle name="Porcentual 2 2 18 2" xfId="688" xr:uid="{00000000-0005-0000-0000-000006060000}"/>
    <cellStyle name="Porcentual 2 2 18 2 2" xfId="1033" xr:uid="{00000000-0005-0000-0000-000007060000}"/>
    <cellStyle name="Porcentual 2 2 18 3" xfId="941" xr:uid="{00000000-0005-0000-0000-000008060000}"/>
    <cellStyle name="Porcentual 2 2 19" xfId="467" xr:uid="{00000000-0005-0000-0000-000009060000}"/>
    <cellStyle name="Porcentual 2 2 19 2" xfId="692" xr:uid="{00000000-0005-0000-0000-00000A060000}"/>
    <cellStyle name="Porcentual 2 2 19 2 2" xfId="1037" xr:uid="{00000000-0005-0000-0000-00000B060000}"/>
    <cellStyle name="Porcentual 2 2 19 3" xfId="942" xr:uid="{00000000-0005-0000-0000-00000C060000}"/>
    <cellStyle name="Porcentual 2 2 2" xfId="468" xr:uid="{00000000-0005-0000-0000-00000D060000}"/>
    <cellStyle name="Porcentual 2 2 2 2" xfId="624" xr:uid="{00000000-0005-0000-0000-00000E060000}"/>
    <cellStyle name="Porcentual 2 2 2 2 2" xfId="969" xr:uid="{00000000-0005-0000-0000-00000F060000}"/>
    <cellStyle name="Porcentual 2 2 2 3" xfId="943" xr:uid="{00000000-0005-0000-0000-000010060000}"/>
    <cellStyle name="Porcentual 2 2 20" xfId="469" xr:uid="{00000000-0005-0000-0000-000011060000}"/>
    <cellStyle name="Porcentual 2 2 20 2" xfId="696" xr:uid="{00000000-0005-0000-0000-000012060000}"/>
    <cellStyle name="Porcentual 2 2 20 2 2" xfId="1041" xr:uid="{00000000-0005-0000-0000-000013060000}"/>
    <cellStyle name="Porcentual 2 2 20 3" xfId="944" xr:uid="{00000000-0005-0000-0000-000014060000}"/>
    <cellStyle name="Porcentual 2 2 21" xfId="470" xr:uid="{00000000-0005-0000-0000-000015060000}"/>
    <cellStyle name="Porcentual 2 2 21 2" xfId="700" xr:uid="{00000000-0005-0000-0000-000016060000}"/>
    <cellStyle name="Porcentual 2 2 21 2 2" xfId="1045" xr:uid="{00000000-0005-0000-0000-000017060000}"/>
    <cellStyle name="Porcentual 2 2 21 3" xfId="945" xr:uid="{00000000-0005-0000-0000-000018060000}"/>
    <cellStyle name="Porcentual 2 2 22" xfId="471" xr:uid="{00000000-0005-0000-0000-000019060000}"/>
    <cellStyle name="Porcentual 2 2 22 2" xfId="704" xr:uid="{00000000-0005-0000-0000-00001A060000}"/>
    <cellStyle name="Porcentual 2 2 22 2 2" xfId="1049" xr:uid="{00000000-0005-0000-0000-00001B060000}"/>
    <cellStyle name="Porcentual 2 2 22 3" xfId="946" xr:uid="{00000000-0005-0000-0000-00001C060000}"/>
    <cellStyle name="Porcentual 2 2 23" xfId="472" xr:uid="{00000000-0005-0000-0000-00001D060000}"/>
    <cellStyle name="Porcentual 2 2 23 2" xfId="708" xr:uid="{00000000-0005-0000-0000-00001E060000}"/>
    <cellStyle name="Porcentual 2 2 23 2 2" xfId="1053" xr:uid="{00000000-0005-0000-0000-00001F060000}"/>
    <cellStyle name="Porcentual 2 2 23 3" xfId="947" xr:uid="{00000000-0005-0000-0000-000020060000}"/>
    <cellStyle name="Porcentual 2 2 24" xfId="473" xr:uid="{00000000-0005-0000-0000-000021060000}"/>
    <cellStyle name="Porcentual 2 2 24 2" xfId="712" xr:uid="{00000000-0005-0000-0000-000022060000}"/>
    <cellStyle name="Porcentual 2 2 24 2 2" xfId="1057" xr:uid="{00000000-0005-0000-0000-000023060000}"/>
    <cellStyle name="Porcentual 2 2 24 3" xfId="948" xr:uid="{00000000-0005-0000-0000-000024060000}"/>
    <cellStyle name="Porcentual 2 2 25" xfId="474" xr:uid="{00000000-0005-0000-0000-000025060000}"/>
    <cellStyle name="Porcentual 2 2 25 2" xfId="716" xr:uid="{00000000-0005-0000-0000-000026060000}"/>
    <cellStyle name="Porcentual 2 2 25 2 2" xfId="1061" xr:uid="{00000000-0005-0000-0000-000027060000}"/>
    <cellStyle name="Porcentual 2 2 25 3" xfId="949" xr:uid="{00000000-0005-0000-0000-000028060000}"/>
    <cellStyle name="Porcentual 2 2 26" xfId="620" xr:uid="{00000000-0005-0000-0000-000029060000}"/>
    <cellStyle name="Porcentual 2 2 26 2" xfId="965" xr:uid="{00000000-0005-0000-0000-00002A060000}"/>
    <cellStyle name="Porcentual 2 2 27" xfId="932" xr:uid="{00000000-0005-0000-0000-00002B060000}"/>
    <cellStyle name="Porcentual 2 2 3" xfId="475" xr:uid="{00000000-0005-0000-0000-00002C060000}"/>
    <cellStyle name="Porcentual 2 2 3 2" xfId="628" xr:uid="{00000000-0005-0000-0000-00002D060000}"/>
    <cellStyle name="Porcentual 2 2 3 2 2" xfId="973" xr:uid="{00000000-0005-0000-0000-00002E060000}"/>
    <cellStyle name="Porcentual 2 2 3 3" xfId="950" xr:uid="{00000000-0005-0000-0000-00002F060000}"/>
    <cellStyle name="Porcentual 2 2 4" xfId="476" xr:uid="{00000000-0005-0000-0000-000030060000}"/>
    <cellStyle name="Porcentual 2 2 4 2" xfId="632" xr:uid="{00000000-0005-0000-0000-000031060000}"/>
    <cellStyle name="Porcentual 2 2 4 2 2" xfId="977" xr:uid="{00000000-0005-0000-0000-000032060000}"/>
    <cellStyle name="Porcentual 2 2 4 3" xfId="951" xr:uid="{00000000-0005-0000-0000-000033060000}"/>
    <cellStyle name="Porcentual 2 2 5" xfId="477" xr:uid="{00000000-0005-0000-0000-000034060000}"/>
    <cellStyle name="Porcentual 2 2 5 2" xfId="636" xr:uid="{00000000-0005-0000-0000-000035060000}"/>
    <cellStyle name="Porcentual 2 2 5 2 2" xfId="981" xr:uid="{00000000-0005-0000-0000-000036060000}"/>
    <cellStyle name="Porcentual 2 2 5 3" xfId="952" xr:uid="{00000000-0005-0000-0000-000037060000}"/>
    <cellStyle name="Porcentual 2 2 6" xfId="478" xr:uid="{00000000-0005-0000-0000-000038060000}"/>
    <cellStyle name="Porcentual 2 2 6 2" xfId="640" xr:uid="{00000000-0005-0000-0000-000039060000}"/>
    <cellStyle name="Porcentual 2 2 6 2 2" xfId="985" xr:uid="{00000000-0005-0000-0000-00003A060000}"/>
    <cellStyle name="Porcentual 2 2 6 3" xfId="953" xr:uid="{00000000-0005-0000-0000-00003B060000}"/>
    <cellStyle name="Porcentual 2 2 7" xfId="479" xr:uid="{00000000-0005-0000-0000-00003C060000}"/>
    <cellStyle name="Porcentual 2 2 7 2" xfId="644" xr:uid="{00000000-0005-0000-0000-00003D060000}"/>
    <cellStyle name="Porcentual 2 2 7 2 2" xfId="989" xr:uid="{00000000-0005-0000-0000-00003E060000}"/>
    <cellStyle name="Porcentual 2 2 7 3" xfId="954" xr:uid="{00000000-0005-0000-0000-00003F060000}"/>
    <cellStyle name="Porcentual 2 2 8" xfId="480" xr:uid="{00000000-0005-0000-0000-000040060000}"/>
    <cellStyle name="Porcentual 2 2 8 2" xfId="648" xr:uid="{00000000-0005-0000-0000-000041060000}"/>
    <cellStyle name="Porcentual 2 2 8 2 2" xfId="993" xr:uid="{00000000-0005-0000-0000-000042060000}"/>
    <cellStyle name="Porcentual 2 2 8 3" xfId="955" xr:uid="{00000000-0005-0000-0000-000043060000}"/>
    <cellStyle name="Porcentual 2 2 9" xfId="481" xr:uid="{00000000-0005-0000-0000-000044060000}"/>
    <cellStyle name="Porcentual 2 2 9 2" xfId="652" xr:uid="{00000000-0005-0000-0000-000045060000}"/>
    <cellStyle name="Porcentual 2 2 9 2 2" xfId="997" xr:uid="{00000000-0005-0000-0000-000046060000}"/>
    <cellStyle name="Porcentual 2 2 9 3" xfId="956" xr:uid="{00000000-0005-0000-0000-000047060000}"/>
    <cellStyle name="Porcentual 2 3" xfId="619" xr:uid="{00000000-0005-0000-0000-000048060000}"/>
    <cellStyle name="Porcentual 2 3 2" xfId="964" xr:uid="{00000000-0005-0000-0000-000049060000}"/>
    <cellStyle name="Porcentual 2 4" xfId="931" xr:uid="{00000000-0005-0000-0000-00004A060000}"/>
    <cellStyle name="Salida 2" xfId="603" xr:uid="{00000000-0005-0000-0000-00004B060000}"/>
    <cellStyle name="Salida 2 2" xfId="1640" xr:uid="{00000000-0005-0000-0000-00004C060000}"/>
    <cellStyle name="Salida 2 2 2" xfId="1641" xr:uid="{00000000-0005-0000-0000-00004D060000}"/>
    <cellStyle name="Salida 2 2 3" xfId="1642" xr:uid="{00000000-0005-0000-0000-00004E060000}"/>
    <cellStyle name="Salida 2 2 4" xfId="1643" xr:uid="{00000000-0005-0000-0000-00004F060000}"/>
    <cellStyle name="Salida 2 2 5" xfId="1644" xr:uid="{00000000-0005-0000-0000-000050060000}"/>
    <cellStyle name="Salida 2 3" xfId="1645" xr:uid="{00000000-0005-0000-0000-000051060000}"/>
    <cellStyle name="Salida 2 4" xfId="1646" xr:uid="{00000000-0005-0000-0000-000052060000}"/>
    <cellStyle name="Salida 2 5" xfId="1647" xr:uid="{00000000-0005-0000-0000-000053060000}"/>
    <cellStyle name="Salida 2 6" xfId="1648" xr:uid="{00000000-0005-0000-0000-000054060000}"/>
    <cellStyle name="Salida 2 7" xfId="1649" xr:uid="{00000000-0005-0000-0000-000055060000}"/>
    <cellStyle name="Texto de advertencia 2" xfId="604" xr:uid="{00000000-0005-0000-0000-000056060000}"/>
    <cellStyle name="Texto explicativo 2" xfId="605" xr:uid="{00000000-0005-0000-0000-000057060000}"/>
    <cellStyle name="Title" xfId="482" xr:uid="{00000000-0005-0000-0000-000058060000}"/>
    <cellStyle name="Título 1 2" xfId="607" xr:uid="{00000000-0005-0000-0000-000059060000}"/>
    <cellStyle name="Título 2 2" xfId="608" xr:uid="{00000000-0005-0000-0000-00005A060000}"/>
    <cellStyle name="Título 3 2" xfId="609" xr:uid="{00000000-0005-0000-0000-00005B060000}"/>
    <cellStyle name="Título 4" xfId="606" xr:uid="{00000000-0005-0000-0000-00005C060000}"/>
    <cellStyle name="Total 2" xfId="610" xr:uid="{00000000-0005-0000-0000-00005D060000}"/>
    <cellStyle name="Total 2 2" xfId="1650" xr:uid="{00000000-0005-0000-0000-00005E060000}"/>
    <cellStyle name="Total 2 2 2" xfId="1651" xr:uid="{00000000-0005-0000-0000-00005F060000}"/>
    <cellStyle name="Total 2 2 3" xfId="1652" xr:uid="{00000000-0005-0000-0000-000060060000}"/>
    <cellStyle name="Total 2 2 4" xfId="1653" xr:uid="{00000000-0005-0000-0000-000061060000}"/>
    <cellStyle name="Total 2 2 5" xfId="1654" xr:uid="{00000000-0005-0000-0000-000062060000}"/>
    <cellStyle name="Total 2 3" xfId="1655" xr:uid="{00000000-0005-0000-0000-000063060000}"/>
    <cellStyle name="Total 2 4" xfId="1656" xr:uid="{00000000-0005-0000-0000-000064060000}"/>
    <cellStyle name="Total 2 5" xfId="1657" xr:uid="{00000000-0005-0000-0000-000065060000}"/>
    <cellStyle name="Total 2 6" xfId="1658" xr:uid="{00000000-0005-0000-0000-000066060000}"/>
    <cellStyle name="Total 2 7" xfId="1659" xr:uid="{00000000-0005-0000-0000-000067060000}"/>
    <cellStyle name="Warning Text" xfId="483" xr:uid="{00000000-0005-0000-0000-000068060000}"/>
    <cellStyle name="Warning Text 10" xfId="484" xr:uid="{00000000-0005-0000-0000-000069060000}"/>
    <cellStyle name="Warning Text 11" xfId="485" xr:uid="{00000000-0005-0000-0000-00006A060000}"/>
    <cellStyle name="Warning Text 12" xfId="486" xr:uid="{00000000-0005-0000-0000-00006B060000}"/>
    <cellStyle name="Warning Text 13" xfId="487" xr:uid="{00000000-0005-0000-0000-00006C060000}"/>
    <cellStyle name="Warning Text 14" xfId="488" xr:uid="{00000000-0005-0000-0000-00006D060000}"/>
    <cellStyle name="Warning Text 15" xfId="489" xr:uid="{00000000-0005-0000-0000-00006E060000}"/>
    <cellStyle name="Warning Text 16" xfId="490" xr:uid="{00000000-0005-0000-0000-00006F060000}"/>
    <cellStyle name="Warning Text 17" xfId="491" xr:uid="{00000000-0005-0000-0000-000070060000}"/>
    <cellStyle name="Warning Text 18" xfId="492" xr:uid="{00000000-0005-0000-0000-000071060000}"/>
    <cellStyle name="Warning Text 19" xfId="493" xr:uid="{00000000-0005-0000-0000-000072060000}"/>
    <cellStyle name="Warning Text 2" xfId="494" xr:uid="{00000000-0005-0000-0000-000073060000}"/>
    <cellStyle name="Warning Text 20" xfId="495" xr:uid="{00000000-0005-0000-0000-000074060000}"/>
    <cellStyle name="Warning Text 21" xfId="496" xr:uid="{00000000-0005-0000-0000-000075060000}"/>
    <cellStyle name="Warning Text 22" xfId="497" xr:uid="{00000000-0005-0000-0000-000076060000}"/>
    <cellStyle name="Warning Text 23" xfId="498" xr:uid="{00000000-0005-0000-0000-000077060000}"/>
    <cellStyle name="Warning Text 24" xfId="499" xr:uid="{00000000-0005-0000-0000-000078060000}"/>
    <cellStyle name="Warning Text 25" xfId="500" xr:uid="{00000000-0005-0000-0000-000079060000}"/>
    <cellStyle name="Warning Text 3" xfId="501" xr:uid="{00000000-0005-0000-0000-00007A060000}"/>
    <cellStyle name="Warning Text 4" xfId="502" xr:uid="{00000000-0005-0000-0000-00007B060000}"/>
    <cellStyle name="Warning Text 5" xfId="503" xr:uid="{00000000-0005-0000-0000-00007C060000}"/>
    <cellStyle name="Warning Text 6" xfId="504" xr:uid="{00000000-0005-0000-0000-00007D060000}"/>
    <cellStyle name="Warning Text 7" xfId="505" xr:uid="{00000000-0005-0000-0000-00007E060000}"/>
    <cellStyle name="Warning Text 8" xfId="506" xr:uid="{00000000-0005-0000-0000-00007F060000}"/>
    <cellStyle name="Warning Text 9" xfId="507" xr:uid="{00000000-0005-0000-0000-000080060000}"/>
  </cellStyles>
  <dxfs count="113">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5" tint="0.39991454817346722"/>
      </font>
      <fill>
        <patternFill>
          <bgColor rgb="FFFFD85D"/>
        </patternFill>
      </fill>
    </dxf>
    <dxf>
      <font>
        <b/>
        <i val="0"/>
        <color theme="5" tint="0.39991454817346722"/>
      </font>
      <fill>
        <patternFill>
          <bgColor rgb="FFFFD85D"/>
        </patternFill>
      </fill>
    </dxf>
    <dxf>
      <font>
        <b/>
        <i val="0"/>
        <color theme="5" tint="0.39991454817346722"/>
      </font>
      <fill>
        <patternFill>
          <bgColor rgb="FFFFD85D"/>
        </patternFill>
      </fill>
    </dxf>
    <dxf>
      <font>
        <b/>
        <i val="0"/>
        <color theme="5" tint="0.39991454817346722"/>
      </font>
      <fill>
        <patternFill>
          <bgColor rgb="FFFFD85D"/>
        </patternFill>
      </fill>
    </dxf>
    <dxf>
      <font>
        <b/>
        <i val="0"/>
        <color theme="5" tint="0.39991454817346722"/>
      </font>
      <fill>
        <patternFill>
          <bgColor rgb="FFFFD85D"/>
        </patternFill>
      </fill>
    </dxf>
    <dxf>
      <font>
        <b/>
        <i val="0"/>
        <color theme="5" tint="0.39991454817346722"/>
      </font>
      <fill>
        <patternFill>
          <bgColor rgb="FFFFD85D"/>
        </patternFill>
      </fill>
    </dxf>
    <dxf>
      <fill>
        <patternFill>
          <bgColor indexed="41"/>
        </patternFill>
      </fill>
    </dxf>
    <dxf>
      <fill>
        <patternFill>
          <bgColor indexed="4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s>
  <tableStyles count="0" defaultTableStyle="TableStyleMedium2" defaultPivotStyle="PivotStyleMedium9"/>
  <colors>
    <mruColors>
      <color rgb="FFF4F9B9"/>
      <color rgb="FFF5F9BD"/>
      <color rgb="FFFFFF99"/>
      <color rgb="FFFFD85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Consistencia estadística (h) </a:t>
            </a:r>
          </a:p>
        </c:rich>
      </c:tx>
      <c:layout>
        <c:manualLayout>
          <c:xMode val="edge"/>
          <c:yMode val="edge"/>
          <c:x val="0.38782534290253068"/>
          <c:y val="2.8159957427465937E-2"/>
        </c:manualLayout>
      </c:layout>
      <c:overlay val="0"/>
    </c:title>
    <c:autoTitleDeleted val="0"/>
    <c:plotArea>
      <c:layout/>
      <c:barChart>
        <c:barDir val="col"/>
        <c:grouping val="clustered"/>
        <c:varyColors val="0"/>
        <c:ser>
          <c:idx val="0"/>
          <c:order val="0"/>
          <c:tx>
            <c:strRef>
              <c:f>'Análisis de Datos atípicos'!$C$30</c:f>
              <c:strCache>
                <c:ptCount val="1"/>
                <c:pt idx="0">
                  <c:v>10</c:v>
                </c:pt>
              </c:strCache>
            </c:strRef>
          </c:tx>
          <c:invertIfNegative val="0"/>
          <c:val>
            <c:numRef>
              <c:f>'Análisis de Datos atípicos'!$C$31:$C$33</c:f>
              <c:numCache>
                <c:formatCode>0.000</c:formatCode>
                <c:ptCount val="3"/>
                <c:pt idx="0">
                  <c:v>-1</c:v>
                </c:pt>
                <c:pt idx="1">
                  <c:v>0</c:v>
                </c:pt>
                <c:pt idx="2">
                  <c:v>1</c:v>
                </c:pt>
              </c:numCache>
            </c:numRef>
          </c:val>
          <c:extLst>
            <c:ext xmlns:c16="http://schemas.microsoft.com/office/drawing/2014/chart" uri="{C3380CC4-5D6E-409C-BE32-E72D297353CC}">
              <c16:uniqueId val="{00000000-102D-497D-B372-2A061ED2F3EE}"/>
            </c:ext>
          </c:extLst>
        </c:ser>
        <c:ser>
          <c:idx val="1"/>
          <c:order val="1"/>
          <c:tx>
            <c:strRef>
              <c:f>'Análisis de Datos atípicos'!$D$30</c:f>
              <c:strCache>
                <c:ptCount val="1"/>
                <c:pt idx="0">
                  <c:v>6,25</c:v>
                </c:pt>
              </c:strCache>
            </c:strRef>
          </c:tx>
          <c:invertIfNegative val="0"/>
          <c:val>
            <c:numRef>
              <c:f>'Análisis de Datos atípicos'!$D$31:$D$33</c:f>
              <c:numCache>
                <c:formatCode>0.000</c:formatCode>
                <c:ptCount val="3"/>
                <c:pt idx="0">
                  <c:v>-0.35267280792930111</c:v>
                </c:pt>
                <c:pt idx="1">
                  <c:v>-0.77588017744446003</c:v>
                </c:pt>
                <c:pt idx="2">
                  <c:v>1.1285529853737553</c:v>
                </c:pt>
              </c:numCache>
            </c:numRef>
          </c:val>
          <c:extLst>
            <c:ext xmlns:c16="http://schemas.microsoft.com/office/drawing/2014/chart" uri="{C3380CC4-5D6E-409C-BE32-E72D297353CC}">
              <c16:uniqueId val="{00000001-102D-497D-B372-2A061ED2F3EE}"/>
            </c:ext>
          </c:extLst>
        </c:ser>
        <c:ser>
          <c:idx val="2"/>
          <c:order val="2"/>
          <c:tx>
            <c:strRef>
              <c:f>'Análisis de Datos atípicos'!$E$30</c:f>
              <c:strCache>
                <c:ptCount val="1"/>
                <c:pt idx="0">
                  <c:v>2,5</c:v>
                </c:pt>
              </c:strCache>
            </c:strRef>
          </c:tx>
          <c:invertIfNegative val="0"/>
          <c:val>
            <c:numRef>
              <c:f>'Análisis de Datos atípicos'!$E$31:$E$33</c:f>
              <c:numCache>
                <c:formatCode>0.000</c:formatCode>
                <c:ptCount val="3"/>
                <c:pt idx="0">
                  <c:v>1.1431300219401848</c:v>
                </c:pt>
                <c:pt idx="1">
                  <c:v>-0.43035483178923944</c:v>
                </c:pt>
                <c:pt idx="2">
                  <c:v>-0.71277519015092528</c:v>
                </c:pt>
              </c:numCache>
            </c:numRef>
          </c:val>
          <c:extLst>
            <c:ext xmlns:c16="http://schemas.microsoft.com/office/drawing/2014/chart" uri="{C3380CC4-5D6E-409C-BE32-E72D297353CC}">
              <c16:uniqueId val="{00000002-102D-497D-B372-2A061ED2F3EE}"/>
            </c:ext>
          </c:extLst>
        </c:ser>
        <c:ser>
          <c:idx val="3"/>
          <c:order val="3"/>
          <c:tx>
            <c:strRef>
              <c:f>'Análisis de Datos atípicos'!$F$30</c:f>
              <c:strCache>
                <c:ptCount val="1"/>
                <c:pt idx="0">
                  <c:v>1,25</c:v>
                </c:pt>
              </c:strCache>
            </c:strRef>
          </c:tx>
          <c:invertIfNegative val="0"/>
          <c:val>
            <c:numRef>
              <c:f>'Análisis de Datos atípicos'!$F$31:$F$33</c:f>
              <c:numCache>
                <c:formatCode>0.000</c:formatCode>
                <c:ptCount val="3"/>
                <c:pt idx="0">
                  <c:v>1.1483906521381342</c:v>
                </c:pt>
                <c:pt idx="1">
                  <c:v>-0.67859447626344915</c:v>
                </c:pt>
                <c:pt idx="2">
                  <c:v>-0.46979617587469358</c:v>
                </c:pt>
              </c:numCache>
            </c:numRef>
          </c:val>
          <c:extLst>
            <c:ext xmlns:c16="http://schemas.microsoft.com/office/drawing/2014/chart" uri="{C3380CC4-5D6E-409C-BE32-E72D297353CC}">
              <c16:uniqueId val="{00000003-102D-497D-B372-2A061ED2F3EE}"/>
            </c:ext>
          </c:extLst>
        </c:ser>
        <c:ser>
          <c:idx val="4"/>
          <c:order val="4"/>
          <c:tx>
            <c:strRef>
              <c:f>'Análisis de Datos atípicos'!$G$30</c:f>
              <c:strCache>
                <c:ptCount val="1"/>
                <c:pt idx="0">
                  <c:v>0,5</c:v>
                </c:pt>
              </c:strCache>
            </c:strRef>
          </c:tx>
          <c:invertIfNegative val="0"/>
          <c:val>
            <c:numRef>
              <c:f>'Análisis de Datos atípicos'!$G$31:$G$33</c:f>
              <c:numCache>
                <c:formatCode>0.000</c:formatCode>
                <c:ptCount val="3"/>
                <c:pt idx="0">
                  <c:v>-1.0503736381331035</c:v>
                </c:pt>
                <c:pt idx="1">
                  <c:v>0.94056184869191506</c:v>
                </c:pt>
                <c:pt idx="2">
                  <c:v>0.10981178944118801</c:v>
                </c:pt>
              </c:numCache>
            </c:numRef>
          </c:val>
          <c:extLst>
            <c:ext xmlns:c16="http://schemas.microsoft.com/office/drawing/2014/chart" uri="{C3380CC4-5D6E-409C-BE32-E72D297353CC}">
              <c16:uniqueId val="{00000004-102D-497D-B372-2A061ED2F3EE}"/>
            </c:ext>
          </c:extLst>
        </c:ser>
        <c:ser>
          <c:idx val="5"/>
          <c:order val="5"/>
          <c:tx>
            <c:strRef>
              <c:f>'Análisis de Datos atípicos'!$H$30</c:f>
              <c:strCache>
                <c:ptCount val="1"/>
                <c:pt idx="0">
                  <c:v>0</c:v>
                </c:pt>
              </c:strCache>
            </c:strRef>
          </c:tx>
          <c:invertIfNegative val="0"/>
          <c:val>
            <c:numRef>
              <c:f>'Análisis de Datos atípicos'!$H$31:$H$33</c:f>
              <c:numCache>
                <c:formatCode>0.000</c:formatCode>
                <c:ptCount val="3"/>
                <c:pt idx="0">
                  <c:v>0</c:v>
                </c:pt>
                <c:pt idx="1">
                  <c:v>0</c:v>
                </c:pt>
                <c:pt idx="2">
                  <c:v>0</c:v>
                </c:pt>
              </c:numCache>
            </c:numRef>
          </c:val>
          <c:extLst>
            <c:ext xmlns:c16="http://schemas.microsoft.com/office/drawing/2014/chart" uri="{C3380CC4-5D6E-409C-BE32-E72D297353CC}">
              <c16:uniqueId val="{00000005-102D-497D-B372-2A061ED2F3EE}"/>
            </c:ext>
          </c:extLst>
        </c:ser>
        <c:ser>
          <c:idx val="6"/>
          <c:order val="6"/>
          <c:tx>
            <c:strRef>
              <c:f>'Análisis de Datos atípicos'!$I$30</c:f>
              <c:strCache>
                <c:ptCount val="1"/>
                <c:pt idx="0">
                  <c:v>0</c:v>
                </c:pt>
              </c:strCache>
            </c:strRef>
          </c:tx>
          <c:invertIfNegative val="0"/>
          <c:val>
            <c:numRef>
              <c:f>'Análisis de Datos atípicos'!$I$31:$I$33</c:f>
              <c:numCache>
                <c:formatCode>0.000</c:formatCode>
                <c:ptCount val="3"/>
                <c:pt idx="0">
                  <c:v>0</c:v>
                </c:pt>
                <c:pt idx="1">
                  <c:v>0</c:v>
                </c:pt>
                <c:pt idx="2">
                  <c:v>0</c:v>
                </c:pt>
              </c:numCache>
            </c:numRef>
          </c:val>
          <c:extLst>
            <c:ext xmlns:c16="http://schemas.microsoft.com/office/drawing/2014/chart" uri="{C3380CC4-5D6E-409C-BE32-E72D297353CC}">
              <c16:uniqueId val="{00000006-102D-497D-B372-2A061ED2F3EE}"/>
            </c:ext>
          </c:extLst>
        </c:ser>
        <c:ser>
          <c:idx val="7"/>
          <c:order val="7"/>
          <c:tx>
            <c:strRef>
              <c:f>'Análisis de Datos atípicos'!$J$30</c:f>
              <c:strCache>
                <c:ptCount val="1"/>
                <c:pt idx="0">
                  <c:v>0</c:v>
                </c:pt>
              </c:strCache>
            </c:strRef>
          </c:tx>
          <c:invertIfNegative val="0"/>
          <c:val>
            <c:numRef>
              <c:f>'Análisis de Datos atípicos'!$J$31:$J$33</c:f>
              <c:numCache>
                <c:formatCode>0.000</c:formatCode>
                <c:ptCount val="3"/>
                <c:pt idx="0">
                  <c:v>0</c:v>
                </c:pt>
                <c:pt idx="1">
                  <c:v>0</c:v>
                </c:pt>
                <c:pt idx="2">
                  <c:v>0</c:v>
                </c:pt>
              </c:numCache>
            </c:numRef>
          </c:val>
          <c:extLst>
            <c:ext xmlns:c16="http://schemas.microsoft.com/office/drawing/2014/chart" uri="{C3380CC4-5D6E-409C-BE32-E72D297353CC}">
              <c16:uniqueId val="{00000007-102D-497D-B372-2A061ED2F3EE}"/>
            </c:ext>
          </c:extLst>
        </c:ser>
        <c:ser>
          <c:idx val="8"/>
          <c:order val="8"/>
          <c:tx>
            <c:strRef>
              <c:f>'Análisis de Datos atípicos'!$K$30</c:f>
              <c:strCache>
                <c:ptCount val="1"/>
                <c:pt idx="0">
                  <c:v>0</c:v>
                </c:pt>
              </c:strCache>
            </c:strRef>
          </c:tx>
          <c:invertIfNegative val="0"/>
          <c:val>
            <c:numRef>
              <c:f>'Análisis de Datos atípicos'!$K$31:$K$33</c:f>
              <c:numCache>
                <c:formatCode>0.000</c:formatCode>
                <c:ptCount val="3"/>
                <c:pt idx="0">
                  <c:v>0</c:v>
                </c:pt>
                <c:pt idx="1">
                  <c:v>0</c:v>
                </c:pt>
                <c:pt idx="2">
                  <c:v>0</c:v>
                </c:pt>
              </c:numCache>
            </c:numRef>
          </c:val>
          <c:extLst>
            <c:ext xmlns:c16="http://schemas.microsoft.com/office/drawing/2014/chart" uri="{C3380CC4-5D6E-409C-BE32-E72D297353CC}">
              <c16:uniqueId val="{00000008-102D-497D-B372-2A061ED2F3EE}"/>
            </c:ext>
          </c:extLst>
        </c:ser>
        <c:ser>
          <c:idx val="9"/>
          <c:order val="9"/>
          <c:tx>
            <c:strRef>
              <c:f>'Análisis de Datos atípicos'!$L$30</c:f>
              <c:strCache>
                <c:ptCount val="1"/>
                <c:pt idx="0">
                  <c:v>0</c:v>
                </c:pt>
              </c:strCache>
            </c:strRef>
          </c:tx>
          <c:invertIfNegative val="0"/>
          <c:val>
            <c:numRef>
              <c:f>'Análisis de Datos atípicos'!$L$31:$L$33</c:f>
              <c:numCache>
                <c:formatCode>0.000</c:formatCode>
                <c:ptCount val="3"/>
                <c:pt idx="0">
                  <c:v>0</c:v>
                </c:pt>
                <c:pt idx="1">
                  <c:v>0</c:v>
                </c:pt>
                <c:pt idx="2">
                  <c:v>0</c:v>
                </c:pt>
              </c:numCache>
            </c:numRef>
          </c:val>
          <c:extLst>
            <c:ext xmlns:c16="http://schemas.microsoft.com/office/drawing/2014/chart" uri="{C3380CC4-5D6E-409C-BE32-E72D297353CC}">
              <c16:uniqueId val="{00000009-102D-497D-B372-2A061ED2F3EE}"/>
            </c:ext>
          </c:extLst>
        </c:ser>
        <c:ser>
          <c:idx val="10"/>
          <c:order val="10"/>
          <c:tx>
            <c:strRef>
              <c:f>'Análisis de Datos atípicos'!$M$30</c:f>
              <c:strCache>
                <c:ptCount val="1"/>
                <c:pt idx="0">
                  <c:v>0</c:v>
                </c:pt>
              </c:strCache>
            </c:strRef>
          </c:tx>
          <c:invertIfNegative val="0"/>
          <c:val>
            <c:numRef>
              <c:f>'Análisis de Datos atípicos'!$M$31:$M$33</c:f>
              <c:numCache>
                <c:formatCode>0.000</c:formatCode>
                <c:ptCount val="3"/>
                <c:pt idx="0">
                  <c:v>0</c:v>
                </c:pt>
                <c:pt idx="1">
                  <c:v>0</c:v>
                </c:pt>
                <c:pt idx="2">
                  <c:v>0</c:v>
                </c:pt>
              </c:numCache>
            </c:numRef>
          </c:val>
          <c:extLst>
            <c:ext xmlns:c16="http://schemas.microsoft.com/office/drawing/2014/chart" uri="{C3380CC4-5D6E-409C-BE32-E72D297353CC}">
              <c16:uniqueId val="{0000000A-102D-497D-B372-2A061ED2F3EE}"/>
            </c:ext>
          </c:extLst>
        </c:ser>
        <c:ser>
          <c:idx val="11"/>
          <c:order val="11"/>
          <c:tx>
            <c:strRef>
              <c:f>'Análisis de Datos atípicos'!$N$30</c:f>
              <c:strCache>
                <c:ptCount val="1"/>
                <c:pt idx="0">
                  <c:v>0</c:v>
                </c:pt>
              </c:strCache>
            </c:strRef>
          </c:tx>
          <c:invertIfNegative val="0"/>
          <c:val>
            <c:numRef>
              <c:f>'Análisis de Datos atípicos'!$N$31:$N$33</c:f>
              <c:numCache>
                <c:formatCode>0.000</c:formatCode>
                <c:ptCount val="3"/>
                <c:pt idx="0">
                  <c:v>0</c:v>
                </c:pt>
                <c:pt idx="1">
                  <c:v>0</c:v>
                </c:pt>
                <c:pt idx="2">
                  <c:v>0</c:v>
                </c:pt>
              </c:numCache>
            </c:numRef>
          </c:val>
          <c:extLst>
            <c:ext xmlns:c16="http://schemas.microsoft.com/office/drawing/2014/chart" uri="{C3380CC4-5D6E-409C-BE32-E72D297353CC}">
              <c16:uniqueId val="{0000000B-102D-497D-B372-2A061ED2F3EE}"/>
            </c:ext>
          </c:extLst>
        </c:ser>
        <c:ser>
          <c:idx val="12"/>
          <c:order val="12"/>
          <c:tx>
            <c:strRef>
              <c:f>'Análisis de Datos atípicos'!$O$30</c:f>
              <c:strCache>
                <c:ptCount val="1"/>
                <c:pt idx="0">
                  <c:v>0</c:v>
                </c:pt>
              </c:strCache>
            </c:strRef>
          </c:tx>
          <c:invertIfNegative val="0"/>
          <c:val>
            <c:numRef>
              <c:f>'Análisis de Datos atípicos'!$O$31:$O$33</c:f>
              <c:numCache>
                <c:formatCode>0.000</c:formatCode>
                <c:ptCount val="3"/>
                <c:pt idx="0">
                  <c:v>0</c:v>
                </c:pt>
                <c:pt idx="1">
                  <c:v>0</c:v>
                </c:pt>
                <c:pt idx="2">
                  <c:v>0</c:v>
                </c:pt>
              </c:numCache>
            </c:numRef>
          </c:val>
          <c:extLst>
            <c:ext xmlns:c16="http://schemas.microsoft.com/office/drawing/2014/chart" uri="{C3380CC4-5D6E-409C-BE32-E72D297353CC}">
              <c16:uniqueId val="{0000000C-102D-497D-B372-2A061ED2F3EE}"/>
            </c:ext>
          </c:extLst>
        </c:ser>
        <c:ser>
          <c:idx val="13"/>
          <c:order val="13"/>
          <c:tx>
            <c:strRef>
              <c:f>'Análisis de Datos atípicos'!$P$30</c:f>
              <c:strCache>
                <c:ptCount val="1"/>
                <c:pt idx="0">
                  <c:v>0</c:v>
                </c:pt>
              </c:strCache>
            </c:strRef>
          </c:tx>
          <c:invertIfNegative val="0"/>
          <c:val>
            <c:numRef>
              <c:f>'Análisis de Datos atípicos'!$P$31:$P$33</c:f>
              <c:numCache>
                <c:formatCode>0.000</c:formatCode>
                <c:ptCount val="3"/>
                <c:pt idx="0">
                  <c:v>0</c:v>
                </c:pt>
                <c:pt idx="1">
                  <c:v>0</c:v>
                </c:pt>
                <c:pt idx="2">
                  <c:v>0</c:v>
                </c:pt>
              </c:numCache>
            </c:numRef>
          </c:val>
          <c:extLst>
            <c:ext xmlns:c16="http://schemas.microsoft.com/office/drawing/2014/chart" uri="{C3380CC4-5D6E-409C-BE32-E72D297353CC}">
              <c16:uniqueId val="{0000000D-102D-497D-B372-2A061ED2F3EE}"/>
            </c:ext>
          </c:extLst>
        </c:ser>
        <c:ser>
          <c:idx val="14"/>
          <c:order val="14"/>
          <c:tx>
            <c:strRef>
              <c:f>'Análisis de Datos atípicos'!$Q$30</c:f>
              <c:strCache>
                <c:ptCount val="1"/>
                <c:pt idx="0">
                  <c:v>0</c:v>
                </c:pt>
              </c:strCache>
            </c:strRef>
          </c:tx>
          <c:invertIfNegative val="0"/>
          <c:val>
            <c:numRef>
              <c:f>'Análisis de Datos atípicos'!$Q$31:$Q$33</c:f>
              <c:numCache>
                <c:formatCode>0.000</c:formatCode>
                <c:ptCount val="3"/>
                <c:pt idx="0">
                  <c:v>0</c:v>
                </c:pt>
                <c:pt idx="1">
                  <c:v>0</c:v>
                </c:pt>
                <c:pt idx="2">
                  <c:v>0</c:v>
                </c:pt>
              </c:numCache>
            </c:numRef>
          </c:val>
          <c:extLst>
            <c:ext xmlns:c16="http://schemas.microsoft.com/office/drawing/2014/chart" uri="{C3380CC4-5D6E-409C-BE32-E72D297353CC}">
              <c16:uniqueId val="{0000000E-102D-497D-B372-2A061ED2F3EE}"/>
            </c:ext>
          </c:extLst>
        </c:ser>
        <c:ser>
          <c:idx val="15"/>
          <c:order val="15"/>
          <c:tx>
            <c:strRef>
              <c:f>'Análisis de Datos atípicos'!$R$30</c:f>
              <c:strCache>
                <c:ptCount val="1"/>
              </c:strCache>
            </c:strRef>
          </c:tx>
          <c:invertIfNegative val="0"/>
          <c:val>
            <c:numRef>
              <c:f>'Análisis de Datos atípicos'!$R$31:$R$33</c:f>
              <c:numCache>
                <c:formatCode>General</c:formatCode>
                <c:ptCount val="3"/>
              </c:numCache>
            </c:numRef>
          </c:val>
          <c:extLst>
            <c:ext xmlns:c16="http://schemas.microsoft.com/office/drawing/2014/chart" uri="{C3380CC4-5D6E-409C-BE32-E72D297353CC}">
              <c16:uniqueId val="{0000000F-102D-497D-B372-2A061ED2F3EE}"/>
            </c:ext>
          </c:extLst>
        </c:ser>
        <c:ser>
          <c:idx val="16"/>
          <c:order val="16"/>
          <c:tx>
            <c:strRef>
              <c:f>'Análisis de Datos atípicos'!$S$30</c:f>
              <c:strCache>
                <c:ptCount val="1"/>
              </c:strCache>
            </c:strRef>
          </c:tx>
          <c:invertIfNegative val="0"/>
          <c:val>
            <c:numRef>
              <c:f>'Análisis de Datos atípicos'!$S$31:$S$33</c:f>
              <c:numCache>
                <c:formatCode>General</c:formatCode>
                <c:ptCount val="3"/>
              </c:numCache>
            </c:numRef>
          </c:val>
          <c:extLst>
            <c:ext xmlns:c16="http://schemas.microsoft.com/office/drawing/2014/chart" uri="{C3380CC4-5D6E-409C-BE32-E72D297353CC}">
              <c16:uniqueId val="{00000010-102D-497D-B372-2A061ED2F3EE}"/>
            </c:ext>
          </c:extLst>
        </c:ser>
        <c:ser>
          <c:idx val="17"/>
          <c:order val="17"/>
          <c:tx>
            <c:strRef>
              <c:f>'Análisis de Datos atípicos'!$T$30</c:f>
              <c:strCache>
                <c:ptCount val="1"/>
              </c:strCache>
            </c:strRef>
          </c:tx>
          <c:invertIfNegative val="0"/>
          <c:val>
            <c:numRef>
              <c:f>'Análisis de Datos atípicos'!$T$31:$T$33</c:f>
              <c:numCache>
                <c:formatCode>General</c:formatCode>
                <c:ptCount val="3"/>
              </c:numCache>
            </c:numRef>
          </c:val>
          <c:extLst>
            <c:ext xmlns:c16="http://schemas.microsoft.com/office/drawing/2014/chart" uri="{C3380CC4-5D6E-409C-BE32-E72D297353CC}">
              <c16:uniqueId val="{00000011-102D-497D-B372-2A061ED2F3EE}"/>
            </c:ext>
          </c:extLst>
        </c:ser>
        <c:ser>
          <c:idx val="18"/>
          <c:order val="18"/>
          <c:tx>
            <c:strRef>
              <c:f>'Análisis de Datos atípicos'!$U$30</c:f>
              <c:strCache>
                <c:ptCount val="1"/>
              </c:strCache>
            </c:strRef>
          </c:tx>
          <c:invertIfNegative val="0"/>
          <c:val>
            <c:numRef>
              <c:f>'Análisis de Datos atípicos'!$U$31:$U$33</c:f>
              <c:numCache>
                <c:formatCode>General</c:formatCode>
                <c:ptCount val="3"/>
              </c:numCache>
            </c:numRef>
          </c:val>
          <c:extLst>
            <c:ext xmlns:c16="http://schemas.microsoft.com/office/drawing/2014/chart" uri="{C3380CC4-5D6E-409C-BE32-E72D297353CC}">
              <c16:uniqueId val="{00000012-102D-497D-B372-2A061ED2F3EE}"/>
            </c:ext>
          </c:extLst>
        </c:ser>
        <c:ser>
          <c:idx val="19"/>
          <c:order val="19"/>
          <c:tx>
            <c:strRef>
              <c:f>'Análisis de Datos atípicos'!$V$30</c:f>
              <c:strCache>
                <c:ptCount val="1"/>
              </c:strCache>
            </c:strRef>
          </c:tx>
          <c:invertIfNegative val="0"/>
          <c:val>
            <c:numRef>
              <c:f>'Análisis de Datos atípicos'!$V$31:$V$33</c:f>
              <c:numCache>
                <c:formatCode>General</c:formatCode>
                <c:ptCount val="3"/>
              </c:numCache>
            </c:numRef>
          </c:val>
          <c:extLst>
            <c:ext xmlns:c16="http://schemas.microsoft.com/office/drawing/2014/chart" uri="{C3380CC4-5D6E-409C-BE32-E72D297353CC}">
              <c16:uniqueId val="{00000013-102D-497D-B372-2A061ED2F3EE}"/>
            </c:ext>
          </c:extLst>
        </c:ser>
        <c:ser>
          <c:idx val="20"/>
          <c:order val="20"/>
          <c:tx>
            <c:strRef>
              <c:f>'Análisis de Datos atípicos'!$W$30</c:f>
              <c:strCache>
                <c:ptCount val="1"/>
              </c:strCache>
            </c:strRef>
          </c:tx>
          <c:invertIfNegative val="0"/>
          <c:val>
            <c:numRef>
              <c:f>'Análisis de Datos atípicos'!$W$31:$W$33</c:f>
              <c:numCache>
                <c:formatCode>General</c:formatCode>
                <c:ptCount val="3"/>
              </c:numCache>
            </c:numRef>
          </c:val>
          <c:extLst>
            <c:ext xmlns:c16="http://schemas.microsoft.com/office/drawing/2014/chart" uri="{C3380CC4-5D6E-409C-BE32-E72D297353CC}">
              <c16:uniqueId val="{00000014-102D-497D-B372-2A061ED2F3EE}"/>
            </c:ext>
          </c:extLst>
        </c:ser>
        <c:ser>
          <c:idx val="21"/>
          <c:order val="21"/>
          <c:tx>
            <c:strRef>
              <c:f>'Análisis de Datos atípicos'!$X$30</c:f>
              <c:strCache>
                <c:ptCount val="1"/>
              </c:strCache>
            </c:strRef>
          </c:tx>
          <c:invertIfNegative val="0"/>
          <c:val>
            <c:numRef>
              <c:f>'Análisis de Datos atípicos'!$X$31:$X$33</c:f>
              <c:numCache>
                <c:formatCode>General</c:formatCode>
                <c:ptCount val="3"/>
              </c:numCache>
            </c:numRef>
          </c:val>
          <c:extLst>
            <c:ext xmlns:c16="http://schemas.microsoft.com/office/drawing/2014/chart" uri="{C3380CC4-5D6E-409C-BE32-E72D297353CC}">
              <c16:uniqueId val="{00000015-102D-497D-B372-2A061ED2F3EE}"/>
            </c:ext>
          </c:extLst>
        </c:ser>
        <c:ser>
          <c:idx val="22"/>
          <c:order val="22"/>
          <c:tx>
            <c:strRef>
              <c:f>'Análisis de Datos atípicos'!$Y$30</c:f>
              <c:strCache>
                <c:ptCount val="1"/>
              </c:strCache>
            </c:strRef>
          </c:tx>
          <c:invertIfNegative val="0"/>
          <c:val>
            <c:numRef>
              <c:f>'Análisis de Datos atípicos'!$Y$31:$Y$33</c:f>
              <c:numCache>
                <c:formatCode>General</c:formatCode>
                <c:ptCount val="3"/>
              </c:numCache>
            </c:numRef>
          </c:val>
          <c:extLst>
            <c:ext xmlns:c16="http://schemas.microsoft.com/office/drawing/2014/chart" uri="{C3380CC4-5D6E-409C-BE32-E72D297353CC}">
              <c16:uniqueId val="{00000016-102D-497D-B372-2A061ED2F3EE}"/>
            </c:ext>
          </c:extLst>
        </c:ser>
        <c:ser>
          <c:idx val="23"/>
          <c:order val="23"/>
          <c:tx>
            <c:strRef>
              <c:f>'Análisis de Datos atípicos'!$Z$30</c:f>
              <c:strCache>
                <c:ptCount val="1"/>
              </c:strCache>
            </c:strRef>
          </c:tx>
          <c:invertIfNegative val="0"/>
          <c:val>
            <c:numRef>
              <c:f>'Análisis de Datos atípicos'!$Z$31:$Z$33</c:f>
              <c:numCache>
                <c:formatCode>General</c:formatCode>
                <c:ptCount val="3"/>
              </c:numCache>
            </c:numRef>
          </c:val>
          <c:extLst>
            <c:ext xmlns:c16="http://schemas.microsoft.com/office/drawing/2014/chart" uri="{C3380CC4-5D6E-409C-BE32-E72D297353CC}">
              <c16:uniqueId val="{00000017-102D-497D-B372-2A061ED2F3EE}"/>
            </c:ext>
          </c:extLst>
        </c:ser>
        <c:dLbls>
          <c:showLegendKey val="0"/>
          <c:showVal val="0"/>
          <c:showCatName val="0"/>
          <c:showSerName val="0"/>
          <c:showPercent val="0"/>
          <c:showBubbleSize val="0"/>
        </c:dLbls>
        <c:gapWidth val="397"/>
        <c:overlap val="-6"/>
        <c:axId val="361172616"/>
        <c:axId val="361175360"/>
      </c:barChart>
      <c:catAx>
        <c:axId val="361172616"/>
        <c:scaling>
          <c:orientation val="minMax"/>
        </c:scaling>
        <c:delete val="0"/>
        <c:axPos val="b"/>
        <c:title>
          <c:tx>
            <c:rich>
              <a:bodyPr/>
              <a:lstStyle/>
              <a:p>
                <a:pPr>
                  <a:defRPr/>
                </a:pPr>
                <a:r>
                  <a:rPr lang="es-CO"/>
                  <a:t>Operador</a:t>
                </a:r>
              </a:p>
            </c:rich>
          </c:tx>
          <c:overlay val="0"/>
        </c:title>
        <c:majorTickMark val="none"/>
        <c:minorTickMark val="none"/>
        <c:tickLblPos val="nextTo"/>
        <c:crossAx val="361175360"/>
        <c:crosses val="autoZero"/>
        <c:auto val="1"/>
        <c:lblAlgn val="ctr"/>
        <c:lblOffset val="100"/>
        <c:noMultiLvlLbl val="0"/>
      </c:catAx>
      <c:valAx>
        <c:axId val="361175360"/>
        <c:scaling>
          <c:orientation val="minMax"/>
        </c:scaling>
        <c:delete val="0"/>
        <c:axPos val="l"/>
        <c:majorGridlines/>
        <c:title>
          <c:tx>
            <c:rich>
              <a:bodyPr rot="-5400000" vert="horz"/>
              <a:lstStyle/>
              <a:p>
                <a:pPr>
                  <a:defRPr/>
                </a:pPr>
                <a:r>
                  <a:rPr lang="es-CO"/>
                  <a:t>Valor</a:t>
                </a:r>
                <a:r>
                  <a:rPr lang="es-CO" baseline="0"/>
                  <a:t> de h calculado</a:t>
                </a:r>
                <a:endParaRPr lang="es-CO"/>
              </a:p>
            </c:rich>
          </c:tx>
          <c:overlay val="0"/>
        </c:title>
        <c:numFmt formatCode="0.000" sourceLinked="1"/>
        <c:majorTickMark val="none"/>
        <c:minorTickMark val="none"/>
        <c:tickLblPos val="nextTo"/>
        <c:crossAx val="361172616"/>
        <c:crosses val="autoZero"/>
        <c:crossBetween val="between"/>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Consistencia estadística (k) </a:t>
            </a:r>
          </a:p>
        </c:rich>
      </c:tx>
      <c:overlay val="0"/>
    </c:title>
    <c:autoTitleDeleted val="0"/>
    <c:plotArea>
      <c:layout/>
      <c:barChart>
        <c:barDir val="col"/>
        <c:grouping val="clustered"/>
        <c:varyColors val="0"/>
        <c:ser>
          <c:idx val="0"/>
          <c:order val="0"/>
          <c:tx>
            <c:strRef>
              <c:f>'Análisis de Datos atípicos'!$C$59</c:f>
              <c:strCache>
                <c:ptCount val="1"/>
                <c:pt idx="0">
                  <c:v>10</c:v>
                </c:pt>
              </c:strCache>
            </c:strRef>
          </c:tx>
          <c:invertIfNegative val="0"/>
          <c:val>
            <c:numRef>
              <c:f>'Análisis de Datos atípicos'!$C$60:$C$62</c:f>
              <c:numCache>
                <c:formatCode>0.000</c:formatCode>
                <c:ptCount val="3"/>
                <c:pt idx="0">
                  <c:v>0.95264772525955654</c:v>
                </c:pt>
                <c:pt idx="1">
                  <c:v>1.3416407864998741</c:v>
                </c:pt>
                <c:pt idx="2">
                  <c:v>0.54079784722000468</c:v>
                </c:pt>
              </c:numCache>
            </c:numRef>
          </c:val>
          <c:extLst>
            <c:ext xmlns:c16="http://schemas.microsoft.com/office/drawing/2014/chart" uri="{C3380CC4-5D6E-409C-BE32-E72D297353CC}">
              <c16:uniqueId val="{00000000-098E-4AC2-9F7C-2F19D39E15B5}"/>
            </c:ext>
          </c:extLst>
        </c:ser>
        <c:ser>
          <c:idx val="1"/>
          <c:order val="1"/>
          <c:tx>
            <c:strRef>
              <c:f>'Análisis de Datos atípicos'!$D$59</c:f>
              <c:strCache>
                <c:ptCount val="1"/>
                <c:pt idx="0">
                  <c:v>6,25</c:v>
                </c:pt>
              </c:strCache>
            </c:strRef>
          </c:tx>
          <c:invertIfNegative val="0"/>
          <c:val>
            <c:numRef>
              <c:f>'Análisis de Datos atípicos'!$D$60:$D$62</c:f>
              <c:numCache>
                <c:formatCode>0.000</c:formatCode>
                <c:ptCount val="3"/>
                <c:pt idx="0">
                  <c:v>1.0172892333039727</c:v>
                </c:pt>
                <c:pt idx="1">
                  <c:v>0.54397868206347033</c:v>
                </c:pt>
                <c:pt idx="2">
                  <c:v>1.2919790281828514</c:v>
                </c:pt>
              </c:numCache>
            </c:numRef>
          </c:val>
          <c:extLst>
            <c:ext xmlns:c16="http://schemas.microsoft.com/office/drawing/2014/chart" uri="{C3380CC4-5D6E-409C-BE32-E72D297353CC}">
              <c16:uniqueId val="{00000001-098E-4AC2-9F7C-2F19D39E15B5}"/>
            </c:ext>
          </c:extLst>
        </c:ser>
        <c:ser>
          <c:idx val="2"/>
          <c:order val="2"/>
          <c:tx>
            <c:strRef>
              <c:f>'Análisis de Datos atípicos'!$E$59</c:f>
              <c:strCache>
                <c:ptCount val="1"/>
                <c:pt idx="0">
                  <c:v>2,5</c:v>
                </c:pt>
              </c:strCache>
            </c:strRef>
          </c:tx>
          <c:invertIfNegative val="0"/>
          <c:val>
            <c:numRef>
              <c:f>'Análisis de Datos atípicos'!$E$60:$E$62</c:f>
              <c:numCache>
                <c:formatCode>0.000</c:formatCode>
                <c:ptCount val="3"/>
                <c:pt idx="0">
                  <c:v>0.9404315247853936</c:v>
                </c:pt>
                <c:pt idx="1">
                  <c:v>1.347201647845482</c:v>
                </c:pt>
                <c:pt idx="2">
                  <c:v>0.54830307972164227</c:v>
                </c:pt>
              </c:numCache>
            </c:numRef>
          </c:val>
          <c:extLst>
            <c:ext xmlns:c16="http://schemas.microsoft.com/office/drawing/2014/chart" uri="{C3380CC4-5D6E-409C-BE32-E72D297353CC}">
              <c16:uniqueId val="{00000002-098E-4AC2-9F7C-2F19D39E15B5}"/>
            </c:ext>
          </c:extLst>
        </c:ser>
        <c:ser>
          <c:idx val="3"/>
          <c:order val="3"/>
          <c:tx>
            <c:strRef>
              <c:f>'Análisis de Datos atípicos'!$F$59</c:f>
              <c:strCache>
                <c:ptCount val="1"/>
                <c:pt idx="0">
                  <c:v>1,25</c:v>
                </c:pt>
              </c:strCache>
            </c:strRef>
          </c:tx>
          <c:invertIfNegative val="0"/>
          <c:val>
            <c:numRef>
              <c:f>'Análisis de Datos atípicos'!$F$60:$F$62</c:f>
              <c:numCache>
                <c:formatCode>0.000</c:formatCode>
                <c:ptCount val="3"/>
                <c:pt idx="0">
                  <c:v>0.14777377435869646</c:v>
                </c:pt>
                <c:pt idx="1">
                  <c:v>1.15054052552118</c:v>
                </c:pt>
                <c:pt idx="2">
                  <c:v>1.2862423608112243</c:v>
                </c:pt>
              </c:numCache>
            </c:numRef>
          </c:val>
          <c:extLst>
            <c:ext xmlns:c16="http://schemas.microsoft.com/office/drawing/2014/chart" uri="{C3380CC4-5D6E-409C-BE32-E72D297353CC}">
              <c16:uniqueId val="{00000003-098E-4AC2-9F7C-2F19D39E15B5}"/>
            </c:ext>
          </c:extLst>
        </c:ser>
        <c:ser>
          <c:idx val="4"/>
          <c:order val="4"/>
          <c:tx>
            <c:strRef>
              <c:f>'Análisis de Datos atípicos'!$G$59</c:f>
              <c:strCache>
                <c:ptCount val="1"/>
                <c:pt idx="0">
                  <c:v>0,5</c:v>
                </c:pt>
              </c:strCache>
            </c:strRef>
          </c:tx>
          <c:invertIfNegative val="0"/>
          <c:val>
            <c:numRef>
              <c:f>'Análisis de Datos atípicos'!$G$60:$G$62</c:f>
              <c:numCache>
                <c:formatCode>0.000</c:formatCode>
                <c:ptCount val="3"/>
                <c:pt idx="0">
                  <c:v>1.1139973837921437</c:v>
                </c:pt>
                <c:pt idx="1">
                  <c:v>0.61854603638396999</c:v>
                </c:pt>
                <c:pt idx="2">
                  <c:v>1.1732052803230726</c:v>
                </c:pt>
              </c:numCache>
            </c:numRef>
          </c:val>
          <c:extLst>
            <c:ext xmlns:c16="http://schemas.microsoft.com/office/drawing/2014/chart" uri="{C3380CC4-5D6E-409C-BE32-E72D297353CC}">
              <c16:uniqueId val="{00000004-098E-4AC2-9F7C-2F19D39E15B5}"/>
            </c:ext>
          </c:extLst>
        </c:ser>
        <c:ser>
          <c:idx val="5"/>
          <c:order val="5"/>
          <c:tx>
            <c:strRef>
              <c:f>'Análisis de Datos atípicos'!$H$59</c:f>
              <c:strCache>
                <c:ptCount val="1"/>
                <c:pt idx="0">
                  <c:v>0</c:v>
                </c:pt>
              </c:strCache>
            </c:strRef>
          </c:tx>
          <c:invertIfNegative val="0"/>
          <c:val>
            <c:numRef>
              <c:f>'Análisis de Datos atípicos'!$H$60:$H$62</c:f>
              <c:numCache>
                <c:formatCode>0.000</c:formatCode>
                <c:ptCount val="3"/>
                <c:pt idx="0">
                  <c:v>0</c:v>
                </c:pt>
                <c:pt idx="1">
                  <c:v>0</c:v>
                </c:pt>
                <c:pt idx="2">
                  <c:v>0</c:v>
                </c:pt>
              </c:numCache>
            </c:numRef>
          </c:val>
          <c:extLst>
            <c:ext xmlns:c16="http://schemas.microsoft.com/office/drawing/2014/chart" uri="{C3380CC4-5D6E-409C-BE32-E72D297353CC}">
              <c16:uniqueId val="{00000005-098E-4AC2-9F7C-2F19D39E15B5}"/>
            </c:ext>
          </c:extLst>
        </c:ser>
        <c:ser>
          <c:idx val="6"/>
          <c:order val="6"/>
          <c:tx>
            <c:strRef>
              <c:f>'Análisis de Datos atípicos'!$I$59</c:f>
              <c:strCache>
                <c:ptCount val="1"/>
                <c:pt idx="0">
                  <c:v>0</c:v>
                </c:pt>
              </c:strCache>
            </c:strRef>
          </c:tx>
          <c:invertIfNegative val="0"/>
          <c:val>
            <c:numRef>
              <c:f>'Análisis de Datos atípicos'!$I$60:$I$62</c:f>
              <c:numCache>
                <c:formatCode>0.000</c:formatCode>
                <c:ptCount val="3"/>
                <c:pt idx="0">
                  <c:v>0</c:v>
                </c:pt>
                <c:pt idx="1">
                  <c:v>0</c:v>
                </c:pt>
                <c:pt idx="2">
                  <c:v>0</c:v>
                </c:pt>
              </c:numCache>
            </c:numRef>
          </c:val>
          <c:extLst>
            <c:ext xmlns:c16="http://schemas.microsoft.com/office/drawing/2014/chart" uri="{C3380CC4-5D6E-409C-BE32-E72D297353CC}">
              <c16:uniqueId val="{00000006-098E-4AC2-9F7C-2F19D39E15B5}"/>
            </c:ext>
          </c:extLst>
        </c:ser>
        <c:ser>
          <c:idx val="7"/>
          <c:order val="7"/>
          <c:tx>
            <c:strRef>
              <c:f>'Análisis de Datos atípicos'!$J$59</c:f>
              <c:strCache>
                <c:ptCount val="1"/>
                <c:pt idx="0">
                  <c:v>0</c:v>
                </c:pt>
              </c:strCache>
            </c:strRef>
          </c:tx>
          <c:invertIfNegative val="0"/>
          <c:val>
            <c:numRef>
              <c:f>'Análisis de Datos atípicos'!$J$60:$J$62</c:f>
              <c:numCache>
                <c:formatCode>0.000</c:formatCode>
                <c:ptCount val="3"/>
                <c:pt idx="0">
                  <c:v>0</c:v>
                </c:pt>
                <c:pt idx="1">
                  <c:v>0</c:v>
                </c:pt>
                <c:pt idx="2">
                  <c:v>0</c:v>
                </c:pt>
              </c:numCache>
            </c:numRef>
          </c:val>
          <c:extLst>
            <c:ext xmlns:c16="http://schemas.microsoft.com/office/drawing/2014/chart" uri="{C3380CC4-5D6E-409C-BE32-E72D297353CC}">
              <c16:uniqueId val="{00000007-098E-4AC2-9F7C-2F19D39E15B5}"/>
            </c:ext>
          </c:extLst>
        </c:ser>
        <c:ser>
          <c:idx val="8"/>
          <c:order val="8"/>
          <c:tx>
            <c:strRef>
              <c:f>'Análisis de Datos atípicos'!$K$59</c:f>
              <c:strCache>
                <c:ptCount val="1"/>
                <c:pt idx="0">
                  <c:v>0</c:v>
                </c:pt>
              </c:strCache>
            </c:strRef>
          </c:tx>
          <c:invertIfNegative val="0"/>
          <c:val>
            <c:numRef>
              <c:f>'Análisis de Datos atípicos'!$K$60:$K$62</c:f>
              <c:numCache>
                <c:formatCode>0.000</c:formatCode>
                <c:ptCount val="3"/>
                <c:pt idx="0">
                  <c:v>0</c:v>
                </c:pt>
                <c:pt idx="1">
                  <c:v>0</c:v>
                </c:pt>
                <c:pt idx="2">
                  <c:v>0</c:v>
                </c:pt>
              </c:numCache>
            </c:numRef>
          </c:val>
          <c:extLst>
            <c:ext xmlns:c16="http://schemas.microsoft.com/office/drawing/2014/chart" uri="{C3380CC4-5D6E-409C-BE32-E72D297353CC}">
              <c16:uniqueId val="{00000008-098E-4AC2-9F7C-2F19D39E15B5}"/>
            </c:ext>
          </c:extLst>
        </c:ser>
        <c:ser>
          <c:idx val="9"/>
          <c:order val="9"/>
          <c:tx>
            <c:strRef>
              <c:f>'Análisis de Datos atípicos'!$L$59</c:f>
              <c:strCache>
                <c:ptCount val="1"/>
                <c:pt idx="0">
                  <c:v>0</c:v>
                </c:pt>
              </c:strCache>
            </c:strRef>
          </c:tx>
          <c:invertIfNegative val="0"/>
          <c:val>
            <c:numRef>
              <c:f>'Análisis de Datos atípicos'!$L$60:$L$62</c:f>
              <c:numCache>
                <c:formatCode>0.000</c:formatCode>
                <c:ptCount val="3"/>
                <c:pt idx="0">
                  <c:v>0</c:v>
                </c:pt>
                <c:pt idx="1">
                  <c:v>0</c:v>
                </c:pt>
                <c:pt idx="2">
                  <c:v>0</c:v>
                </c:pt>
              </c:numCache>
            </c:numRef>
          </c:val>
          <c:extLst>
            <c:ext xmlns:c16="http://schemas.microsoft.com/office/drawing/2014/chart" uri="{C3380CC4-5D6E-409C-BE32-E72D297353CC}">
              <c16:uniqueId val="{00000009-098E-4AC2-9F7C-2F19D39E15B5}"/>
            </c:ext>
          </c:extLst>
        </c:ser>
        <c:ser>
          <c:idx val="10"/>
          <c:order val="10"/>
          <c:tx>
            <c:strRef>
              <c:f>'Análisis de Datos atípicos'!$M$59</c:f>
              <c:strCache>
                <c:ptCount val="1"/>
                <c:pt idx="0">
                  <c:v>0</c:v>
                </c:pt>
              </c:strCache>
            </c:strRef>
          </c:tx>
          <c:invertIfNegative val="0"/>
          <c:val>
            <c:numRef>
              <c:f>'Análisis de Datos atípicos'!$M$60:$M$62</c:f>
              <c:numCache>
                <c:formatCode>0.000</c:formatCode>
                <c:ptCount val="3"/>
                <c:pt idx="0">
                  <c:v>0</c:v>
                </c:pt>
                <c:pt idx="1">
                  <c:v>0</c:v>
                </c:pt>
                <c:pt idx="2">
                  <c:v>0</c:v>
                </c:pt>
              </c:numCache>
            </c:numRef>
          </c:val>
          <c:extLst>
            <c:ext xmlns:c16="http://schemas.microsoft.com/office/drawing/2014/chart" uri="{C3380CC4-5D6E-409C-BE32-E72D297353CC}">
              <c16:uniqueId val="{0000000A-098E-4AC2-9F7C-2F19D39E15B5}"/>
            </c:ext>
          </c:extLst>
        </c:ser>
        <c:ser>
          <c:idx val="11"/>
          <c:order val="11"/>
          <c:tx>
            <c:strRef>
              <c:f>'Análisis de Datos atípicos'!$N$59</c:f>
              <c:strCache>
                <c:ptCount val="1"/>
                <c:pt idx="0">
                  <c:v>0</c:v>
                </c:pt>
              </c:strCache>
            </c:strRef>
          </c:tx>
          <c:invertIfNegative val="0"/>
          <c:val>
            <c:numRef>
              <c:f>'Análisis de Datos atípicos'!$N$60:$N$62</c:f>
              <c:numCache>
                <c:formatCode>0.000</c:formatCode>
                <c:ptCount val="3"/>
                <c:pt idx="0">
                  <c:v>0</c:v>
                </c:pt>
                <c:pt idx="1">
                  <c:v>0</c:v>
                </c:pt>
                <c:pt idx="2">
                  <c:v>0</c:v>
                </c:pt>
              </c:numCache>
            </c:numRef>
          </c:val>
          <c:extLst>
            <c:ext xmlns:c16="http://schemas.microsoft.com/office/drawing/2014/chart" uri="{C3380CC4-5D6E-409C-BE32-E72D297353CC}">
              <c16:uniqueId val="{0000000B-098E-4AC2-9F7C-2F19D39E15B5}"/>
            </c:ext>
          </c:extLst>
        </c:ser>
        <c:ser>
          <c:idx val="12"/>
          <c:order val="12"/>
          <c:tx>
            <c:strRef>
              <c:f>'Análisis de Datos atípicos'!$O$59</c:f>
              <c:strCache>
                <c:ptCount val="1"/>
                <c:pt idx="0">
                  <c:v>0</c:v>
                </c:pt>
              </c:strCache>
            </c:strRef>
          </c:tx>
          <c:invertIfNegative val="0"/>
          <c:val>
            <c:numRef>
              <c:f>'Análisis de Datos atípicos'!$O$60:$O$62</c:f>
              <c:numCache>
                <c:formatCode>0.000</c:formatCode>
                <c:ptCount val="3"/>
                <c:pt idx="0">
                  <c:v>0</c:v>
                </c:pt>
                <c:pt idx="1">
                  <c:v>0</c:v>
                </c:pt>
                <c:pt idx="2">
                  <c:v>0</c:v>
                </c:pt>
              </c:numCache>
            </c:numRef>
          </c:val>
          <c:extLst>
            <c:ext xmlns:c16="http://schemas.microsoft.com/office/drawing/2014/chart" uri="{C3380CC4-5D6E-409C-BE32-E72D297353CC}">
              <c16:uniqueId val="{0000000C-098E-4AC2-9F7C-2F19D39E15B5}"/>
            </c:ext>
          </c:extLst>
        </c:ser>
        <c:ser>
          <c:idx val="13"/>
          <c:order val="13"/>
          <c:tx>
            <c:strRef>
              <c:f>'Análisis de Datos atípicos'!$P$59</c:f>
              <c:strCache>
                <c:ptCount val="1"/>
                <c:pt idx="0">
                  <c:v>0</c:v>
                </c:pt>
              </c:strCache>
            </c:strRef>
          </c:tx>
          <c:invertIfNegative val="0"/>
          <c:val>
            <c:numRef>
              <c:f>'Análisis de Datos atípicos'!$P$60:$P$62</c:f>
              <c:numCache>
                <c:formatCode>0.000</c:formatCode>
                <c:ptCount val="3"/>
                <c:pt idx="0">
                  <c:v>0</c:v>
                </c:pt>
                <c:pt idx="1">
                  <c:v>0</c:v>
                </c:pt>
                <c:pt idx="2">
                  <c:v>0</c:v>
                </c:pt>
              </c:numCache>
            </c:numRef>
          </c:val>
          <c:extLst>
            <c:ext xmlns:c16="http://schemas.microsoft.com/office/drawing/2014/chart" uri="{C3380CC4-5D6E-409C-BE32-E72D297353CC}">
              <c16:uniqueId val="{0000000D-098E-4AC2-9F7C-2F19D39E15B5}"/>
            </c:ext>
          </c:extLst>
        </c:ser>
        <c:ser>
          <c:idx val="14"/>
          <c:order val="14"/>
          <c:tx>
            <c:strRef>
              <c:f>'Análisis de Datos atípicos'!$Q$59</c:f>
              <c:strCache>
                <c:ptCount val="1"/>
                <c:pt idx="0">
                  <c:v>0</c:v>
                </c:pt>
              </c:strCache>
            </c:strRef>
          </c:tx>
          <c:invertIfNegative val="0"/>
          <c:val>
            <c:numRef>
              <c:f>'Análisis de Datos atípicos'!$Q$60:$Q$62</c:f>
              <c:numCache>
                <c:formatCode>0.000</c:formatCode>
                <c:ptCount val="3"/>
                <c:pt idx="0">
                  <c:v>0</c:v>
                </c:pt>
                <c:pt idx="1">
                  <c:v>0</c:v>
                </c:pt>
                <c:pt idx="2">
                  <c:v>0</c:v>
                </c:pt>
              </c:numCache>
            </c:numRef>
          </c:val>
          <c:extLst>
            <c:ext xmlns:c16="http://schemas.microsoft.com/office/drawing/2014/chart" uri="{C3380CC4-5D6E-409C-BE32-E72D297353CC}">
              <c16:uniqueId val="{0000000E-098E-4AC2-9F7C-2F19D39E15B5}"/>
            </c:ext>
          </c:extLst>
        </c:ser>
        <c:ser>
          <c:idx val="15"/>
          <c:order val="15"/>
          <c:tx>
            <c:strRef>
              <c:f>'Análisis de Datos atípicos'!$R$59</c:f>
              <c:strCache>
                <c:ptCount val="1"/>
              </c:strCache>
            </c:strRef>
          </c:tx>
          <c:invertIfNegative val="0"/>
          <c:val>
            <c:numRef>
              <c:f>'Análisis de Datos atípicos'!$R$60:$R$62</c:f>
              <c:numCache>
                <c:formatCode>General</c:formatCode>
                <c:ptCount val="3"/>
              </c:numCache>
            </c:numRef>
          </c:val>
          <c:extLst>
            <c:ext xmlns:c16="http://schemas.microsoft.com/office/drawing/2014/chart" uri="{C3380CC4-5D6E-409C-BE32-E72D297353CC}">
              <c16:uniqueId val="{0000000F-098E-4AC2-9F7C-2F19D39E15B5}"/>
            </c:ext>
          </c:extLst>
        </c:ser>
        <c:ser>
          <c:idx val="16"/>
          <c:order val="16"/>
          <c:tx>
            <c:strRef>
              <c:f>'Análisis de Datos atípicos'!$S$59</c:f>
              <c:strCache>
                <c:ptCount val="1"/>
              </c:strCache>
            </c:strRef>
          </c:tx>
          <c:invertIfNegative val="0"/>
          <c:val>
            <c:numRef>
              <c:f>'Análisis de Datos atípicos'!$S$60:$S$62</c:f>
              <c:numCache>
                <c:formatCode>General</c:formatCode>
                <c:ptCount val="3"/>
              </c:numCache>
            </c:numRef>
          </c:val>
          <c:extLst>
            <c:ext xmlns:c16="http://schemas.microsoft.com/office/drawing/2014/chart" uri="{C3380CC4-5D6E-409C-BE32-E72D297353CC}">
              <c16:uniqueId val="{00000010-098E-4AC2-9F7C-2F19D39E15B5}"/>
            </c:ext>
          </c:extLst>
        </c:ser>
        <c:ser>
          <c:idx val="17"/>
          <c:order val="17"/>
          <c:tx>
            <c:strRef>
              <c:f>'Análisis de Datos atípicos'!$T$59</c:f>
              <c:strCache>
                <c:ptCount val="1"/>
              </c:strCache>
            </c:strRef>
          </c:tx>
          <c:invertIfNegative val="0"/>
          <c:val>
            <c:numRef>
              <c:f>'Análisis de Datos atípicos'!$T$60:$T$62</c:f>
              <c:numCache>
                <c:formatCode>General</c:formatCode>
                <c:ptCount val="3"/>
              </c:numCache>
            </c:numRef>
          </c:val>
          <c:extLst>
            <c:ext xmlns:c16="http://schemas.microsoft.com/office/drawing/2014/chart" uri="{C3380CC4-5D6E-409C-BE32-E72D297353CC}">
              <c16:uniqueId val="{00000011-098E-4AC2-9F7C-2F19D39E15B5}"/>
            </c:ext>
          </c:extLst>
        </c:ser>
        <c:ser>
          <c:idx val="18"/>
          <c:order val="18"/>
          <c:tx>
            <c:strRef>
              <c:f>'Análisis de Datos atípicos'!$U$59</c:f>
              <c:strCache>
                <c:ptCount val="1"/>
              </c:strCache>
            </c:strRef>
          </c:tx>
          <c:invertIfNegative val="0"/>
          <c:val>
            <c:numRef>
              <c:f>'Análisis de Datos atípicos'!$U$60:$U$62</c:f>
              <c:numCache>
                <c:formatCode>General</c:formatCode>
                <c:ptCount val="3"/>
              </c:numCache>
            </c:numRef>
          </c:val>
          <c:extLst>
            <c:ext xmlns:c16="http://schemas.microsoft.com/office/drawing/2014/chart" uri="{C3380CC4-5D6E-409C-BE32-E72D297353CC}">
              <c16:uniqueId val="{00000012-098E-4AC2-9F7C-2F19D39E15B5}"/>
            </c:ext>
          </c:extLst>
        </c:ser>
        <c:ser>
          <c:idx val="19"/>
          <c:order val="19"/>
          <c:tx>
            <c:strRef>
              <c:f>'Análisis de Datos atípicos'!$V$59</c:f>
              <c:strCache>
                <c:ptCount val="1"/>
              </c:strCache>
            </c:strRef>
          </c:tx>
          <c:invertIfNegative val="0"/>
          <c:val>
            <c:numRef>
              <c:f>'Análisis de Datos atípicos'!$V$60:$V$62</c:f>
              <c:numCache>
                <c:formatCode>General</c:formatCode>
                <c:ptCount val="3"/>
              </c:numCache>
            </c:numRef>
          </c:val>
          <c:extLst>
            <c:ext xmlns:c16="http://schemas.microsoft.com/office/drawing/2014/chart" uri="{C3380CC4-5D6E-409C-BE32-E72D297353CC}">
              <c16:uniqueId val="{00000013-098E-4AC2-9F7C-2F19D39E15B5}"/>
            </c:ext>
          </c:extLst>
        </c:ser>
        <c:ser>
          <c:idx val="20"/>
          <c:order val="20"/>
          <c:tx>
            <c:strRef>
              <c:f>'Análisis de Datos atípicos'!$W$59</c:f>
              <c:strCache>
                <c:ptCount val="1"/>
              </c:strCache>
            </c:strRef>
          </c:tx>
          <c:invertIfNegative val="0"/>
          <c:val>
            <c:numRef>
              <c:f>'Análisis de Datos atípicos'!$W$60:$W$62</c:f>
              <c:numCache>
                <c:formatCode>General</c:formatCode>
                <c:ptCount val="3"/>
              </c:numCache>
            </c:numRef>
          </c:val>
          <c:extLst>
            <c:ext xmlns:c16="http://schemas.microsoft.com/office/drawing/2014/chart" uri="{C3380CC4-5D6E-409C-BE32-E72D297353CC}">
              <c16:uniqueId val="{00000014-098E-4AC2-9F7C-2F19D39E15B5}"/>
            </c:ext>
          </c:extLst>
        </c:ser>
        <c:ser>
          <c:idx val="21"/>
          <c:order val="21"/>
          <c:tx>
            <c:strRef>
              <c:f>'Análisis de Datos atípicos'!$X$59</c:f>
              <c:strCache>
                <c:ptCount val="1"/>
              </c:strCache>
            </c:strRef>
          </c:tx>
          <c:invertIfNegative val="0"/>
          <c:val>
            <c:numRef>
              <c:f>'Análisis de Datos atípicos'!$X$60:$X$62</c:f>
              <c:numCache>
                <c:formatCode>General</c:formatCode>
                <c:ptCount val="3"/>
              </c:numCache>
            </c:numRef>
          </c:val>
          <c:extLst>
            <c:ext xmlns:c16="http://schemas.microsoft.com/office/drawing/2014/chart" uri="{C3380CC4-5D6E-409C-BE32-E72D297353CC}">
              <c16:uniqueId val="{00000015-098E-4AC2-9F7C-2F19D39E15B5}"/>
            </c:ext>
          </c:extLst>
        </c:ser>
        <c:ser>
          <c:idx val="22"/>
          <c:order val="22"/>
          <c:tx>
            <c:strRef>
              <c:f>'Análisis de Datos atípicos'!$Y$59</c:f>
              <c:strCache>
                <c:ptCount val="1"/>
              </c:strCache>
            </c:strRef>
          </c:tx>
          <c:invertIfNegative val="0"/>
          <c:val>
            <c:numRef>
              <c:f>'Análisis de Datos atípicos'!$Y$60:$Y$62</c:f>
              <c:numCache>
                <c:formatCode>General</c:formatCode>
                <c:ptCount val="3"/>
              </c:numCache>
            </c:numRef>
          </c:val>
          <c:extLst>
            <c:ext xmlns:c16="http://schemas.microsoft.com/office/drawing/2014/chart" uri="{C3380CC4-5D6E-409C-BE32-E72D297353CC}">
              <c16:uniqueId val="{00000016-098E-4AC2-9F7C-2F19D39E15B5}"/>
            </c:ext>
          </c:extLst>
        </c:ser>
        <c:ser>
          <c:idx val="23"/>
          <c:order val="23"/>
          <c:tx>
            <c:strRef>
              <c:f>'Análisis de Datos atípicos'!$Z$59</c:f>
              <c:strCache>
                <c:ptCount val="1"/>
              </c:strCache>
            </c:strRef>
          </c:tx>
          <c:invertIfNegative val="0"/>
          <c:val>
            <c:numRef>
              <c:f>'Análisis de Datos atípicos'!$Z$60:$Z$62</c:f>
              <c:numCache>
                <c:formatCode>General</c:formatCode>
                <c:ptCount val="3"/>
              </c:numCache>
            </c:numRef>
          </c:val>
          <c:extLst>
            <c:ext xmlns:c16="http://schemas.microsoft.com/office/drawing/2014/chart" uri="{C3380CC4-5D6E-409C-BE32-E72D297353CC}">
              <c16:uniqueId val="{00000017-098E-4AC2-9F7C-2F19D39E15B5}"/>
            </c:ext>
          </c:extLst>
        </c:ser>
        <c:dLbls>
          <c:showLegendKey val="0"/>
          <c:showVal val="0"/>
          <c:showCatName val="0"/>
          <c:showSerName val="0"/>
          <c:showPercent val="0"/>
          <c:showBubbleSize val="0"/>
        </c:dLbls>
        <c:gapWidth val="397"/>
        <c:overlap val="-6"/>
        <c:axId val="404766576"/>
        <c:axId val="404765008"/>
      </c:barChart>
      <c:catAx>
        <c:axId val="404766576"/>
        <c:scaling>
          <c:orientation val="minMax"/>
        </c:scaling>
        <c:delete val="0"/>
        <c:axPos val="b"/>
        <c:title>
          <c:tx>
            <c:rich>
              <a:bodyPr/>
              <a:lstStyle/>
              <a:p>
                <a:pPr>
                  <a:defRPr/>
                </a:pPr>
                <a:r>
                  <a:rPr lang="es-CO"/>
                  <a:t>Operador</a:t>
                </a:r>
              </a:p>
            </c:rich>
          </c:tx>
          <c:overlay val="0"/>
        </c:title>
        <c:majorTickMark val="none"/>
        <c:minorTickMark val="none"/>
        <c:tickLblPos val="nextTo"/>
        <c:crossAx val="404765008"/>
        <c:crosses val="autoZero"/>
        <c:auto val="1"/>
        <c:lblAlgn val="ctr"/>
        <c:lblOffset val="100"/>
        <c:noMultiLvlLbl val="0"/>
      </c:catAx>
      <c:valAx>
        <c:axId val="404765008"/>
        <c:scaling>
          <c:orientation val="minMax"/>
        </c:scaling>
        <c:delete val="0"/>
        <c:axPos val="l"/>
        <c:majorGridlines/>
        <c:title>
          <c:tx>
            <c:rich>
              <a:bodyPr rot="-5400000" vert="horz"/>
              <a:lstStyle/>
              <a:p>
                <a:pPr>
                  <a:defRPr/>
                </a:pPr>
                <a:r>
                  <a:rPr lang="es-CO"/>
                  <a:t>Valor de k Calculado</a:t>
                </a:r>
              </a:p>
            </c:rich>
          </c:tx>
          <c:overlay val="0"/>
        </c:title>
        <c:numFmt formatCode="0.000" sourceLinked="1"/>
        <c:majorTickMark val="none"/>
        <c:minorTickMark val="none"/>
        <c:tickLblPos val="nextTo"/>
        <c:crossAx val="404766576"/>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s-ES"/>
              <a:t>Diagrama de Calibración</a:t>
            </a:r>
          </a:p>
        </c:rich>
      </c:tx>
      <c:overlay val="0"/>
      <c:spPr>
        <a:noFill/>
        <a:ln w="25400">
          <a:noFill/>
        </a:ln>
      </c:spPr>
    </c:title>
    <c:autoTitleDeleted val="0"/>
    <c:plotArea>
      <c:layout>
        <c:manualLayout>
          <c:layoutTarget val="inner"/>
          <c:xMode val="edge"/>
          <c:yMode val="edge"/>
          <c:x val="0.11777216756051075"/>
          <c:y val="0.14023160741270976"/>
          <c:w val="0.84138448031950941"/>
          <c:h val="0.59276990376202976"/>
        </c:manualLayout>
      </c:layout>
      <c:scatterChart>
        <c:scatterStyle val="smoothMarker"/>
        <c:varyColors val="0"/>
        <c:ser>
          <c:idx val="0"/>
          <c:order val="0"/>
          <c:tx>
            <c:strRef>
              <c:f>'z-score'!$C$34</c:f>
              <c:strCache>
                <c:ptCount val="1"/>
                <c:pt idx="0">
                  <c:v>Valor de Referencia</c:v>
                </c:pt>
              </c:strCache>
            </c:strRef>
          </c:tx>
          <c:spPr>
            <a:ln w="28575">
              <a:noFill/>
            </a:ln>
          </c:spPr>
          <c:marker>
            <c:symbol val="circle"/>
            <c:size val="5"/>
            <c:spPr>
              <a:solidFill>
                <a:srgbClr val="FF0000"/>
              </a:solidFill>
              <a:ln>
                <a:noFill/>
              </a:ln>
            </c:spPr>
          </c:marker>
          <c:errBars>
            <c:errDir val="y"/>
            <c:errBarType val="both"/>
            <c:errValType val="cust"/>
            <c:noEndCap val="0"/>
            <c:plus>
              <c:numRef>
                <c:f>'z-score'!$I$37:$I$41</c:f>
                <c:numCache>
                  <c:formatCode>General</c:formatCode>
                  <c:ptCount val="5"/>
                </c:numCache>
              </c:numRef>
            </c:plus>
            <c:minus>
              <c:numRef>
                <c:f>'z-score'!$I$37:$I$41</c:f>
                <c:numCache>
                  <c:formatCode>General</c:formatCode>
                  <c:ptCount val="5"/>
                </c:numCache>
              </c:numRef>
            </c:minus>
            <c:spPr>
              <a:ln w="12700">
                <a:solidFill>
                  <a:srgbClr val="FF0000"/>
                </a:solidFill>
              </a:ln>
            </c:spPr>
          </c:errBars>
          <c:xVal>
            <c:numRef>
              <c:f>'z-score'!$C$59:$C$63</c:f>
              <c:numCache>
                <c:formatCode>0.0</c:formatCode>
                <c:ptCount val="5"/>
              </c:numCache>
            </c:numRef>
          </c:xVal>
          <c:yVal>
            <c:numRef>
              <c:f>'z-score'!$G$37:$G$41</c:f>
              <c:numCache>
                <c:formatCode>0.00</c:formatCode>
                <c:ptCount val="5"/>
              </c:numCache>
            </c:numRef>
          </c:yVal>
          <c:smooth val="1"/>
          <c:extLst>
            <c:ext xmlns:c16="http://schemas.microsoft.com/office/drawing/2014/chart" uri="{C3380CC4-5D6E-409C-BE32-E72D297353CC}">
              <c16:uniqueId val="{00000001-4F1E-4C97-BC40-2B4D0EA9BAD0}"/>
            </c:ext>
          </c:extLst>
        </c:ser>
        <c:ser>
          <c:idx val="1"/>
          <c:order val="1"/>
          <c:tx>
            <c:strRef>
              <c:f>'z-score'!$C$13</c:f>
              <c:strCache>
                <c:ptCount val="1"/>
                <c:pt idx="0">
                  <c:v>Pistón</c:v>
                </c:pt>
              </c:strCache>
            </c:strRef>
          </c:tx>
          <c:spPr>
            <a:ln w="28575">
              <a:noFill/>
            </a:ln>
          </c:spPr>
          <c:marker>
            <c:symbol val="circle"/>
            <c:size val="5"/>
            <c:spPr>
              <a:solidFill>
                <a:srgbClr val="0070C0"/>
              </a:solidFill>
              <a:ln>
                <a:noFill/>
              </a:ln>
            </c:spPr>
          </c:marker>
          <c:errBars>
            <c:errDir val="y"/>
            <c:errBarType val="both"/>
            <c:errValType val="cust"/>
            <c:noEndCap val="0"/>
            <c:plus>
              <c:numRef>
                <c:f>'z-score'!$I$16:$I$20</c:f>
                <c:numCache>
                  <c:formatCode>General</c:formatCode>
                  <c:ptCount val="5"/>
                </c:numCache>
              </c:numRef>
            </c:plus>
            <c:minus>
              <c:numRef>
                <c:f>'z-score'!$I$16:$I$20</c:f>
                <c:numCache>
                  <c:formatCode>General</c:formatCode>
                  <c:ptCount val="5"/>
                </c:numCache>
              </c:numRef>
            </c:minus>
            <c:spPr>
              <a:ln w="12700">
                <a:solidFill>
                  <a:srgbClr val="0070C0"/>
                </a:solidFill>
              </a:ln>
            </c:spPr>
          </c:errBars>
          <c:xVal>
            <c:numRef>
              <c:f>'z-score'!$C$59:$C$63</c:f>
              <c:numCache>
                <c:formatCode>0.0</c:formatCode>
                <c:ptCount val="5"/>
              </c:numCache>
            </c:numRef>
          </c:xVal>
          <c:yVal>
            <c:numRef>
              <c:f>'z-score'!$G$16:$G$20</c:f>
              <c:numCache>
                <c:formatCode>0.00</c:formatCode>
                <c:ptCount val="5"/>
              </c:numCache>
            </c:numRef>
          </c:yVal>
          <c:smooth val="1"/>
          <c:extLst>
            <c:ext xmlns:c16="http://schemas.microsoft.com/office/drawing/2014/chart" uri="{C3380CC4-5D6E-409C-BE32-E72D297353CC}">
              <c16:uniqueId val="{00000000-4F1E-4C97-BC40-2B4D0EA9BAD0}"/>
            </c:ext>
          </c:extLst>
        </c:ser>
        <c:dLbls>
          <c:showLegendKey val="0"/>
          <c:showVal val="0"/>
          <c:showCatName val="0"/>
          <c:showSerName val="0"/>
          <c:showPercent val="0"/>
          <c:showBubbleSize val="0"/>
        </c:dLbls>
        <c:axId val="404766968"/>
        <c:axId val="404767360"/>
      </c:scatterChart>
      <c:valAx>
        <c:axId val="404766968"/>
        <c:scaling>
          <c:orientation val="minMax"/>
          <c:max val="18"/>
          <c:min val="0"/>
        </c:scaling>
        <c:delete val="0"/>
        <c:axPos val="b"/>
        <c:majorGridlines>
          <c:spPr>
            <a:ln>
              <a:prstDash val="sysDash"/>
            </a:ln>
          </c:spPr>
        </c:majorGridlines>
        <c:title>
          <c:tx>
            <c:rich>
              <a:bodyPr/>
              <a:lstStyle/>
              <a:p>
                <a:pPr>
                  <a:defRPr sz="900" b="1" i="0" u="none" strike="noStrike" baseline="0">
                    <a:solidFill>
                      <a:srgbClr val="000000"/>
                    </a:solidFill>
                    <a:latin typeface="Arial"/>
                    <a:ea typeface="Arial"/>
                    <a:cs typeface="Arial"/>
                  </a:defRPr>
                </a:pPr>
                <a:r>
                  <a:rPr lang="es-ES" sz="900" b="1" i="0" u="none" strike="noStrike" baseline="0">
                    <a:solidFill>
                      <a:srgbClr val="000000"/>
                    </a:solidFill>
                    <a:latin typeface="Arial"/>
                    <a:cs typeface="Arial"/>
                  </a:rPr>
                  <a:t> xxx [  ]</a:t>
                </a:r>
              </a:p>
            </c:rich>
          </c:tx>
          <c:layout>
            <c:manualLayout>
              <c:xMode val="edge"/>
              <c:yMode val="edge"/>
              <c:x val="0.37698701821402447"/>
              <c:y val="0.81541270977491453"/>
            </c:manualLayout>
          </c:layout>
          <c:overlay val="0"/>
          <c:spPr>
            <a:noFill/>
            <a:ln w="25400">
              <a:noFill/>
            </a:ln>
          </c:spPr>
        </c:title>
        <c:numFmt formatCode="0.0" sourceLinked="0"/>
        <c:majorTickMark val="none"/>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s-CO"/>
          </a:p>
        </c:txPr>
        <c:crossAx val="404767360"/>
        <c:crossesAt val="-4"/>
        <c:crossBetween val="midCat"/>
      </c:valAx>
      <c:valAx>
        <c:axId val="404767360"/>
        <c:scaling>
          <c:orientation val="minMax"/>
          <c:max val="1"/>
          <c:min val="-1"/>
        </c:scaling>
        <c:delete val="0"/>
        <c:axPos val="l"/>
        <c:majorGridlines>
          <c:spPr>
            <a:ln w="3175">
              <a:solidFill>
                <a:srgbClr val="808080"/>
              </a:solidFill>
              <a:prstDash val="sysDash"/>
            </a:ln>
          </c:spPr>
        </c:majorGridlines>
        <c:title>
          <c:tx>
            <c:rich>
              <a:bodyPr/>
              <a:lstStyle/>
              <a:p>
                <a:pPr>
                  <a:defRPr sz="900" b="1" i="0" u="none" strike="noStrike" baseline="0">
                    <a:solidFill>
                      <a:srgbClr val="000000"/>
                    </a:solidFill>
                    <a:latin typeface="Arial"/>
                    <a:ea typeface="Arial"/>
                    <a:cs typeface="Arial"/>
                  </a:defRPr>
                </a:pPr>
                <a:r>
                  <a:rPr lang="es-ES"/>
                  <a:t>Error Promedio [ ]</a:t>
                </a:r>
              </a:p>
            </c:rich>
          </c:tx>
          <c:overlay val="0"/>
          <c:spPr>
            <a:noFill/>
            <a:ln w="25400">
              <a:noFill/>
            </a:ln>
          </c:spPr>
        </c:title>
        <c:numFmt formatCode="0.0" sourceLinked="0"/>
        <c:majorTickMark val="none"/>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s-CO"/>
          </a:p>
        </c:txPr>
        <c:crossAx val="404766968"/>
        <c:crosses val="autoZero"/>
        <c:crossBetween val="midCat"/>
        <c:majorUnit val="0.5"/>
      </c:valAx>
      <c:spPr>
        <a:solidFill>
          <a:schemeClr val="bg1">
            <a:lumMod val="95000"/>
          </a:schemeClr>
        </a:solidFill>
        <a:ln w="12700">
          <a:solidFill>
            <a:srgbClr val="808080"/>
          </a:solidFill>
          <a:prstDash val="solid"/>
        </a:ln>
      </c:spPr>
    </c:plotArea>
    <c:legend>
      <c:legendPos val="b"/>
      <c:layout>
        <c:manualLayout>
          <c:xMode val="edge"/>
          <c:yMode val="edge"/>
          <c:x val="0.20327550580537418"/>
          <c:y val="0.88230710291648329"/>
          <c:w val="0.60904580778472828"/>
          <c:h val="7.9445160264057901E-2"/>
        </c:manualLayout>
      </c:layout>
      <c:overlay val="0"/>
      <c:txPr>
        <a:bodyPr/>
        <a:lstStyle/>
        <a:p>
          <a:pPr>
            <a:defRPr sz="1000"/>
          </a:pPr>
          <a:endParaRPr lang="es-CO"/>
        </a:p>
      </c:txPr>
    </c:legend>
    <c:plotVisOnly val="1"/>
    <c:dispBlanksAs val="gap"/>
    <c:showDLblsOverMax val="0"/>
  </c:chart>
  <c:spPr>
    <a:solidFill>
      <a:srgbClr val="FFFFFF"/>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s-CO"/>
    </a:p>
  </c:txPr>
  <c:printSettings>
    <c:headerFooter alignWithMargins="0"/>
    <c:pageMargins b="1" l="0.75000000000000022" r="0.75000000000000022" t="1" header="0" footer="0"/>
    <c:pageSetup orientation="landscape"/>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31</xdr:row>
      <xdr:rowOff>9524</xdr:rowOff>
    </xdr:from>
    <xdr:to>
      <xdr:col>11</xdr:col>
      <xdr:colOff>733425</xdr:colOff>
      <xdr:row>45</xdr:row>
      <xdr:rowOff>134633</xdr:rowOff>
    </xdr:to>
    <xdr:pic>
      <xdr:nvPicPr>
        <xdr:cNvPr id="2" name="Imagen 6">
          <a:extLst>
            <a:ext uri="{FF2B5EF4-FFF2-40B4-BE49-F238E27FC236}">
              <a16:creationId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6685"/>
        <a:stretch/>
      </xdr:blipFill>
      <xdr:spPr bwMode="auto">
        <a:xfrm>
          <a:off x="762000" y="4076699"/>
          <a:ext cx="8353425" cy="27921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46</xdr:row>
      <xdr:rowOff>171450</xdr:rowOff>
    </xdr:from>
    <xdr:to>
      <xdr:col>11</xdr:col>
      <xdr:colOff>733425</xdr:colOff>
      <xdr:row>60</xdr:row>
      <xdr:rowOff>72658</xdr:rowOff>
    </xdr:to>
    <xdr:pic>
      <xdr:nvPicPr>
        <xdr:cNvPr id="3" name="Imagen 7">
          <a:extLst>
            <a:ext uri="{FF2B5EF4-FFF2-40B4-BE49-F238E27FC236}">
              <a16:creationId xmlns:a16="http://schemas.microsoft.com/office/drawing/2014/main" id="{00000000-0008-0000-0100-000003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7544"/>
        <a:stretch/>
      </xdr:blipFill>
      <xdr:spPr bwMode="auto">
        <a:xfrm>
          <a:off x="781050" y="7096125"/>
          <a:ext cx="8334375" cy="25682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62</xdr:row>
      <xdr:rowOff>171449</xdr:rowOff>
    </xdr:from>
    <xdr:to>
      <xdr:col>6</xdr:col>
      <xdr:colOff>495300</xdr:colOff>
      <xdr:row>83</xdr:row>
      <xdr:rowOff>104775</xdr:rowOff>
    </xdr:to>
    <xdr:pic>
      <xdr:nvPicPr>
        <xdr:cNvPr id="4" name="3 Imagen">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3"/>
        <a:srcRect b="705"/>
        <a:stretch/>
      </xdr:blipFill>
      <xdr:spPr bwMode="auto">
        <a:xfrm>
          <a:off x="762000" y="10163174"/>
          <a:ext cx="4305300" cy="393382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666750</xdr:colOff>
      <xdr:row>2</xdr:row>
      <xdr:rowOff>95250</xdr:rowOff>
    </xdr:from>
    <xdr:to>
      <xdr:col>6</xdr:col>
      <xdr:colOff>466179</xdr:colOff>
      <xdr:row>28</xdr:row>
      <xdr:rowOff>151750</xdr:rowOff>
    </xdr:to>
    <xdr:pic>
      <xdr:nvPicPr>
        <xdr:cNvPr id="5" name="4 Imagen">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666750" y="485775"/>
          <a:ext cx="4371429" cy="5200000"/>
        </a:xfrm>
        <a:prstGeom prst="rect">
          <a:avLst/>
        </a:prstGeom>
      </xdr:spPr>
    </xdr:pic>
    <xdr:clientData/>
  </xdr:twoCellAnchor>
  <xdr:twoCellAnchor>
    <xdr:from>
      <xdr:col>1</xdr:col>
      <xdr:colOff>228600</xdr:colOff>
      <xdr:row>2</xdr:row>
      <xdr:rowOff>133350</xdr:rowOff>
    </xdr:from>
    <xdr:to>
      <xdr:col>1</xdr:col>
      <xdr:colOff>590550</xdr:colOff>
      <xdr:row>3</xdr:row>
      <xdr:rowOff>28575</xdr:rowOff>
    </xdr:to>
    <xdr:sp macro="" textlink="">
      <xdr:nvSpPr>
        <xdr:cNvPr id="6" name="5 Rectángulo redondeado">
          <a:extLst>
            <a:ext uri="{FF2B5EF4-FFF2-40B4-BE49-F238E27FC236}">
              <a16:creationId xmlns:a16="http://schemas.microsoft.com/office/drawing/2014/main" id="{00000000-0008-0000-0100-000006000000}"/>
            </a:ext>
          </a:extLst>
        </xdr:cNvPr>
        <xdr:cNvSpPr/>
      </xdr:nvSpPr>
      <xdr:spPr>
        <a:xfrm>
          <a:off x="990600" y="523875"/>
          <a:ext cx="361950" cy="85725"/>
        </a:xfrm>
        <a:prstGeom prst="round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845128</xdr:colOff>
      <xdr:row>0</xdr:row>
      <xdr:rowOff>27709</xdr:rowOff>
    </xdr:from>
    <xdr:to>
      <xdr:col>1</xdr:col>
      <xdr:colOff>595746</xdr:colOff>
      <xdr:row>3</xdr:row>
      <xdr:rowOff>149556</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5128" y="27709"/>
          <a:ext cx="824345" cy="6760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800100</xdr:colOff>
      <xdr:row>0</xdr:row>
      <xdr:rowOff>45720</xdr:rowOff>
    </xdr:from>
    <xdr:to>
      <xdr:col>1</xdr:col>
      <xdr:colOff>550025</xdr:colOff>
      <xdr:row>3</xdr:row>
      <xdr:rowOff>165489</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0100" y="45720"/>
          <a:ext cx="824345" cy="67602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729343</xdr:colOff>
      <xdr:row>0</xdr:row>
      <xdr:rowOff>43543</xdr:rowOff>
    </xdr:from>
    <xdr:to>
      <xdr:col>1</xdr:col>
      <xdr:colOff>476002</xdr:colOff>
      <xdr:row>3</xdr:row>
      <xdr:rowOff>153515</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9343" y="43543"/>
          <a:ext cx="824345" cy="67602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85612</xdr:colOff>
      <xdr:row>35</xdr:row>
      <xdr:rowOff>76539</xdr:rowOff>
    </xdr:from>
    <xdr:to>
      <xdr:col>13</xdr:col>
      <xdr:colOff>178594</xdr:colOff>
      <xdr:row>49</xdr:row>
      <xdr:rowOff>121557</xdr:rowOff>
    </xdr:to>
    <xdr:graphicFrame macro="">
      <xdr:nvGraphicFramePr>
        <xdr:cNvPr id="3" name="2 Gráfico" title="g">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552791</xdr:colOff>
      <xdr:row>64</xdr:row>
      <xdr:rowOff>8507</xdr:rowOff>
    </xdr:from>
    <xdr:to>
      <xdr:col>13</xdr:col>
      <xdr:colOff>345281</xdr:colOff>
      <xdr:row>77</xdr:row>
      <xdr:rowOff>162381</xdr:rowOff>
    </xdr:to>
    <xdr:graphicFrame macro="">
      <xdr:nvGraphicFramePr>
        <xdr:cNvPr id="4" name="3 Gráfico">
          <a:extLst>
            <a:ext uri="{FF2B5EF4-FFF2-40B4-BE49-F238E27FC236}">
              <a16:creationId xmlns:a16="http://schemas.microsoft.com/office/drawing/2014/main" id="{00000000-0008-0000-06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214312</xdr:colOff>
      <xdr:row>20</xdr:row>
      <xdr:rowOff>154781</xdr:rowOff>
    </xdr:from>
    <xdr:ext cx="428626" cy="315984"/>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0000000-0008-0000-0600-000005000000}"/>
                </a:ext>
              </a:extLst>
            </xdr:cNvPr>
            <xdr:cNvSpPr txBox="1"/>
          </xdr:nvSpPr>
          <xdr:spPr>
            <a:xfrm>
              <a:off x="821531" y="3583781"/>
              <a:ext cx="428626" cy="315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nary>
                      <m:naryPr>
                        <m:chr m:val="∑"/>
                        <m:subHide m:val="on"/>
                        <m:supHide m:val="on"/>
                        <m:ctrlPr>
                          <a:rPr lang="es-CO" sz="600" i="1">
                            <a:solidFill>
                              <a:schemeClr val="bg1"/>
                            </a:solidFill>
                            <a:latin typeface="Cambria Math" panose="02040503050406030204" pitchFamily="18" charset="0"/>
                          </a:rPr>
                        </m:ctrlPr>
                      </m:naryPr>
                      <m:sub/>
                      <m:sup/>
                      <m:e>
                        <m:sSup>
                          <m:sSupPr>
                            <m:ctrlPr>
                              <a:rPr lang="es-CO" sz="600" i="1">
                                <a:solidFill>
                                  <a:schemeClr val="bg1"/>
                                </a:solidFill>
                                <a:latin typeface="Cambria Math" panose="02040503050406030204" pitchFamily="18" charset="0"/>
                              </a:rPr>
                            </m:ctrlPr>
                          </m:sSupPr>
                          <m:e>
                            <m:r>
                              <a:rPr lang="es-CO" sz="600" b="0" i="1">
                                <a:solidFill>
                                  <a:schemeClr val="bg1"/>
                                </a:solidFill>
                                <a:latin typeface="Cambria Math"/>
                              </a:rPr>
                              <m:t>𝑆</m:t>
                            </m:r>
                          </m:e>
                          <m:sup>
                            <m:r>
                              <a:rPr lang="es-CO" sz="600" b="0" i="1">
                                <a:solidFill>
                                  <a:schemeClr val="bg1"/>
                                </a:solidFill>
                                <a:latin typeface="Cambria Math"/>
                              </a:rPr>
                              <m:t>2</m:t>
                            </m:r>
                          </m:sup>
                        </m:sSup>
                      </m:e>
                    </m:nary>
                  </m:oMath>
                </m:oMathPara>
              </a14:m>
              <a:endParaRPr lang="es-CO" sz="1100">
                <a:solidFill>
                  <a:schemeClr val="bg1"/>
                </a:solidFill>
              </a:endParaRPr>
            </a:p>
          </xdr:txBody>
        </xdr:sp>
      </mc:Choice>
      <mc:Fallback xmlns="">
        <xdr:sp macro="" textlink="">
          <xdr:nvSpPr>
            <xdr:cNvPr id="5" name="4 CuadroTexto"/>
            <xdr:cNvSpPr txBox="1"/>
          </xdr:nvSpPr>
          <xdr:spPr>
            <a:xfrm>
              <a:off x="821531" y="3583781"/>
              <a:ext cx="428626" cy="315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600" i="0">
                  <a:solidFill>
                    <a:schemeClr val="bg1"/>
                  </a:solidFill>
                  <a:latin typeface="Cambria Math"/>
                </a:rPr>
                <a:t>∑▒</a:t>
              </a:r>
              <a:r>
                <a:rPr lang="es-CO" sz="600" b="0" i="0">
                  <a:solidFill>
                    <a:schemeClr val="bg1"/>
                  </a:solidFill>
                  <a:latin typeface="Cambria Math"/>
                </a:rPr>
                <a:t>𝑆^2 </a:t>
              </a:r>
              <a:endParaRPr lang="es-CO" sz="1100">
                <a:solidFill>
                  <a:schemeClr val="bg1"/>
                </a:solidFill>
              </a:endParaRPr>
            </a:p>
          </xdr:txBody>
        </xdr:sp>
      </mc:Fallback>
    </mc:AlternateContent>
    <xdr:clientData/>
  </xdr:oneCellAnchor>
  <mc:AlternateContent xmlns:mc="http://schemas.openxmlformats.org/markup-compatibility/2006">
    <mc:Choice xmlns:a14="http://schemas.microsoft.com/office/drawing/2010/main" Requires="a14">
      <xdr:twoCellAnchor editAs="absolute">
        <xdr:from>
          <xdr:col>6</xdr:col>
          <xdr:colOff>30480</xdr:colOff>
          <xdr:row>0</xdr:row>
          <xdr:rowOff>121920</xdr:rowOff>
        </xdr:from>
        <xdr:to>
          <xdr:col>8</xdr:col>
          <xdr:colOff>495300</xdr:colOff>
          <xdr:row>3</xdr:row>
          <xdr:rowOff>60960</xdr:rowOff>
        </xdr:to>
        <xdr:sp macro="" textlink="">
          <xdr:nvSpPr>
            <xdr:cNvPr id="5126" name="Button 6" hidden="1">
              <a:extLst>
                <a:ext uri="{63B3BB69-23CF-44E3-9099-C40C66FF867C}">
                  <a14:compatExt spid="_x0000_s5126"/>
                </a:ext>
                <a:ext uri="{FF2B5EF4-FFF2-40B4-BE49-F238E27FC236}">
                  <a16:creationId xmlns:a16="http://schemas.microsoft.com/office/drawing/2014/main" id="{00000000-0008-0000-0600-000006140000}"/>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es-CO" sz="2000" b="1" i="0" u="none" strike="noStrike" baseline="0">
                  <a:solidFill>
                    <a:srgbClr val="000000"/>
                  </a:solidFill>
                  <a:latin typeface="Calibri"/>
                  <a:ea typeface="Calibri"/>
                  <a:cs typeface="Calibri"/>
                </a:rPr>
                <a:t>Análisis Atípicos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1</xdr:col>
      <xdr:colOff>752475</xdr:colOff>
      <xdr:row>40</xdr:row>
      <xdr:rowOff>180975</xdr:rowOff>
    </xdr:from>
    <xdr:ext cx="476250" cy="267446"/>
    <mc:AlternateContent xmlns:mc="http://schemas.openxmlformats.org/markup-compatibility/2006" xmlns:a14="http://schemas.microsoft.com/office/drawing/2010/main">
      <mc:Choice Requires="a14">
        <xdr:sp macro="" textlink="">
          <xdr:nvSpPr>
            <xdr:cNvPr id="2" name="1 CuadroTexto">
              <a:extLst>
                <a:ext uri="{FF2B5EF4-FFF2-40B4-BE49-F238E27FC236}">
                  <a16:creationId xmlns:a16="http://schemas.microsoft.com/office/drawing/2014/main" id="{00000000-0008-0000-0800-000002000000}"/>
                </a:ext>
              </a:extLst>
            </xdr:cNvPr>
            <xdr:cNvSpPr txBox="1"/>
          </xdr:nvSpPr>
          <xdr:spPr>
            <a:xfrm>
              <a:off x="1895475" y="4219575"/>
              <a:ext cx="476250" cy="2674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acc>
                      <m:accPr>
                        <m:chr m:val="̅"/>
                        <m:ctrlPr>
                          <a:rPr lang="es-CO" sz="1100" i="1">
                            <a:solidFill>
                              <a:schemeClr val="bg1"/>
                            </a:solidFill>
                            <a:latin typeface="Cambria Math" panose="02040503050406030204" pitchFamily="18" charset="0"/>
                          </a:rPr>
                        </m:ctrlPr>
                      </m:accPr>
                      <m:e>
                        <m:r>
                          <a:rPr lang="es-CO" sz="1100" b="0" i="1">
                            <a:solidFill>
                              <a:schemeClr val="bg1"/>
                            </a:solidFill>
                            <a:latin typeface="Cambria Math"/>
                          </a:rPr>
                          <m:t>𝑉</m:t>
                        </m:r>
                      </m:e>
                    </m:acc>
                  </m:oMath>
                </m:oMathPara>
              </a14:m>
              <a:endParaRPr lang="es-CO" sz="1100"/>
            </a:p>
          </xdr:txBody>
        </xdr:sp>
      </mc:Choice>
      <mc:Fallback xmlns="">
        <xdr:sp macro="" textlink="">
          <xdr:nvSpPr>
            <xdr:cNvPr id="2" name="1 CuadroTexto"/>
            <xdr:cNvSpPr txBox="1"/>
          </xdr:nvSpPr>
          <xdr:spPr>
            <a:xfrm>
              <a:off x="1895475" y="4219575"/>
              <a:ext cx="476250" cy="2674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es-CO" sz="1100" b="0" i="0">
                  <a:solidFill>
                    <a:schemeClr val="bg1"/>
                  </a:solidFill>
                  <a:latin typeface="Cambria Math"/>
                </a:rPr>
                <a:t>𝑉 ̅</a:t>
              </a:r>
              <a:endParaRPr lang="es-CO" sz="1100"/>
            </a:p>
          </xdr:txBody>
        </xdr:sp>
      </mc:Fallback>
    </mc:AlternateContent>
    <xdr:clientData/>
  </xdr:oneCellAnchor>
  <xdr:oneCellAnchor>
    <xdr:from>
      <xdr:col>1</xdr:col>
      <xdr:colOff>704850</xdr:colOff>
      <xdr:row>41</xdr:row>
      <xdr:rowOff>152400</xdr:rowOff>
    </xdr:from>
    <xdr:ext cx="600075" cy="278666"/>
    <mc:AlternateContent xmlns:mc="http://schemas.openxmlformats.org/markup-compatibility/2006" xmlns:a14="http://schemas.microsoft.com/office/drawing/2010/main">
      <mc:Choice Requires="a14">
        <xdr:sp macro="" textlink="">
          <xdr:nvSpPr>
            <xdr:cNvPr id="4" name="3 CuadroTexto">
              <a:extLst>
                <a:ext uri="{FF2B5EF4-FFF2-40B4-BE49-F238E27FC236}">
                  <a16:creationId xmlns:a16="http://schemas.microsoft.com/office/drawing/2014/main" id="{00000000-0008-0000-0800-000004000000}"/>
                </a:ext>
              </a:extLst>
            </xdr:cNvPr>
            <xdr:cNvSpPr txBox="1"/>
          </xdr:nvSpPr>
          <xdr:spPr>
            <a:xfrm>
              <a:off x="1847850" y="4381500"/>
              <a:ext cx="600075" cy="2786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14:m>
                <m:oMath xmlns:m="http://schemas.openxmlformats.org/officeDocument/2006/math">
                  <m:sSub>
                    <m:sSubPr>
                      <m:ctrlPr>
                        <a:rPr lang="es-CO" sz="1100" i="1">
                          <a:solidFill>
                            <a:schemeClr val="bg1"/>
                          </a:solidFill>
                          <a:latin typeface="Cambria Math" panose="02040503050406030204" pitchFamily="18" charset="0"/>
                        </a:rPr>
                      </m:ctrlPr>
                    </m:sSubPr>
                    <m:e>
                      <m:r>
                        <a:rPr lang="es-CO" sz="1100" b="0" i="1">
                          <a:solidFill>
                            <a:schemeClr val="bg1"/>
                          </a:solidFill>
                          <a:latin typeface="Cambria Math"/>
                        </a:rPr>
                        <m:t>𝑆</m:t>
                      </m:r>
                      <m:r>
                        <a:rPr lang="es-CO" sz="1100" b="0" i="1">
                          <a:solidFill>
                            <a:schemeClr val="bg1"/>
                          </a:solidFill>
                          <a:latin typeface="Cambria Math"/>
                        </a:rPr>
                        <m:t>(</m:t>
                      </m:r>
                      <m:acc>
                        <m:accPr>
                          <m:chr m:val="̅"/>
                          <m:ctrlPr>
                            <a:rPr lang="es-CO" sz="1100" i="1">
                              <a:solidFill>
                                <a:schemeClr val="bg1"/>
                              </a:solidFill>
                              <a:latin typeface="Cambria Math" panose="02040503050406030204" pitchFamily="18" charset="0"/>
                            </a:rPr>
                          </m:ctrlPr>
                        </m:accPr>
                        <m:e>
                          <m:r>
                            <a:rPr lang="es-CO" sz="1100" b="0" i="1">
                              <a:solidFill>
                                <a:schemeClr val="bg1"/>
                              </a:solidFill>
                              <a:latin typeface="Cambria Math"/>
                            </a:rPr>
                            <m:t>𝑉</m:t>
                          </m:r>
                        </m:e>
                      </m:acc>
                    </m:e>
                    <m:sub>
                      <m:r>
                        <a:rPr lang="es-CO" sz="1100" b="0" i="1">
                          <a:solidFill>
                            <a:schemeClr val="bg1"/>
                          </a:solidFill>
                          <a:latin typeface="Cambria Math"/>
                        </a:rPr>
                        <m:t>𝑗</m:t>
                      </m:r>
                    </m:sub>
                  </m:sSub>
                </m:oMath>
              </a14:m>
              <a:r>
                <a:rPr lang="es-CO" sz="1100">
                  <a:solidFill>
                    <a:schemeClr val="bg1"/>
                  </a:solidFill>
                </a:rPr>
                <a:t>)</a:t>
              </a:r>
            </a:p>
          </xdr:txBody>
        </xdr:sp>
      </mc:Choice>
      <mc:Fallback xmlns="">
        <xdr:sp macro="" textlink="">
          <xdr:nvSpPr>
            <xdr:cNvPr id="4" name="3 CuadroTexto"/>
            <xdr:cNvSpPr txBox="1"/>
          </xdr:nvSpPr>
          <xdr:spPr>
            <a:xfrm>
              <a:off x="1847850" y="4381500"/>
              <a:ext cx="600075" cy="2786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i="0">
                  <a:solidFill>
                    <a:schemeClr val="bg1"/>
                  </a:solidFill>
                  <a:latin typeface="Cambria Math"/>
                </a:rPr>
                <a:t>〖</a:t>
              </a:r>
              <a:r>
                <a:rPr lang="es-CO" sz="1100" b="0" i="0">
                  <a:solidFill>
                    <a:schemeClr val="bg1"/>
                  </a:solidFill>
                  <a:latin typeface="Cambria Math"/>
                </a:rPr>
                <a:t>𝑆(𝑉 ̅〗_𝑗</a:t>
              </a:r>
              <a:r>
                <a:rPr lang="es-CO" sz="1100">
                  <a:solidFill>
                    <a:schemeClr val="bg1"/>
                  </a:solidFill>
                </a:rPr>
                <a:t>)</a:t>
              </a:r>
            </a:p>
          </xdr:txBody>
        </xdr:sp>
      </mc:Fallback>
    </mc:AlternateContent>
    <xdr:clientData/>
  </xdr:oneCellAnchor>
  <xdr:oneCellAnchor>
    <xdr:from>
      <xdr:col>1</xdr:col>
      <xdr:colOff>476250</xdr:colOff>
      <xdr:row>42</xdr:row>
      <xdr:rowOff>190500</xdr:rowOff>
    </xdr:from>
    <xdr:ext cx="914400" cy="200025"/>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0000000-0008-0000-0800-000005000000}"/>
                </a:ext>
              </a:extLst>
            </xdr:cNvPr>
            <xdr:cNvSpPr txBox="1"/>
          </xdr:nvSpPr>
          <xdr:spPr>
            <a:xfrm>
              <a:off x="1619250" y="4610100"/>
              <a:ext cx="914400" cy="200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noAutofit/>
            </a:bodyPr>
            <a:lstStyle/>
            <a:p>
              <a:pPr/>
              <a14:m>
                <m:oMathPara xmlns:m="http://schemas.openxmlformats.org/officeDocument/2006/math">
                  <m:oMathParaPr>
                    <m:jc m:val="centerGroup"/>
                  </m:oMathParaPr>
                  <m:oMath xmlns:m="http://schemas.openxmlformats.org/officeDocument/2006/math">
                    <m:sSubSup>
                      <m:sSubSupPr>
                        <m:ctrlPr>
                          <a:rPr lang="es-CO" sz="1100" i="1">
                            <a:solidFill>
                              <a:schemeClr val="bg1"/>
                            </a:solidFill>
                            <a:latin typeface="Cambria Math" panose="02040503050406030204" pitchFamily="18" charset="0"/>
                          </a:rPr>
                        </m:ctrlPr>
                      </m:sSubSupPr>
                      <m:e>
                        <m:r>
                          <a:rPr lang="es-CO" sz="1100" b="0" i="1">
                            <a:solidFill>
                              <a:schemeClr val="bg1"/>
                            </a:solidFill>
                            <a:latin typeface="Cambria Math"/>
                          </a:rPr>
                          <m:t>𝑆𝑎</m:t>
                        </m:r>
                      </m:e>
                      <m:sub/>
                      <m:sup>
                        <m:r>
                          <a:rPr lang="es-CO" sz="1100" b="0" i="1">
                            <a:solidFill>
                              <a:schemeClr val="bg1"/>
                            </a:solidFill>
                            <a:latin typeface="Cambria Math"/>
                          </a:rPr>
                          <m:t>2</m:t>
                        </m:r>
                      </m:sup>
                    </m:sSubSup>
                  </m:oMath>
                </m:oMathPara>
              </a14:m>
              <a:endParaRPr lang="es-CO" sz="1100"/>
            </a:p>
          </xdr:txBody>
        </xdr:sp>
      </mc:Choice>
      <mc:Fallback xmlns="">
        <xdr:sp macro="" textlink="">
          <xdr:nvSpPr>
            <xdr:cNvPr id="5" name="4 CuadroTexto"/>
            <xdr:cNvSpPr txBox="1"/>
          </xdr:nvSpPr>
          <xdr:spPr>
            <a:xfrm>
              <a:off x="1619250" y="4610100"/>
              <a:ext cx="914400" cy="200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noAutofit/>
            </a:bodyPr>
            <a:lstStyle/>
            <a:p>
              <a:pPr/>
              <a:r>
                <a:rPr lang="es-CO" sz="1100" i="0">
                  <a:solidFill>
                    <a:schemeClr val="bg1"/>
                  </a:solidFill>
                  <a:latin typeface="Cambria Math"/>
                </a:rPr>
                <a:t>〖</a:t>
              </a:r>
              <a:r>
                <a:rPr lang="es-CO" sz="1100" b="0" i="0">
                  <a:solidFill>
                    <a:schemeClr val="bg1"/>
                  </a:solidFill>
                  <a:latin typeface="Cambria Math"/>
                </a:rPr>
                <a:t>𝑆𝑎〗_^2</a:t>
              </a:r>
              <a:endParaRPr lang="es-CO" sz="1100"/>
            </a:p>
          </xdr:txBody>
        </xdr:sp>
      </mc:Fallback>
    </mc:AlternateContent>
    <xdr:clientData/>
  </xdr:oneCellAnchor>
  <xdr:oneCellAnchor>
    <xdr:from>
      <xdr:col>1</xdr:col>
      <xdr:colOff>476250</xdr:colOff>
      <xdr:row>44</xdr:row>
      <xdr:rowOff>180975</xdr:rowOff>
    </xdr:from>
    <xdr:ext cx="914400" cy="219075"/>
    <mc:AlternateContent xmlns:mc="http://schemas.openxmlformats.org/markup-compatibility/2006" xmlns:a14="http://schemas.microsoft.com/office/drawing/2010/main">
      <mc:Choice Requires="a14">
        <xdr:sp macro="" textlink="">
          <xdr:nvSpPr>
            <xdr:cNvPr id="7" name="6 CuadroTexto">
              <a:extLst>
                <a:ext uri="{FF2B5EF4-FFF2-40B4-BE49-F238E27FC236}">
                  <a16:creationId xmlns:a16="http://schemas.microsoft.com/office/drawing/2014/main" id="{00000000-0008-0000-0800-000007000000}"/>
                </a:ext>
              </a:extLst>
            </xdr:cNvPr>
            <xdr:cNvSpPr txBox="1"/>
          </xdr:nvSpPr>
          <xdr:spPr>
            <a:xfrm>
              <a:off x="1238250" y="5553075"/>
              <a:ext cx="914400"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noAutofit/>
            </a:bodyPr>
            <a:lstStyle/>
            <a:p>
              <a:pPr/>
              <a14:m>
                <m:oMathPara xmlns:m="http://schemas.openxmlformats.org/officeDocument/2006/math">
                  <m:oMathParaPr>
                    <m:jc m:val="centerGroup"/>
                  </m:oMathParaPr>
                  <m:oMath xmlns:m="http://schemas.openxmlformats.org/officeDocument/2006/math">
                    <m:sSubSup>
                      <m:sSubSupPr>
                        <m:ctrlPr>
                          <a:rPr lang="es-CO" sz="1100" i="1">
                            <a:solidFill>
                              <a:schemeClr val="bg1"/>
                            </a:solidFill>
                            <a:latin typeface="Cambria Math" panose="02040503050406030204" pitchFamily="18" charset="0"/>
                          </a:rPr>
                        </m:ctrlPr>
                      </m:sSubSupPr>
                      <m:e>
                        <m:r>
                          <a:rPr lang="es-CO" sz="1100" b="0" i="1">
                            <a:solidFill>
                              <a:schemeClr val="bg1"/>
                            </a:solidFill>
                            <a:latin typeface="Cambria Math"/>
                          </a:rPr>
                          <m:t>𝑆𝑏</m:t>
                        </m:r>
                      </m:e>
                      <m:sub/>
                      <m:sup>
                        <m:r>
                          <a:rPr lang="es-CO" sz="1100" b="0" i="1">
                            <a:solidFill>
                              <a:schemeClr val="bg1"/>
                            </a:solidFill>
                            <a:latin typeface="Cambria Math"/>
                          </a:rPr>
                          <m:t>2</m:t>
                        </m:r>
                      </m:sup>
                    </m:sSubSup>
                  </m:oMath>
                </m:oMathPara>
              </a14:m>
              <a:endParaRPr lang="es-CO" sz="1100"/>
            </a:p>
          </xdr:txBody>
        </xdr:sp>
      </mc:Choice>
      <mc:Fallback xmlns="">
        <xdr:sp macro="" textlink="">
          <xdr:nvSpPr>
            <xdr:cNvPr id="7" name="6 CuadroTexto"/>
            <xdr:cNvSpPr txBox="1"/>
          </xdr:nvSpPr>
          <xdr:spPr>
            <a:xfrm>
              <a:off x="1238250" y="5553075"/>
              <a:ext cx="914400"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noAutofit/>
            </a:bodyPr>
            <a:lstStyle/>
            <a:p>
              <a:pPr/>
              <a:r>
                <a:rPr lang="es-CO" sz="1100" i="0">
                  <a:solidFill>
                    <a:schemeClr val="bg1"/>
                  </a:solidFill>
                  <a:latin typeface="Cambria Math"/>
                </a:rPr>
                <a:t>〖</a:t>
              </a:r>
              <a:r>
                <a:rPr lang="es-CO" sz="1100" b="0" i="0">
                  <a:solidFill>
                    <a:schemeClr val="bg1"/>
                  </a:solidFill>
                  <a:latin typeface="Cambria Math"/>
                </a:rPr>
                <a:t>𝑆𝑏〗_^2</a:t>
              </a:r>
              <a:endParaRPr lang="es-CO" sz="1100"/>
            </a:p>
          </xdr:txBody>
        </xdr:sp>
      </mc:Fallback>
    </mc:AlternateContent>
    <xdr:clientData/>
  </xdr:oneCellAnchor>
  <xdr:oneCellAnchor>
    <xdr:from>
      <xdr:col>1</xdr:col>
      <xdr:colOff>576943</xdr:colOff>
      <xdr:row>31</xdr:row>
      <xdr:rowOff>161925</xdr:rowOff>
    </xdr:from>
    <xdr:ext cx="914400" cy="275525"/>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00000000-0008-0000-0800-000003000000}"/>
                </a:ext>
              </a:extLst>
            </xdr:cNvPr>
            <xdr:cNvSpPr txBox="1"/>
          </xdr:nvSpPr>
          <xdr:spPr>
            <a:xfrm>
              <a:off x="1719943" y="6094639"/>
              <a:ext cx="914400" cy="275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pPr/>
              <a14:m>
                <m:oMathPara xmlns:m="http://schemas.openxmlformats.org/officeDocument/2006/math">
                  <m:oMathParaPr>
                    <m:jc m:val="centerGroup"/>
                  </m:oMathParaPr>
                  <m:oMath xmlns:m="http://schemas.openxmlformats.org/officeDocument/2006/math">
                    <m:acc>
                      <m:accPr>
                        <m:chr m:val="̿"/>
                        <m:ctrlPr>
                          <a:rPr lang="es-CO" sz="1100" b="1" i="1">
                            <a:latin typeface="Cambria Math" panose="02040503050406030204" pitchFamily="18" charset="0"/>
                          </a:rPr>
                        </m:ctrlPr>
                      </m:accPr>
                      <m:e>
                        <m:sSub>
                          <m:sSubPr>
                            <m:ctrlPr>
                              <a:rPr lang="es-CO" sz="1100" b="1" i="1">
                                <a:latin typeface="Cambria Math" panose="02040503050406030204" pitchFamily="18" charset="0"/>
                              </a:rPr>
                            </m:ctrlPr>
                          </m:sSubPr>
                          <m:e>
                            <m:r>
                              <a:rPr lang="es-CO" sz="1100" b="1" i="1">
                                <a:latin typeface="Cambria Math"/>
                              </a:rPr>
                              <m:t>𝒏</m:t>
                            </m:r>
                          </m:e>
                          <m:sub>
                            <m:r>
                              <a:rPr lang="es-CO" sz="1100" b="1" i="1">
                                <a:latin typeface="Cambria Math"/>
                              </a:rPr>
                              <m:t>𝒋</m:t>
                            </m:r>
                          </m:sub>
                        </m:sSub>
                      </m:e>
                    </m:acc>
                  </m:oMath>
                </m:oMathPara>
              </a14:m>
              <a:endParaRPr lang="es-CO" sz="1100" b="1"/>
            </a:p>
          </xdr:txBody>
        </xdr:sp>
      </mc:Choice>
      <mc:Fallback xmlns="">
        <xdr:sp macro="" textlink="">
          <xdr:nvSpPr>
            <xdr:cNvPr id="3" name="2 CuadroTexto"/>
            <xdr:cNvSpPr txBox="1"/>
          </xdr:nvSpPr>
          <xdr:spPr>
            <a:xfrm>
              <a:off x="1719943" y="6094639"/>
              <a:ext cx="914400" cy="275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r>
                <a:rPr lang="es-CO" sz="1100" b="1" i="0">
                  <a:latin typeface="Cambria Math"/>
                </a:rPr>
                <a:t>(𝒏_𝒋 ) ̿</a:t>
              </a:r>
              <a:endParaRPr lang="es-CO" sz="1100" b="1"/>
            </a:p>
          </xdr:txBody>
        </xdr:sp>
      </mc:Fallback>
    </mc:AlternateContent>
    <xdr:clientData/>
  </xdr:oneCellAnchor>
</xdr:wsDr>
</file>

<file path=xl/drawings/drawing7.xml><?xml version="1.0" encoding="utf-8"?>
<xdr:wsDr xmlns:xdr="http://schemas.openxmlformats.org/drawingml/2006/spreadsheetDrawing" xmlns:a="http://schemas.openxmlformats.org/drawingml/2006/main">
  <xdr:twoCellAnchor>
    <xdr:from>
      <xdr:col>12</xdr:col>
      <xdr:colOff>630010</xdr:colOff>
      <xdr:row>11</xdr:row>
      <xdr:rowOff>186418</xdr:rowOff>
    </xdr:from>
    <xdr:to>
      <xdr:col>20</xdr:col>
      <xdr:colOff>374077</xdr:colOff>
      <xdr:row>30</xdr:row>
      <xdr:rowOff>69397</xdr:rowOff>
    </xdr:to>
    <xdr:graphicFrame macro="">
      <xdr:nvGraphicFramePr>
        <xdr:cNvPr id="2" name="Chart 5">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368865</xdr:colOff>
      <xdr:row>0</xdr:row>
      <xdr:rowOff>68791</xdr:rowOff>
    </xdr:from>
    <xdr:to>
      <xdr:col>1</xdr:col>
      <xdr:colOff>374650</xdr:colOff>
      <xdr:row>3</xdr:row>
      <xdr:rowOff>152400</xdr:rowOff>
    </xdr:to>
    <xdr:pic>
      <xdr:nvPicPr>
        <xdr:cNvPr id="4" name="3 Imagen">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8865" y="68791"/>
          <a:ext cx="767785" cy="655109"/>
        </a:xfrm>
        <a:prstGeom prst="rect">
          <a:avLst/>
        </a:prstGeom>
      </xdr:spPr>
    </xdr:pic>
    <xdr:clientData/>
  </xdr:twoCellAnchor>
  <xdr:oneCellAnchor>
    <xdr:from>
      <xdr:col>2</xdr:col>
      <xdr:colOff>123824</xdr:colOff>
      <xdr:row>53</xdr:row>
      <xdr:rowOff>71437</xdr:rowOff>
    </xdr:from>
    <xdr:ext cx="1381125" cy="385875"/>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0000000-0008-0000-0A00-000005000000}"/>
                </a:ext>
              </a:extLst>
            </xdr:cNvPr>
            <xdr:cNvSpPr txBox="1"/>
          </xdr:nvSpPr>
          <xdr:spPr>
            <a:xfrm>
              <a:off x="1647824" y="6548437"/>
              <a:ext cx="1381125" cy="385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es-CO" sz="1100" b="0" i="1">
                        <a:latin typeface="Cambria Math"/>
                      </a:rPr>
                      <m:t>𝑧</m:t>
                    </m:r>
                    <m:r>
                      <a:rPr lang="es-CO" sz="1100" b="0" i="1">
                        <a:latin typeface="Cambria Math"/>
                      </a:rPr>
                      <m:t>=</m:t>
                    </m:r>
                    <m:f>
                      <m:fPr>
                        <m:ctrlPr>
                          <a:rPr lang="es-CO" sz="1100" b="0" i="1">
                            <a:latin typeface="Cambria Math" panose="02040503050406030204" pitchFamily="18" charset="0"/>
                          </a:rPr>
                        </m:ctrlPr>
                      </m:fPr>
                      <m:num>
                        <m:sSub>
                          <m:sSubPr>
                            <m:ctrlPr>
                              <a:rPr lang="es-CO" sz="1100" b="0" i="1">
                                <a:latin typeface="Cambria Math" panose="02040503050406030204" pitchFamily="18" charset="0"/>
                              </a:rPr>
                            </m:ctrlPr>
                          </m:sSubPr>
                          <m:e>
                            <m:r>
                              <a:rPr lang="es-CO" sz="1100" b="0" i="1">
                                <a:latin typeface="Cambria Math"/>
                              </a:rPr>
                              <m:t>𝑥</m:t>
                            </m:r>
                          </m:e>
                          <m:sub>
                            <m:r>
                              <a:rPr lang="es-CO" sz="1100" b="0" i="1">
                                <a:latin typeface="Cambria Math"/>
                              </a:rPr>
                              <m:t>𝑚𝑒𝑎𝑠</m:t>
                            </m:r>
                          </m:sub>
                        </m:sSub>
                        <m:r>
                          <a:rPr lang="es-CO" sz="1100" b="0" i="1">
                            <a:latin typeface="Cambria Math"/>
                          </a:rPr>
                          <m:t>−</m:t>
                        </m:r>
                        <m:sSub>
                          <m:sSubPr>
                            <m:ctrlPr>
                              <a:rPr lang="es-CO" sz="1100" b="0" i="1">
                                <a:latin typeface="Cambria Math" panose="02040503050406030204" pitchFamily="18" charset="0"/>
                              </a:rPr>
                            </m:ctrlPr>
                          </m:sSubPr>
                          <m:e>
                            <m:r>
                              <a:rPr lang="es-CO" sz="1100" b="0" i="1">
                                <a:latin typeface="Cambria Math"/>
                              </a:rPr>
                              <m:t>𝑥</m:t>
                            </m:r>
                          </m:e>
                          <m:sub>
                            <m:r>
                              <a:rPr lang="es-CO" sz="1100" b="0" i="1">
                                <a:latin typeface="Cambria Math"/>
                              </a:rPr>
                              <m:t>𝑟𝑒𝑓</m:t>
                            </m:r>
                          </m:sub>
                        </m:sSub>
                      </m:num>
                      <m:den>
                        <m:r>
                          <a:rPr lang="es-CO" sz="1100" b="0" i="1">
                            <a:latin typeface="Cambria Math"/>
                            <a:ea typeface="Cambria Math"/>
                          </a:rPr>
                          <m:t>𝜎</m:t>
                        </m:r>
                      </m:den>
                    </m:f>
                  </m:oMath>
                </m:oMathPara>
              </a14:m>
              <a:endParaRPr lang="es-CO" sz="1100"/>
            </a:p>
          </xdr:txBody>
        </xdr:sp>
      </mc:Choice>
      <mc:Fallback xmlns="">
        <xdr:sp macro="" textlink="">
          <xdr:nvSpPr>
            <xdr:cNvPr id="5" name="4 CuadroTexto"/>
            <xdr:cNvSpPr txBox="1"/>
          </xdr:nvSpPr>
          <xdr:spPr>
            <a:xfrm>
              <a:off x="1647824" y="6548437"/>
              <a:ext cx="1381125" cy="385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s-CO" sz="1100" b="0" i="0">
                  <a:latin typeface="Cambria Math"/>
                </a:rPr>
                <a:t>𝑧=(𝑥_𝑚𝑒𝑎𝑠−𝑥_𝑟𝑒𝑓)/</a:t>
              </a:r>
              <a:r>
                <a:rPr lang="es-CO" sz="1100" b="0" i="0">
                  <a:latin typeface="Cambria Math"/>
                  <a:ea typeface="Cambria Math"/>
                </a:rPr>
                <a:t>𝜎</a:t>
              </a:r>
              <a:endParaRPr lang="es-CO" sz="1100"/>
            </a:p>
          </xdr:txBody>
        </xdr:sp>
      </mc:Fallback>
    </mc:AlternateContent>
    <xdr:clientData/>
  </xdr:oneCellAnchor>
  <xdr:oneCellAnchor>
    <xdr:from>
      <xdr:col>8</xdr:col>
      <xdr:colOff>190500</xdr:colOff>
      <xdr:row>55</xdr:row>
      <xdr:rowOff>166687</xdr:rowOff>
    </xdr:from>
    <xdr:ext cx="914400" cy="264560"/>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00000000-0008-0000-0A00-000003000000}"/>
                </a:ext>
              </a:extLst>
            </xdr:cNvPr>
            <xdr:cNvSpPr txBox="1"/>
          </xdr:nvSpPr>
          <xdr:spPr>
            <a:xfrm>
              <a:off x="6048375" y="7062787"/>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pPr/>
              <a14:m>
                <m:oMathPara xmlns:m="http://schemas.openxmlformats.org/officeDocument/2006/math">
                  <m:oMathParaPr>
                    <m:jc m:val="centerGroup"/>
                  </m:oMathParaPr>
                  <m:oMath xmlns:m="http://schemas.openxmlformats.org/officeDocument/2006/math">
                    <m:acc>
                      <m:accPr>
                        <m:chr m:val="̂"/>
                        <m:ctrlPr>
                          <a:rPr lang="es-CO" sz="1100" i="1">
                            <a:latin typeface="Cambria Math" panose="02040503050406030204" pitchFamily="18" charset="0"/>
                          </a:rPr>
                        </m:ctrlPr>
                      </m:accPr>
                      <m:e>
                        <m:r>
                          <a:rPr lang="es-CO" sz="1100" i="1">
                            <a:latin typeface="Cambria Math"/>
                            <a:ea typeface="Cambria Math"/>
                          </a:rPr>
                          <m:t>𝜎</m:t>
                        </m:r>
                      </m:e>
                    </m:acc>
                  </m:oMath>
                </m:oMathPara>
              </a14:m>
              <a:endParaRPr lang="es-CO" sz="1100"/>
            </a:p>
          </xdr:txBody>
        </xdr:sp>
      </mc:Choice>
      <mc:Fallback xmlns="">
        <xdr:sp macro="" textlink="">
          <xdr:nvSpPr>
            <xdr:cNvPr id="3" name="2 CuadroTexto"/>
            <xdr:cNvSpPr txBox="1"/>
          </xdr:nvSpPr>
          <xdr:spPr>
            <a:xfrm>
              <a:off x="6048375" y="7062787"/>
              <a:ext cx="914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r>
                <a:rPr lang="es-CO" sz="1100" i="0">
                  <a:latin typeface="Cambria Math"/>
                  <a:ea typeface="Cambria Math"/>
                </a:rPr>
                <a:t>𝜎 ̂</a:t>
              </a:r>
              <a:endParaRPr lang="es-CO" sz="1100"/>
            </a:p>
          </xdr:txBody>
        </xdr:sp>
      </mc:Fallback>
    </mc:AlternateContent>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Q-333/Descargas/Pruebas%20VL-062%20(17.5-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M"/>
      <sheetName val="Tablas"/>
      <sheetName val="Metrologo 1"/>
      <sheetName val="Metrologo 2"/>
      <sheetName val="Metrologo 3"/>
      <sheetName val="Datos de entrada"/>
      <sheetName val="Análisis de Datos atípicos"/>
      <sheetName val="Grafico de probabilidad"/>
      <sheetName val="ANOVA"/>
      <sheetName val="Correlación"/>
      <sheetName val="INFORME 1"/>
      <sheetName val="Desempeño"/>
      <sheetName val="z-score"/>
      <sheetName val="INFORME 2 "/>
    </sheetNames>
    <sheetDataSet>
      <sheetData sheetId="0"/>
      <sheetData sheetId="1"/>
      <sheetData sheetId="2"/>
      <sheetData sheetId="3"/>
      <sheetData sheetId="4"/>
      <sheetData sheetId="5"/>
      <sheetData sheetId="6">
        <row r="31">
          <cell r="C31">
            <v>-1.1228613745107843</v>
          </cell>
          <cell r="D31">
            <v>-0.82512040383430596</v>
          </cell>
        </row>
        <row r="32">
          <cell r="C32">
            <v>0.79464035734609362</v>
          </cell>
          <cell r="D32">
            <v>1.1121188051679662</v>
          </cell>
        </row>
        <row r="33">
          <cell r="C33">
            <v>0.32822101716469088</v>
          </cell>
          <cell r="D33">
            <v>-0.28699840133367827</v>
          </cell>
        </row>
        <row r="60">
          <cell r="C60">
            <v>1.3856844282452971</v>
          </cell>
          <cell r="D60">
            <v>1.4479889327225004</v>
          </cell>
        </row>
        <row r="61">
          <cell r="C61">
            <v>0.86558746423492461</v>
          </cell>
          <cell r="D61">
            <v>0.74582833474790833</v>
          </cell>
        </row>
        <row r="62">
          <cell r="C62">
            <v>0.57501044084247399</v>
          </cell>
          <cell r="D62">
            <v>0.58912489830282633</v>
          </cell>
        </row>
        <row r="86">
          <cell r="C86">
            <v>0.64004044489383227</v>
          </cell>
          <cell r="D86">
            <v>0.69889064976228221</v>
          </cell>
        </row>
        <row r="87">
          <cell r="C87">
            <v>0.87090000000000001</v>
          </cell>
        </row>
        <row r="88">
          <cell r="C88">
            <v>0.94230000000000003</v>
          </cell>
        </row>
        <row r="114">
          <cell r="C114">
            <v>1.155</v>
          </cell>
        </row>
        <row r="115">
          <cell r="C115">
            <v>1.155</v>
          </cell>
        </row>
        <row r="116">
          <cell r="C116">
            <v>0.79464035734609362</v>
          </cell>
          <cell r="D116">
            <v>1.1121188051679662</v>
          </cell>
        </row>
        <row r="118">
          <cell r="C118">
            <v>1.1228613745107843</v>
          </cell>
          <cell r="D118">
            <v>0.82512040383430596</v>
          </cell>
        </row>
      </sheetData>
      <sheetData sheetId="7"/>
      <sheetData sheetId="8">
        <row r="10">
          <cell r="D10">
            <v>8.3732377913869772E-3</v>
          </cell>
        </row>
        <row r="13">
          <cell r="C13">
            <v>4.7407407407407212E-6</v>
          </cell>
          <cell r="D13">
            <v>0</v>
          </cell>
        </row>
        <row r="15">
          <cell r="C15">
            <v>1.0706522760898125E-2</v>
          </cell>
          <cell r="D15">
            <v>8.3732377913869772E-3</v>
          </cell>
        </row>
        <row r="23">
          <cell r="C23">
            <v>17.5</v>
          </cell>
        </row>
        <row r="48">
          <cell r="C48">
            <v>1.1294236602628915</v>
          </cell>
          <cell r="D48">
            <v>0.41045958795562371</v>
          </cell>
        </row>
        <row r="49">
          <cell r="C49">
            <v>5.1432528497847176</v>
          </cell>
        </row>
      </sheetData>
      <sheetData sheetId="9"/>
      <sheetData sheetId="10"/>
      <sheetData sheetId="11"/>
      <sheetData sheetId="12"/>
      <sheetData sheetId="1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2:G11"/>
  <sheetViews>
    <sheetView view="pageBreakPreview" zoomScaleNormal="100" zoomScaleSheetLayoutView="100" workbookViewId="0">
      <selection activeCell="A8" sqref="A7:G8"/>
    </sheetView>
  </sheetViews>
  <sheetFormatPr baseColWidth="10" defaultRowHeight="14.4" x14ac:dyDescent="0.3"/>
  <cols>
    <col min="1" max="1" width="10.109375" style="179" bestFit="1" customWidth="1"/>
    <col min="2" max="2" width="30" bestFit="1" customWidth="1"/>
    <col min="3" max="3" width="9.109375"/>
    <col min="4" max="4" width="13.33203125" bestFit="1" customWidth="1"/>
    <col min="5" max="5" width="10.109375" style="179" bestFit="1" customWidth="1"/>
    <col min="6" max="6" width="14.44140625" customWidth="1"/>
    <col min="7" max="7" width="12.109375" bestFit="1" customWidth="1"/>
  </cols>
  <sheetData>
    <row r="2" spans="1:7" x14ac:dyDescent="0.3">
      <c r="A2" s="178" t="s">
        <v>0</v>
      </c>
      <c r="B2" s="4" t="s">
        <v>1</v>
      </c>
      <c r="C2" s="4" t="s">
        <v>2</v>
      </c>
      <c r="D2" s="4" t="s">
        <v>3</v>
      </c>
      <c r="E2" s="178" t="s">
        <v>4</v>
      </c>
      <c r="F2" s="4" t="s">
        <v>5</v>
      </c>
      <c r="G2" s="4" t="s">
        <v>6</v>
      </c>
    </row>
    <row r="3" spans="1:7" ht="26.4" x14ac:dyDescent="0.3">
      <c r="A3" s="180">
        <v>43497</v>
      </c>
      <c r="B3" s="181" t="s">
        <v>7</v>
      </c>
      <c r="C3" s="182" t="s">
        <v>156</v>
      </c>
      <c r="D3" s="182">
        <v>0</v>
      </c>
      <c r="E3" s="183">
        <v>43660</v>
      </c>
      <c r="F3" s="184" t="s">
        <v>158</v>
      </c>
      <c r="G3" s="182" t="s">
        <v>155</v>
      </c>
    </row>
    <row r="4" spans="1:7" ht="26.4" x14ac:dyDescent="0.3">
      <c r="A4" s="183">
        <v>43661</v>
      </c>
      <c r="B4" s="185" t="s">
        <v>170</v>
      </c>
      <c r="C4" s="182" t="s">
        <v>156</v>
      </c>
      <c r="D4" s="182">
        <v>1</v>
      </c>
      <c r="E4" s="183">
        <v>43950</v>
      </c>
      <c r="F4" s="184" t="s">
        <v>169</v>
      </c>
      <c r="G4" s="182" t="s">
        <v>155</v>
      </c>
    </row>
    <row r="5" spans="1:7" ht="39.6" x14ac:dyDescent="0.3">
      <c r="A5" s="188">
        <v>43951</v>
      </c>
      <c r="B5" s="189" t="s">
        <v>175</v>
      </c>
      <c r="C5" s="190" t="s">
        <v>177</v>
      </c>
      <c r="D5" s="190">
        <v>0</v>
      </c>
      <c r="E5" s="191">
        <v>44032</v>
      </c>
      <c r="F5" s="192" t="s">
        <v>176</v>
      </c>
      <c r="G5" s="190" t="s">
        <v>155</v>
      </c>
    </row>
    <row r="6" spans="1:7" ht="66.599999999999994" x14ac:dyDescent="0.3">
      <c r="A6" s="191">
        <v>44033</v>
      </c>
      <c r="B6" s="193" t="s">
        <v>182</v>
      </c>
      <c r="C6" s="190" t="s">
        <v>177</v>
      </c>
      <c r="D6" s="190">
        <v>1</v>
      </c>
      <c r="E6" s="191">
        <v>44285</v>
      </c>
      <c r="F6" s="192" t="s">
        <v>181</v>
      </c>
      <c r="G6" s="190" t="s">
        <v>155</v>
      </c>
    </row>
    <row r="7" spans="1:7" ht="106.2" x14ac:dyDescent="0.3">
      <c r="A7" s="191">
        <v>44286</v>
      </c>
      <c r="B7" s="193" t="s">
        <v>184</v>
      </c>
      <c r="C7" s="190" t="s">
        <v>177</v>
      </c>
      <c r="D7" s="190">
        <v>2</v>
      </c>
      <c r="E7" s="191">
        <v>44840</v>
      </c>
      <c r="F7" s="192" t="s">
        <v>176</v>
      </c>
      <c r="G7" s="190" t="s">
        <v>155</v>
      </c>
    </row>
    <row r="8" spans="1:7" ht="27" x14ac:dyDescent="0.3">
      <c r="A8" s="191">
        <f>E7+1</f>
        <v>44841</v>
      </c>
      <c r="B8" s="193" t="s">
        <v>185</v>
      </c>
      <c r="C8" s="190" t="s">
        <v>177</v>
      </c>
      <c r="D8" s="190">
        <v>3</v>
      </c>
      <c r="E8" s="191" t="s">
        <v>8</v>
      </c>
      <c r="F8" s="192" t="s">
        <v>176</v>
      </c>
      <c r="G8" s="190" t="s">
        <v>155</v>
      </c>
    </row>
    <row r="9" spans="1:7" x14ac:dyDescent="0.3">
      <c r="A9" s="194"/>
      <c r="B9" s="195"/>
      <c r="C9" s="195"/>
      <c r="D9" s="195"/>
      <c r="E9" s="194"/>
      <c r="F9" s="195"/>
      <c r="G9" s="195"/>
    </row>
    <row r="10" spans="1:7" x14ac:dyDescent="0.3">
      <c r="A10" s="194"/>
      <c r="B10" s="195"/>
      <c r="C10" s="195"/>
      <c r="D10" s="195"/>
      <c r="E10" s="194"/>
      <c r="F10" s="195"/>
      <c r="G10" s="195"/>
    </row>
    <row r="11" spans="1:7" x14ac:dyDescent="0.3">
      <c r="A11" s="194"/>
      <c r="B11" s="195"/>
      <c r="C11" s="195"/>
      <c r="D11" s="195"/>
      <c r="E11" s="194"/>
      <c r="F11" s="195"/>
      <c r="G11" s="195"/>
    </row>
  </sheetData>
  <sheetProtection algorithmName="SHA-512" hashValue="W5EhADd9Dx2dAB7ziOHEJ/kmIuYbSoAPcIkwFfiAKLM7R0hvTj3UCmh9ipTKcRhkvNLkdwQrP/EvhZoitTljUw==" saltValue="rkor6Jn8Mv53sW8TATtUYg==" spinCount="100000" sheet="1" objects="1" scenarios="1"/>
  <phoneticPr fontId="84" type="noConversion"/>
  <pageMargins left="0.7" right="0.7" top="0.75" bottom="0.75" header="0.3" footer="0.3"/>
  <pageSetup scale="8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2"/>
  <sheetViews>
    <sheetView view="pageBreakPreview" topLeftCell="A61" zoomScaleNormal="55" zoomScaleSheetLayoutView="100" workbookViewId="0"/>
  </sheetViews>
  <sheetFormatPr baseColWidth="10" defaultRowHeight="14.4" x14ac:dyDescent="0.3"/>
  <sheetData>
    <row r="2" spans="2:6" ht="15.6" x14ac:dyDescent="0.3">
      <c r="B2" s="202" t="s">
        <v>41</v>
      </c>
      <c r="C2" s="202"/>
      <c r="D2" s="202"/>
      <c r="E2" s="202"/>
      <c r="F2" s="202"/>
    </row>
    <row r="5" spans="2:6" ht="30" customHeight="1" x14ac:dyDescent="0.3"/>
    <row r="30" spans="2:6" ht="15.6" x14ac:dyDescent="0.3">
      <c r="B30" s="202" t="s">
        <v>42</v>
      </c>
      <c r="C30" s="202"/>
      <c r="D30" s="202"/>
      <c r="E30" s="202"/>
      <c r="F30" s="202"/>
    </row>
    <row r="62" spans="2:6" ht="15.6" x14ac:dyDescent="0.3">
      <c r="B62" s="202" t="s">
        <v>57</v>
      </c>
      <c r="C62" s="202"/>
      <c r="D62" s="202"/>
      <c r="E62" s="202"/>
      <c r="F62" s="202"/>
    </row>
  </sheetData>
  <sheetProtection algorithmName="SHA-512" hashValue="2ZcQ1tyqC8MbsbAog28ReeIzBYohCJUKIuWnsACvczJPk7IfU1oOQ4ra7xk1xC+2GAjHKEvR7qm+KnTjzPeMMg==" saltValue="A4PoT1Yzezjt4nxQxBNiCw==" spinCount="100000" sheet="1" objects="1" scenarios="1"/>
  <mergeCells count="3">
    <mergeCell ref="B62:F62"/>
    <mergeCell ref="B2:F2"/>
    <mergeCell ref="B30:F30"/>
  </mergeCells>
  <pageMargins left="0.7" right="0.7" top="0.75" bottom="0.75" header="0.3" footer="0.3"/>
  <pageSetup paperSize="9"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N70"/>
  <sheetViews>
    <sheetView view="pageBreakPreview" zoomScale="80" zoomScaleNormal="50" zoomScaleSheetLayoutView="80" workbookViewId="0">
      <selection activeCell="E14" sqref="E14:E30"/>
    </sheetView>
  </sheetViews>
  <sheetFormatPr baseColWidth="10" defaultColWidth="9.109375" defaultRowHeight="14.4" x14ac:dyDescent="0.3"/>
  <cols>
    <col min="1" max="1" width="15.6640625" bestFit="1" customWidth="1"/>
    <col min="2" max="2" width="25" customWidth="1"/>
    <col min="3" max="3" width="20.5546875" bestFit="1" customWidth="1"/>
    <col min="4" max="4" width="17" customWidth="1"/>
    <col min="5" max="5" width="10.5546875" customWidth="1"/>
    <col min="6" max="6" width="16.44140625" bestFit="1" customWidth="1"/>
    <col min="9" max="9" width="3.88671875" customWidth="1"/>
    <col min="12" max="12" width="2.109375" customWidth="1"/>
    <col min="13" max="13" width="6.33203125" customWidth="1"/>
  </cols>
  <sheetData>
    <row r="1" spans="1:14" ht="15" customHeight="1" x14ac:dyDescent="0.3">
      <c r="A1" s="155"/>
      <c r="B1" s="161"/>
      <c r="C1" s="155"/>
      <c r="D1" s="156"/>
      <c r="E1" s="157"/>
      <c r="F1" s="157"/>
      <c r="G1" s="157"/>
      <c r="H1" s="157"/>
      <c r="I1" s="158"/>
      <c r="J1" s="206" t="s">
        <v>160</v>
      </c>
      <c r="K1" s="207"/>
      <c r="L1" s="207"/>
      <c r="M1" s="207"/>
      <c r="N1" s="208"/>
    </row>
    <row r="2" spans="1:14" x14ac:dyDescent="0.3">
      <c r="A2" s="10"/>
      <c r="B2" s="14"/>
      <c r="C2" s="212" t="s">
        <v>9</v>
      </c>
      <c r="D2" s="213"/>
      <c r="E2" s="213"/>
      <c r="F2" s="213"/>
      <c r="G2" s="213"/>
      <c r="H2" s="213"/>
      <c r="I2" s="214"/>
      <c r="J2" s="209"/>
      <c r="K2" s="210"/>
      <c r="L2" s="210"/>
      <c r="M2" s="210"/>
      <c r="N2" s="211"/>
    </row>
    <row r="3" spans="1:14" x14ac:dyDescent="0.3">
      <c r="A3" s="10"/>
      <c r="B3" s="14"/>
      <c r="C3" s="212" t="s">
        <v>10</v>
      </c>
      <c r="D3" s="213"/>
      <c r="E3" s="213"/>
      <c r="F3" s="213"/>
      <c r="G3" s="213"/>
      <c r="H3" s="213"/>
      <c r="I3" s="214"/>
      <c r="J3" s="225"/>
      <c r="K3" s="226"/>
      <c r="L3" s="227"/>
      <c r="M3" s="231" t="s">
        <v>162</v>
      </c>
      <c r="N3" s="232"/>
    </row>
    <row r="4" spans="1:14" ht="15" thickBot="1" x14ac:dyDescent="0.35">
      <c r="A4" s="13"/>
      <c r="B4" s="12"/>
      <c r="C4" s="13"/>
      <c r="D4" s="159"/>
      <c r="E4" s="160"/>
      <c r="F4" s="160"/>
      <c r="G4" s="160"/>
      <c r="H4" s="160"/>
      <c r="I4" s="12"/>
      <c r="J4" s="228" t="s">
        <v>174</v>
      </c>
      <c r="K4" s="229"/>
      <c r="L4" s="230"/>
      <c r="M4" s="228" t="s">
        <v>161</v>
      </c>
      <c r="N4" s="230"/>
    </row>
    <row r="5" spans="1:14" ht="15" thickTop="1" x14ac:dyDescent="0.3">
      <c r="A5" s="162"/>
      <c r="N5" s="163"/>
    </row>
    <row r="6" spans="1:14" x14ac:dyDescent="0.3">
      <c r="A6" s="162"/>
      <c r="N6" s="163"/>
    </row>
    <row r="7" spans="1:14" ht="18" x14ac:dyDescent="0.3">
      <c r="A7" s="218" t="s">
        <v>159</v>
      </c>
      <c r="B7" s="218"/>
      <c r="C7" s="218"/>
      <c r="D7" s="218"/>
      <c r="E7" s="218"/>
      <c r="F7" s="218"/>
      <c r="G7" s="218"/>
      <c r="H7" s="218"/>
      <c r="N7" s="163"/>
    </row>
    <row r="8" spans="1:14" ht="15.6" x14ac:dyDescent="0.3">
      <c r="A8" s="3" t="s">
        <v>17</v>
      </c>
      <c r="B8" s="215" t="s">
        <v>171</v>
      </c>
      <c r="C8" s="215"/>
      <c r="D8" s="215"/>
      <c r="E8" s="215"/>
      <c r="F8" s="3" t="s">
        <v>13</v>
      </c>
      <c r="G8" s="215" t="s">
        <v>146</v>
      </c>
      <c r="H8" s="215"/>
      <c r="N8" s="163"/>
    </row>
    <row r="9" spans="1:14" ht="15.6" x14ac:dyDescent="0.3">
      <c r="A9" s="3" t="s">
        <v>16</v>
      </c>
      <c r="B9" s="215" t="s">
        <v>202</v>
      </c>
      <c r="C9" s="215"/>
      <c r="D9" s="215"/>
      <c r="E9" s="215"/>
      <c r="F9" s="3" t="s">
        <v>15</v>
      </c>
      <c r="G9" s="215" t="s">
        <v>203</v>
      </c>
      <c r="H9" s="215"/>
      <c r="N9" s="163"/>
    </row>
    <row r="10" spans="1:14" x14ac:dyDescent="0.3">
      <c r="A10" s="162"/>
      <c r="N10" s="163"/>
    </row>
    <row r="11" spans="1:14" x14ac:dyDescent="0.3">
      <c r="A11" s="162"/>
      <c r="N11" s="163"/>
    </row>
    <row r="12" spans="1:14" ht="18" x14ac:dyDescent="0.3">
      <c r="A12" s="216" t="s">
        <v>142</v>
      </c>
      <c r="B12" s="217"/>
      <c r="C12" s="217"/>
      <c r="D12" s="217"/>
      <c r="E12" s="217"/>
      <c r="N12" s="163"/>
    </row>
    <row r="13" spans="1:14" ht="15.6" x14ac:dyDescent="0.3">
      <c r="A13" s="139" t="s">
        <v>130</v>
      </c>
      <c r="B13" s="139" t="s">
        <v>143</v>
      </c>
      <c r="C13" s="139" t="s">
        <v>149</v>
      </c>
      <c r="D13" s="140" t="s">
        <v>144</v>
      </c>
      <c r="E13" s="139" t="s">
        <v>14</v>
      </c>
      <c r="N13" s="163"/>
    </row>
    <row r="14" spans="1:14" x14ac:dyDescent="0.3">
      <c r="A14" s="219"/>
      <c r="B14" s="222">
        <v>10</v>
      </c>
      <c r="C14" s="6">
        <v>1</v>
      </c>
      <c r="D14" s="173">
        <v>-0.56699999999999995</v>
      </c>
      <c r="E14" s="174" t="s">
        <v>213</v>
      </c>
      <c r="N14" s="163"/>
    </row>
    <row r="15" spans="1:14" x14ac:dyDescent="0.3">
      <c r="A15" s="220"/>
      <c r="B15" s="223"/>
      <c r="C15" s="6">
        <v>2</v>
      </c>
      <c r="D15" s="173">
        <v>-0.54800000000000004</v>
      </c>
      <c r="E15" s="174" t="s">
        <v>213</v>
      </c>
      <c r="N15" s="163"/>
    </row>
    <row r="16" spans="1:14" x14ac:dyDescent="0.3">
      <c r="A16" s="221"/>
      <c r="B16" s="224"/>
      <c r="C16" s="6">
        <v>3</v>
      </c>
      <c r="D16" s="175">
        <v>-0.56299999999999994</v>
      </c>
      <c r="E16" s="174" t="s">
        <v>213</v>
      </c>
      <c r="N16" s="163"/>
    </row>
    <row r="17" spans="1:14" x14ac:dyDescent="0.3">
      <c r="A17" s="219"/>
      <c r="B17" s="222">
        <v>6.25</v>
      </c>
      <c r="C17" s="6">
        <v>1</v>
      </c>
      <c r="D17" s="173">
        <v>-0.17</v>
      </c>
      <c r="E17" s="174" t="s">
        <v>213</v>
      </c>
      <c r="N17" s="163"/>
    </row>
    <row r="18" spans="1:14" x14ac:dyDescent="0.3">
      <c r="A18" s="220"/>
      <c r="B18" s="223"/>
      <c r="C18" s="6">
        <v>2</v>
      </c>
      <c r="D18" s="173">
        <v>-0.125</v>
      </c>
      <c r="E18" s="174" t="s">
        <v>213</v>
      </c>
      <c r="N18" s="163"/>
    </row>
    <row r="19" spans="1:14" x14ac:dyDescent="0.3">
      <c r="A19" s="221"/>
      <c r="B19" s="224"/>
      <c r="C19" s="6">
        <v>3</v>
      </c>
      <c r="D19" s="175">
        <v>-0.128</v>
      </c>
      <c r="E19" s="174" t="s">
        <v>213</v>
      </c>
      <c r="N19" s="163"/>
    </row>
    <row r="20" spans="1:14" x14ac:dyDescent="0.3">
      <c r="A20" s="219"/>
      <c r="B20" s="222">
        <v>2.5</v>
      </c>
      <c r="C20" s="6">
        <v>1</v>
      </c>
      <c r="D20" s="173">
        <v>0.32300000000000001</v>
      </c>
      <c r="E20" s="174" t="s">
        <v>213</v>
      </c>
      <c r="N20" s="163"/>
    </row>
    <row r="21" spans="1:14" x14ac:dyDescent="0.3">
      <c r="A21" s="220"/>
      <c r="B21" s="223"/>
      <c r="C21" s="6">
        <v>2</v>
      </c>
      <c r="D21" s="173">
        <v>0.30299999999999999</v>
      </c>
      <c r="E21" s="174" t="s">
        <v>213</v>
      </c>
      <c r="N21" s="163"/>
    </row>
    <row r="22" spans="1:14" x14ac:dyDescent="0.3">
      <c r="A22" s="221"/>
      <c r="B22" s="224"/>
      <c r="C22" s="6">
        <v>3</v>
      </c>
      <c r="D22" s="175">
        <v>0.32900000000000001</v>
      </c>
      <c r="E22" s="174" t="s">
        <v>213</v>
      </c>
      <c r="N22" s="163"/>
    </row>
    <row r="23" spans="1:14" ht="15" hidden="1" customHeight="1" x14ac:dyDescent="0.3">
      <c r="A23" s="143"/>
      <c r="B23" s="143"/>
      <c r="C23" s="116"/>
      <c r="D23" s="143"/>
      <c r="E23" s="174" t="s">
        <v>213</v>
      </c>
      <c r="N23" s="163"/>
    </row>
    <row r="24" spans="1:14" ht="15.75" hidden="1" customHeight="1" x14ac:dyDescent="0.3">
      <c r="A24" s="144"/>
      <c r="B24" s="145"/>
      <c r="C24" s="139" t="s">
        <v>145</v>
      </c>
      <c r="D24" s="146"/>
      <c r="E24" s="174" t="s">
        <v>213</v>
      </c>
      <c r="N24" s="163"/>
    </row>
    <row r="25" spans="1:14" x14ac:dyDescent="0.3">
      <c r="A25" s="219"/>
      <c r="B25" s="222">
        <v>1.25</v>
      </c>
      <c r="C25" s="6">
        <v>1</v>
      </c>
      <c r="D25" s="173">
        <v>0.32800000000000001</v>
      </c>
      <c r="E25" s="174" t="s">
        <v>213</v>
      </c>
      <c r="N25" s="163"/>
    </row>
    <row r="26" spans="1:14" x14ac:dyDescent="0.3">
      <c r="A26" s="220"/>
      <c r="B26" s="223"/>
      <c r="C26" s="6">
        <v>2</v>
      </c>
      <c r="D26" s="173">
        <v>0.33300000000000002</v>
      </c>
      <c r="E26" s="174" t="s">
        <v>213</v>
      </c>
      <c r="N26" s="163"/>
    </row>
    <row r="27" spans="1:14" x14ac:dyDescent="0.3">
      <c r="A27" s="221"/>
      <c r="B27" s="224"/>
      <c r="C27" s="6">
        <v>3</v>
      </c>
      <c r="D27" s="175">
        <v>0.32900000000000001</v>
      </c>
      <c r="E27" s="174" t="s">
        <v>213</v>
      </c>
      <c r="N27" s="163"/>
    </row>
    <row r="28" spans="1:14" x14ac:dyDescent="0.3">
      <c r="A28" s="219"/>
      <c r="B28" s="222">
        <v>0.5</v>
      </c>
      <c r="C28" s="6">
        <v>1</v>
      </c>
      <c r="D28" s="173">
        <v>3.2000000000000001E-2</v>
      </c>
      <c r="E28" s="174" t="s">
        <v>213</v>
      </c>
      <c r="N28" s="163"/>
    </row>
    <row r="29" spans="1:14" x14ac:dyDescent="0.3">
      <c r="A29" s="220"/>
      <c r="B29" s="223"/>
      <c r="C29" s="6">
        <v>2</v>
      </c>
      <c r="D29" s="173">
        <v>-3.3000000000000002E-2</v>
      </c>
      <c r="E29" s="174" t="s">
        <v>213</v>
      </c>
      <c r="N29" s="163"/>
    </row>
    <row r="30" spans="1:14" x14ac:dyDescent="0.3">
      <c r="A30" s="221"/>
      <c r="B30" s="224"/>
      <c r="C30" s="6">
        <v>3</v>
      </c>
      <c r="D30" s="175">
        <v>-1.6E-2</v>
      </c>
      <c r="E30" s="174" t="s">
        <v>213</v>
      </c>
      <c r="N30" s="163"/>
    </row>
    <row r="31" spans="1:14" x14ac:dyDescent="0.3">
      <c r="A31" s="219"/>
      <c r="B31" s="222"/>
      <c r="C31" s="6">
        <v>1</v>
      </c>
      <c r="D31" s="173"/>
      <c r="E31" s="174"/>
      <c r="N31" s="163"/>
    </row>
    <row r="32" spans="1:14" x14ac:dyDescent="0.3">
      <c r="A32" s="220"/>
      <c r="B32" s="223"/>
      <c r="C32" s="6">
        <v>2</v>
      </c>
      <c r="D32" s="173"/>
      <c r="E32" s="174"/>
      <c r="N32" s="163"/>
    </row>
    <row r="33" spans="1:14" x14ac:dyDescent="0.3">
      <c r="A33" s="221"/>
      <c r="B33" s="224"/>
      <c r="C33" s="6">
        <v>3</v>
      </c>
      <c r="D33" s="175"/>
      <c r="E33" s="174"/>
      <c r="N33" s="163"/>
    </row>
    <row r="34" spans="1:14" ht="15" hidden="1" customHeight="1" x14ac:dyDescent="0.3">
      <c r="A34" s="143"/>
      <c r="B34" s="143"/>
      <c r="C34" s="116"/>
      <c r="D34" s="173"/>
      <c r="E34" s="174"/>
      <c r="N34" s="163"/>
    </row>
    <row r="35" spans="1:14" ht="15.75" hidden="1" customHeight="1" x14ac:dyDescent="0.3">
      <c r="A35" s="144"/>
      <c r="B35" s="145"/>
      <c r="C35" s="139" t="s">
        <v>145</v>
      </c>
      <c r="D35" s="173"/>
      <c r="E35" s="174"/>
      <c r="N35" s="163"/>
    </row>
    <row r="36" spans="1:14" x14ac:dyDescent="0.3">
      <c r="A36" s="219"/>
      <c r="B36" s="222"/>
      <c r="C36" s="6">
        <v>1</v>
      </c>
      <c r="D36" s="175"/>
      <c r="E36" s="174"/>
      <c r="N36" s="163"/>
    </row>
    <row r="37" spans="1:14" x14ac:dyDescent="0.3">
      <c r="A37" s="220"/>
      <c r="B37" s="223"/>
      <c r="C37" s="6">
        <v>2</v>
      </c>
      <c r="D37" s="173"/>
      <c r="E37" s="174"/>
      <c r="N37" s="163"/>
    </row>
    <row r="38" spans="1:14" x14ac:dyDescent="0.3">
      <c r="A38" s="221"/>
      <c r="B38" s="224"/>
      <c r="C38" s="6">
        <v>3</v>
      </c>
      <c r="D38" s="173"/>
      <c r="E38" s="174"/>
      <c r="N38" s="163"/>
    </row>
    <row r="39" spans="1:14" x14ac:dyDescent="0.3">
      <c r="A39" s="219"/>
      <c r="B39" s="222"/>
      <c r="C39" s="6">
        <v>1</v>
      </c>
      <c r="D39" s="175"/>
      <c r="E39" s="174"/>
      <c r="N39" s="163"/>
    </row>
    <row r="40" spans="1:14" x14ac:dyDescent="0.3">
      <c r="A40" s="220"/>
      <c r="B40" s="223"/>
      <c r="C40" s="6">
        <v>2</v>
      </c>
      <c r="D40" s="173"/>
      <c r="E40" s="174"/>
      <c r="N40" s="163"/>
    </row>
    <row r="41" spans="1:14" x14ac:dyDescent="0.3">
      <c r="A41" s="221"/>
      <c r="B41" s="224"/>
      <c r="C41" s="6">
        <v>3</v>
      </c>
      <c r="D41" s="173"/>
      <c r="E41" s="174"/>
      <c r="N41" s="163"/>
    </row>
    <row r="42" spans="1:14" x14ac:dyDescent="0.3">
      <c r="A42" s="219"/>
      <c r="B42" s="222"/>
      <c r="C42" s="6">
        <v>1</v>
      </c>
      <c r="D42" s="175"/>
      <c r="E42" s="174"/>
      <c r="N42" s="163"/>
    </row>
    <row r="43" spans="1:14" x14ac:dyDescent="0.3">
      <c r="A43" s="220"/>
      <c r="B43" s="223"/>
      <c r="C43" s="6">
        <v>2</v>
      </c>
      <c r="D43" s="173"/>
      <c r="E43" s="174"/>
      <c r="N43" s="163"/>
    </row>
    <row r="44" spans="1:14" x14ac:dyDescent="0.3">
      <c r="A44" s="221"/>
      <c r="B44" s="224"/>
      <c r="C44" s="6">
        <v>3</v>
      </c>
      <c r="D44" s="173"/>
      <c r="E44" s="174"/>
      <c r="N44" s="163"/>
    </row>
    <row r="45" spans="1:14" ht="15" hidden="1" customHeight="1" x14ac:dyDescent="0.3">
      <c r="A45" s="170"/>
      <c r="B45" s="143"/>
      <c r="C45" s="116"/>
      <c r="D45" s="175"/>
      <c r="E45" s="143"/>
      <c r="N45" s="163"/>
    </row>
    <row r="46" spans="1:14" ht="15.75" hidden="1" customHeight="1" x14ac:dyDescent="0.3">
      <c r="A46" s="144"/>
      <c r="B46" s="145"/>
      <c r="C46" s="139" t="s">
        <v>145</v>
      </c>
      <c r="D46" s="173"/>
      <c r="E46" s="144"/>
      <c r="N46" s="163"/>
    </row>
    <row r="47" spans="1:14" x14ac:dyDescent="0.3">
      <c r="A47" s="219"/>
      <c r="B47" s="222"/>
      <c r="C47" s="6">
        <v>1</v>
      </c>
      <c r="D47" s="173"/>
      <c r="E47" s="174"/>
      <c r="N47" s="163"/>
    </row>
    <row r="48" spans="1:14" x14ac:dyDescent="0.3">
      <c r="A48" s="220"/>
      <c r="B48" s="223"/>
      <c r="C48" s="6">
        <v>2</v>
      </c>
      <c r="D48" s="175"/>
      <c r="E48" s="174"/>
      <c r="N48" s="163"/>
    </row>
    <row r="49" spans="1:14" x14ac:dyDescent="0.3">
      <c r="A49" s="221"/>
      <c r="B49" s="224"/>
      <c r="C49" s="6">
        <v>3</v>
      </c>
      <c r="D49" s="173"/>
      <c r="E49" s="174"/>
      <c r="N49" s="163"/>
    </row>
    <row r="50" spans="1:14" x14ac:dyDescent="0.3">
      <c r="A50" s="219"/>
      <c r="B50" s="222"/>
      <c r="C50" s="6">
        <v>1</v>
      </c>
      <c r="D50" s="173"/>
      <c r="E50" s="174"/>
      <c r="N50" s="163"/>
    </row>
    <row r="51" spans="1:14" x14ac:dyDescent="0.3">
      <c r="A51" s="220"/>
      <c r="B51" s="223"/>
      <c r="C51" s="6">
        <v>2</v>
      </c>
      <c r="D51" s="175"/>
      <c r="E51" s="174"/>
      <c r="N51" s="163"/>
    </row>
    <row r="52" spans="1:14" x14ac:dyDescent="0.3">
      <c r="A52" s="221"/>
      <c r="B52" s="224"/>
      <c r="C52" s="6">
        <v>3</v>
      </c>
      <c r="D52" s="173"/>
      <c r="E52" s="174"/>
      <c r="N52" s="163"/>
    </row>
    <row r="53" spans="1:14" x14ac:dyDescent="0.3">
      <c r="A53" s="219"/>
      <c r="B53" s="222"/>
      <c r="C53" s="6">
        <v>1</v>
      </c>
      <c r="D53" s="173"/>
      <c r="E53" s="174"/>
      <c r="N53" s="163"/>
    </row>
    <row r="54" spans="1:14" x14ac:dyDescent="0.3">
      <c r="A54" s="220"/>
      <c r="B54" s="223"/>
      <c r="C54" s="6">
        <v>2</v>
      </c>
      <c r="D54" s="175"/>
      <c r="E54" s="174"/>
      <c r="N54" s="163"/>
    </row>
    <row r="55" spans="1:14" x14ac:dyDescent="0.3">
      <c r="A55" s="221"/>
      <c r="B55" s="224"/>
      <c r="C55" s="6">
        <v>3</v>
      </c>
      <c r="D55" s="173"/>
      <c r="E55" s="174"/>
      <c r="N55" s="163"/>
    </row>
    <row r="56" spans="1:14" ht="15" hidden="1" customHeight="1" x14ac:dyDescent="0.3">
      <c r="A56" s="143"/>
      <c r="B56" s="143"/>
      <c r="C56" s="116"/>
      <c r="D56" s="173"/>
      <c r="E56" s="143"/>
      <c r="N56" s="163"/>
    </row>
    <row r="57" spans="1:14" ht="15.75" hidden="1" customHeight="1" x14ac:dyDescent="0.3">
      <c r="A57" s="144"/>
      <c r="B57" s="145"/>
      <c r="C57" s="139" t="s">
        <v>145</v>
      </c>
      <c r="D57" s="175"/>
      <c r="E57" s="144"/>
      <c r="N57" s="163"/>
    </row>
    <row r="58" spans="1:14" x14ac:dyDescent="0.3">
      <c r="A58" s="219"/>
      <c r="B58" s="222"/>
      <c r="C58" s="6">
        <v>1</v>
      </c>
      <c r="D58" s="173"/>
      <c r="E58" s="174"/>
      <c r="N58" s="163"/>
    </row>
    <row r="59" spans="1:14" x14ac:dyDescent="0.3">
      <c r="A59" s="220"/>
      <c r="B59" s="223"/>
      <c r="C59" s="6">
        <v>2</v>
      </c>
      <c r="D59" s="173"/>
      <c r="E59" s="174"/>
      <c r="N59" s="163"/>
    </row>
    <row r="60" spans="1:14" x14ac:dyDescent="0.3">
      <c r="A60" s="221"/>
      <c r="B60" s="224"/>
      <c r="C60" s="6">
        <v>3</v>
      </c>
      <c r="D60" s="175"/>
      <c r="E60" s="174"/>
      <c r="N60" s="163"/>
    </row>
    <row r="61" spans="1:14" x14ac:dyDescent="0.3">
      <c r="A61" s="219"/>
      <c r="B61" s="222"/>
      <c r="C61" s="6">
        <v>1</v>
      </c>
      <c r="D61" s="173"/>
      <c r="E61" s="174"/>
      <c r="N61" s="163"/>
    </row>
    <row r="62" spans="1:14" x14ac:dyDescent="0.3">
      <c r="A62" s="220"/>
      <c r="B62" s="223"/>
      <c r="C62" s="6">
        <v>2</v>
      </c>
      <c r="D62" s="173"/>
      <c r="E62" s="174"/>
      <c r="N62" s="163"/>
    </row>
    <row r="63" spans="1:14" x14ac:dyDescent="0.3">
      <c r="A63" s="221"/>
      <c r="B63" s="224"/>
      <c r="C63" s="6">
        <v>3</v>
      </c>
      <c r="D63" s="175"/>
      <c r="E63" s="174"/>
      <c r="N63" s="163"/>
    </row>
    <row r="64" spans="1:14" x14ac:dyDescent="0.3">
      <c r="A64" s="219"/>
      <c r="B64" s="222"/>
      <c r="C64" s="6">
        <v>1</v>
      </c>
      <c r="D64" s="173"/>
      <c r="E64" s="174"/>
      <c r="N64" s="163"/>
    </row>
    <row r="65" spans="1:14" x14ac:dyDescent="0.3">
      <c r="A65" s="220"/>
      <c r="B65" s="223"/>
      <c r="C65" s="6">
        <v>2</v>
      </c>
      <c r="D65" s="173"/>
      <c r="E65" s="174"/>
      <c r="N65" s="163"/>
    </row>
    <row r="66" spans="1:14" x14ac:dyDescent="0.3">
      <c r="A66" s="221"/>
      <c r="B66" s="224"/>
      <c r="C66" s="6">
        <v>3</v>
      </c>
      <c r="D66" s="175"/>
      <c r="E66" s="174"/>
      <c r="N66" s="163"/>
    </row>
    <row r="67" spans="1:14" x14ac:dyDescent="0.3">
      <c r="A67" s="162"/>
      <c r="N67" s="163"/>
    </row>
    <row r="68" spans="1:14" ht="15" thickBot="1" x14ac:dyDescent="0.35">
      <c r="A68" s="164"/>
      <c r="B68" s="154"/>
      <c r="C68" s="154"/>
      <c r="D68" s="154"/>
      <c r="E68" s="154"/>
      <c r="F68" s="154"/>
      <c r="G68" s="154"/>
      <c r="H68" s="154"/>
      <c r="I68" s="154"/>
      <c r="J68" s="154"/>
      <c r="K68" s="154"/>
      <c r="L68" s="154"/>
      <c r="M68" s="154"/>
      <c r="N68" s="165"/>
    </row>
    <row r="69" spans="1:14" x14ac:dyDescent="0.3">
      <c r="A69" s="203" t="s">
        <v>157</v>
      </c>
      <c r="B69" s="204"/>
      <c r="C69" s="204"/>
      <c r="D69" s="204"/>
      <c r="E69" s="204"/>
      <c r="F69" s="204"/>
      <c r="G69" s="204"/>
      <c r="H69" s="204"/>
      <c r="I69" s="204"/>
      <c r="J69" s="204"/>
      <c r="K69" s="204"/>
      <c r="L69" s="204"/>
      <c r="M69" s="204"/>
      <c r="N69" s="205"/>
    </row>
    <row r="70" spans="1:14" x14ac:dyDescent="0.3">
      <c r="A70" s="166"/>
      <c r="B70" s="167"/>
      <c r="C70" s="167"/>
      <c r="D70" s="167"/>
      <c r="E70" s="167"/>
      <c r="F70" s="167"/>
      <c r="G70" s="167"/>
      <c r="H70" s="167"/>
      <c r="I70" s="167"/>
      <c r="J70" s="167"/>
      <c r="K70" s="167"/>
      <c r="L70" s="167"/>
      <c r="M70" s="167"/>
      <c r="N70" s="168"/>
    </row>
  </sheetData>
  <sheetProtection algorithmName="SHA-512" hashValue="GVwuAER6ShE3t97p3ozP6T72Urry9J8FdAEfxDu7BCoGRyVQb+9yGNADI3eKfvaUSCqbqwMmuyziJDT0vfU87Q==" saltValue="d3BW5Mdcfry+k8QNWpEvFA==" spinCount="100000" sheet="1" objects="1" scenarios="1"/>
  <mergeCells count="44">
    <mergeCell ref="J3:L3"/>
    <mergeCell ref="J4:L4"/>
    <mergeCell ref="M3:N3"/>
    <mergeCell ref="M4:N4"/>
    <mergeCell ref="A28:A30"/>
    <mergeCell ref="B14:B16"/>
    <mergeCell ref="B17:B19"/>
    <mergeCell ref="B20:B22"/>
    <mergeCell ref="B28:B30"/>
    <mergeCell ref="A31:A33"/>
    <mergeCell ref="A36:A38"/>
    <mergeCell ref="A39:A41"/>
    <mergeCell ref="A42:A44"/>
    <mergeCell ref="A64:A66"/>
    <mergeCell ref="A47:A49"/>
    <mergeCell ref="A50:A52"/>
    <mergeCell ref="A53:A55"/>
    <mergeCell ref="A58:A60"/>
    <mergeCell ref="A61:A63"/>
    <mergeCell ref="B31:B33"/>
    <mergeCell ref="B64:B66"/>
    <mergeCell ref="B36:B38"/>
    <mergeCell ref="B39:B41"/>
    <mergeCell ref="B47:B49"/>
    <mergeCell ref="B50:B52"/>
    <mergeCell ref="B53:B55"/>
    <mergeCell ref="B58:B60"/>
    <mergeCell ref="B61:B63"/>
    <mergeCell ref="A69:N69"/>
    <mergeCell ref="J1:N2"/>
    <mergeCell ref="C2:I2"/>
    <mergeCell ref="C3:I3"/>
    <mergeCell ref="G8:H8"/>
    <mergeCell ref="B9:E9"/>
    <mergeCell ref="G9:H9"/>
    <mergeCell ref="A12:E12"/>
    <mergeCell ref="A7:H7"/>
    <mergeCell ref="A14:A16"/>
    <mergeCell ref="A17:A19"/>
    <mergeCell ref="A20:A22"/>
    <mergeCell ref="A25:A27"/>
    <mergeCell ref="B8:E8"/>
    <mergeCell ref="B42:B44"/>
    <mergeCell ref="B25:B27"/>
  </mergeCells>
  <conditionalFormatting sqref="B8:E9">
    <cfRule type="containsBlanks" dxfId="112" priority="102">
      <formula>LEN(TRIM(B8))=0</formula>
    </cfRule>
  </conditionalFormatting>
  <conditionalFormatting sqref="G8:H9">
    <cfRule type="containsBlanks" dxfId="111" priority="101">
      <formula>LEN(TRIM(G8))=0</formula>
    </cfRule>
  </conditionalFormatting>
  <conditionalFormatting sqref="A45:B46">
    <cfRule type="containsBlanks" dxfId="110" priority="99">
      <formula>LEN(TRIM(A45))=0</formula>
    </cfRule>
  </conditionalFormatting>
  <conditionalFormatting sqref="E45:E46">
    <cfRule type="containsBlanks" dxfId="109" priority="98">
      <formula>LEN(TRIM(E45))=0</formula>
    </cfRule>
  </conditionalFormatting>
  <conditionalFormatting sqref="A56:B57 B47:B55 B58:B66">
    <cfRule type="containsBlanks" dxfId="108" priority="93">
      <formula>LEN(TRIM(A47))=0</formula>
    </cfRule>
  </conditionalFormatting>
  <conditionalFormatting sqref="E47:E66">
    <cfRule type="containsBlanks" dxfId="107" priority="92">
      <formula>LEN(TRIM(E47))=0</formula>
    </cfRule>
  </conditionalFormatting>
  <conditionalFormatting sqref="A28:A30">
    <cfRule type="containsBlanks" dxfId="106" priority="25">
      <formula>LEN(TRIM(A28))=0</formula>
    </cfRule>
  </conditionalFormatting>
  <conditionalFormatting sqref="A28:A30">
    <cfRule type="containsBlanks" dxfId="105" priority="24">
      <formula>LEN(TRIM(A28))=0</formula>
    </cfRule>
  </conditionalFormatting>
  <conditionalFormatting sqref="A31:A33">
    <cfRule type="containsBlanks" dxfId="104" priority="23">
      <formula>LEN(TRIM(A31))=0</formula>
    </cfRule>
  </conditionalFormatting>
  <conditionalFormatting sqref="A31:A33">
    <cfRule type="containsBlanks" dxfId="103" priority="22">
      <formula>LEN(TRIM(A31))=0</formula>
    </cfRule>
  </conditionalFormatting>
  <conditionalFormatting sqref="A36:A38">
    <cfRule type="containsBlanks" dxfId="102" priority="21">
      <formula>LEN(TRIM(A36))=0</formula>
    </cfRule>
  </conditionalFormatting>
  <conditionalFormatting sqref="A36:A38">
    <cfRule type="containsBlanks" dxfId="101" priority="20">
      <formula>LEN(TRIM(A36))=0</formula>
    </cfRule>
  </conditionalFormatting>
  <conditionalFormatting sqref="A39:A41">
    <cfRule type="containsBlanks" dxfId="100" priority="19">
      <formula>LEN(TRIM(A39))=0</formula>
    </cfRule>
  </conditionalFormatting>
  <conditionalFormatting sqref="A39:A41">
    <cfRule type="containsBlanks" dxfId="99" priority="18">
      <formula>LEN(TRIM(A39))=0</formula>
    </cfRule>
  </conditionalFormatting>
  <conditionalFormatting sqref="A47:A49">
    <cfRule type="containsBlanks" dxfId="98" priority="53">
      <formula>LEN(TRIM(A47))=0</formula>
    </cfRule>
  </conditionalFormatting>
  <conditionalFormatting sqref="A47:A49">
    <cfRule type="containsBlanks" dxfId="97" priority="52">
      <formula>LEN(TRIM(A47))=0</formula>
    </cfRule>
  </conditionalFormatting>
  <conditionalFormatting sqref="A50:A52">
    <cfRule type="containsBlanks" dxfId="96" priority="51">
      <formula>LEN(TRIM(A50))=0</formula>
    </cfRule>
  </conditionalFormatting>
  <conditionalFormatting sqref="A50:A52">
    <cfRule type="containsBlanks" dxfId="95" priority="50">
      <formula>LEN(TRIM(A50))=0</formula>
    </cfRule>
  </conditionalFormatting>
  <conditionalFormatting sqref="A53:A55">
    <cfRule type="containsBlanks" dxfId="94" priority="49">
      <formula>LEN(TRIM(A53))=0</formula>
    </cfRule>
  </conditionalFormatting>
  <conditionalFormatting sqref="A53:A55">
    <cfRule type="containsBlanks" dxfId="93" priority="48">
      <formula>LEN(TRIM(A53))=0</formula>
    </cfRule>
  </conditionalFormatting>
  <conditionalFormatting sqref="A58:A60">
    <cfRule type="containsBlanks" dxfId="92" priority="47">
      <formula>LEN(TRIM(A58))=0</formula>
    </cfRule>
  </conditionalFormatting>
  <conditionalFormatting sqref="A58:A60">
    <cfRule type="containsBlanks" dxfId="91" priority="46">
      <formula>LEN(TRIM(A58))=0</formula>
    </cfRule>
  </conditionalFormatting>
  <conditionalFormatting sqref="A61:A63">
    <cfRule type="containsBlanks" dxfId="90" priority="45">
      <formula>LEN(TRIM(A61))=0</formula>
    </cfRule>
  </conditionalFormatting>
  <conditionalFormatting sqref="A61:A63">
    <cfRule type="containsBlanks" dxfId="89" priority="44">
      <formula>LEN(TRIM(A61))=0</formula>
    </cfRule>
  </conditionalFormatting>
  <conditionalFormatting sqref="A64:A66">
    <cfRule type="containsBlanks" dxfId="88" priority="43">
      <formula>LEN(TRIM(A64))=0</formula>
    </cfRule>
  </conditionalFormatting>
  <conditionalFormatting sqref="A64:A66">
    <cfRule type="containsBlanks" dxfId="87" priority="42">
      <formula>LEN(TRIM(A64))=0</formula>
    </cfRule>
  </conditionalFormatting>
  <conditionalFormatting sqref="A14:A44">
    <cfRule type="containsBlanks" dxfId="86" priority="37">
      <formula>LEN(TRIM(A14))=0</formula>
    </cfRule>
  </conditionalFormatting>
  <conditionalFormatting sqref="A17:A19">
    <cfRule type="containsBlanks" dxfId="85" priority="36">
      <formula>LEN(TRIM(A17))=0</formula>
    </cfRule>
  </conditionalFormatting>
  <conditionalFormatting sqref="A20:A22">
    <cfRule type="containsBlanks" dxfId="84" priority="35">
      <formula>LEN(TRIM(A20))=0</formula>
    </cfRule>
  </conditionalFormatting>
  <conditionalFormatting sqref="A14:A16">
    <cfRule type="containsBlanks" dxfId="83" priority="38">
      <formula>LEN(TRIM(A14))=0</formula>
    </cfRule>
  </conditionalFormatting>
  <conditionalFormatting sqref="A25:A27">
    <cfRule type="containsBlanks" dxfId="82" priority="34">
      <formula>LEN(TRIM(A25))=0</formula>
    </cfRule>
  </conditionalFormatting>
  <conditionalFormatting sqref="A28:A30">
    <cfRule type="containsBlanks" dxfId="81" priority="33">
      <formula>LEN(TRIM(A28))=0</formula>
    </cfRule>
  </conditionalFormatting>
  <conditionalFormatting sqref="A31:A33">
    <cfRule type="containsBlanks" dxfId="80" priority="32">
      <formula>LEN(TRIM(A31))=0</formula>
    </cfRule>
  </conditionalFormatting>
  <conditionalFormatting sqref="A36:A38">
    <cfRule type="containsBlanks" dxfId="79" priority="31">
      <formula>LEN(TRIM(A36))=0</formula>
    </cfRule>
  </conditionalFormatting>
  <conditionalFormatting sqref="A39:A41">
    <cfRule type="containsBlanks" dxfId="78" priority="30">
      <formula>LEN(TRIM(A39))=0</formula>
    </cfRule>
  </conditionalFormatting>
  <conditionalFormatting sqref="A42:A44">
    <cfRule type="containsBlanks" dxfId="77" priority="29">
      <formula>LEN(TRIM(A42))=0</formula>
    </cfRule>
  </conditionalFormatting>
  <conditionalFormatting sqref="A17:A19">
    <cfRule type="containsBlanks" dxfId="76" priority="28">
      <formula>LEN(TRIM(A17))=0</formula>
    </cfRule>
  </conditionalFormatting>
  <conditionalFormatting sqref="A20:A22">
    <cfRule type="containsBlanks" dxfId="75" priority="27">
      <formula>LEN(TRIM(A20))=0</formula>
    </cfRule>
  </conditionalFormatting>
  <conditionalFormatting sqref="A25:A27">
    <cfRule type="containsBlanks" dxfId="74" priority="26">
      <formula>LEN(TRIM(A25))=0</formula>
    </cfRule>
  </conditionalFormatting>
  <conditionalFormatting sqref="A39:A41">
    <cfRule type="containsBlanks" dxfId="73" priority="17">
      <formula>LEN(TRIM(A39))=0</formula>
    </cfRule>
  </conditionalFormatting>
  <conditionalFormatting sqref="A42:A44">
    <cfRule type="containsBlanks" dxfId="72" priority="16">
      <formula>LEN(TRIM(A42))=0</formula>
    </cfRule>
  </conditionalFormatting>
  <conditionalFormatting sqref="A42:A44">
    <cfRule type="containsBlanks" dxfId="71" priority="15">
      <formula>LEN(TRIM(A42))=0</formula>
    </cfRule>
  </conditionalFormatting>
  <conditionalFormatting sqref="A42:A44">
    <cfRule type="containsBlanks" dxfId="70" priority="14">
      <formula>LEN(TRIM(A42))=0</formula>
    </cfRule>
  </conditionalFormatting>
  <conditionalFormatting sqref="B23:B24 B34:B35">
    <cfRule type="containsBlanks" dxfId="69" priority="13">
      <formula>LEN(TRIM(B23))=0</formula>
    </cfRule>
  </conditionalFormatting>
  <conditionalFormatting sqref="B14:B16">
    <cfRule type="containsBlanks" dxfId="68" priority="12">
      <formula>LEN(TRIM(B14))=0</formula>
    </cfRule>
  </conditionalFormatting>
  <conditionalFormatting sqref="B42:B44">
    <cfRule type="containsBlanks" dxfId="67" priority="11">
      <formula>LEN(TRIM(B42))=0</formula>
    </cfRule>
  </conditionalFormatting>
  <conditionalFormatting sqref="B39:B41">
    <cfRule type="containsBlanks" dxfId="66" priority="10">
      <formula>LEN(TRIM(B39))=0</formula>
    </cfRule>
  </conditionalFormatting>
  <conditionalFormatting sqref="B36:B38">
    <cfRule type="containsBlanks" dxfId="65" priority="9">
      <formula>LEN(TRIM(B36))=0</formula>
    </cfRule>
  </conditionalFormatting>
  <conditionalFormatting sqref="B17:B19">
    <cfRule type="containsBlanks" dxfId="64" priority="8">
      <formula>LEN(TRIM(B17))=0</formula>
    </cfRule>
  </conditionalFormatting>
  <conditionalFormatting sqref="B20:B22">
    <cfRule type="containsBlanks" dxfId="63" priority="7">
      <formula>LEN(TRIM(B20))=0</formula>
    </cfRule>
  </conditionalFormatting>
  <conditionalFormatting sqref="D14:D24">
    <cfRule type="containsBlanks" dxfId="62" priority="6">
      <formula>LEN(TRIM(D14))=0</formula>
    </cfRule>
  </conditionalFormatting>
  <conditionalFormatting sqref="E14:E44">
    <cfRule type="containsBlanks" dxfId="61" priority="3">
      <formula>LEN(TRIM(E14))=0</formula>
    </cfRule>
  </conditionalFormatting>
  <conditionalFormatting sqref="B25:B33">
    <cfRule type="containsBlanks" dxfId="60" priority="2">
      <formula>LEN(TRIM(B25))=0</formula>
    </cfRule>
  </conditionalFormatting>
  <conditionalFormatting sqref="D25:D66">
    <cfRule type="containsBlanks" dxfId="59" priority="1">
      <formula>LEN(TRIM(D25))=0</formula>
    </cfRule>
  </conditionalFormatting>
  <pageMargins left="0.7" right="0.7" top="0.75" bottom="0.75" header="0.3" footer="0.3"/>
  <pageSetup paperSize="9" scale="5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N70"/>
  <sheetViews>
    <sheetView view="pageBreakPreview" topLeftCell="A5" zoomScaleNormal="30" zoomScaleSheetLayoutView="100" workbookViewId="0">
      <selection activeCell="B8" sqref="B8:E8"/>
    </sheetView>
  </sheetViews>
  <sheetFormatPr baseColWidth="10" defaultColWidth="9.109375" defaultRowHeight="14.4" x14ac:dyDescent="0.3"/>
  <cols>
    <col min="1" max="1" width="15.6640625" bestFit="1" customWidth="1"/>
    <col min="2" max="2" width="25.33203125" customWidth="1"/>
    <col min="3" max="3" width="17.88671875" customWidth="1"/>
    <col min="4" max="4" width="17" customWidth="1"/>
    <col min="5" max="5" width="10.33203125" customWidth="1"/>
    <col min="6" max="6" width="16.44140625" bestFit="1" customWidth="1"/>
    <col min="10" max="10" width="6.88671875" customWidth="1"/>
    <col min="11" max="11" width="5.33203125" customWidth="1"/>
    <col min="12" max="12" width="2.44140625" customWidth="1"/>
  </cols>
  <sheetData>
    <row r="1" spans="1:14" ht="15" customHeight="1" x14ac:dyDescent="0.3">
      <c r="A1" s="155"/>
      <c r="B1" s="161"/>
      <c r="C1" s="155"/>
      <c r="D1" s="156"/>
      <c r="E1" s="157"/>
      <c r="F1" s="157"/>
      <c r="G1" s="157"/>
      <c r="H1" s="157"/>
      <c r="I1" s="158"/>
      <c r="J1" s="206" t="s">
        <v>160</v>
      </c>
      <c r="K1" s="207"/>
      <c r="L1" s="207"/>
      <c r="M1" s="207"/>
      <c r="N1" s="208"/>
    </row>
    <row r="2" spans="1:14" x14ac:dyDescent="0.3">
      <c r="A2" s="10"/>
      <c r="B2" s="14"/>
      <c r="C2" s="212" t="s">
        <v>9</v>
      </c>
      <c r="D2" s="213"/>
      <c r="E2" s="213"/>
      <c r="F2" s="213"/>
      <c r="G2" s="213"/>
      <c r="H2" s="213"/>
      <c r="I2" s="214"/>
      <c r="J2" s="209"/>
      <c r="K2" s="210"/>
      <c r="L2" s="210"/>
      <c r="M2" s="210"/>
      <c r="N2" s="211"/>
    </row>
    <row r="3" spans="1:14" x14ac:dyDescent="0.3">
      <c r="A3" s="10"/>
      <c r="B3" s="14"/>
      <c r="C3" s="212" t="s">
        <v>10</v>
      </c>
      <c r="D3" s="213"/>
      <c r="E3" s="213"/>
      <c r="F3" s="213"/>
      <c r="G3" s="213"/>
      <c r="H3" s="213"/>
      <c r="I3" s="214"/>
      <c r="J3" s="225"/>
      <c r="K3" s="226"/>
      <c r="L3" s="227"/>
      <c r="M3" s="231" t="s">
        <v>162</v>
      </c>
      <c r="N3" s="232"/>
    </row>
    <row r="4" spans="1:14" ht="15" thickBot="1" x14ac:dyDescent="0.35">
      <c r="A4" s="13"/>
      <c r="B4" s="12"/>
      <c r="C4" s="13"/>
      <c r="D4" s="159"/>
      <c r="E4" s="160"/>
      <c r="F4" s="160"/>
      <c r="G4" s="160"/>
      <c r="H4" s="160"/>
      <c r="I4" s="12"/>
      <c r="J4" s="228" t="str">
        <f>'Metrologo 1'!J4:L4</f>
        <v>REV: 01</v>
      </c>
      <c r="K4" s="229"/>
      <c r="L4" s="230"/>
      <c r="M4" s="228" t="s">
        <v>161</v>
      </c>
      <c r="N4" s="230"/>
    </row>
    <row r="5" spans="1:14" ht="15" thickTop="1" x14ac:dyDescent="0.3">
      <c r="A5" s="162"/>
      <c r="N5" s="163"/>
    </row>
    <row r="6" spans="1:14" x14ac:dyDescent="0.3">
      <c r="A6" s="162"/>
      <c r="N6" s="163"/>
    </row>
    <row r="7" spans="1:14" ht="18" x14ac:dyDescent="0.3">
      <c r="A7" s="218" t="s">
        <v>159</v>
      </c>
      <c r="B7" s="218"/>
      <c r="C7" s="218"/>
      <c r="D7" s="218"/>
      <c r="E7" s="218"/>
      <c r="F7" s="218"/>
      <c r="G7" s="218"/>
      <c r="H7" s="218"/>
      <c r="N7" s="163"/>
    </row>
    <row r="8" spans="1:14" ht="15.6" x14ac:dyDescent="0.3">
      <c r="A8" s="3" t="s">
        <v>17</v>
      </c>
      <c r="B8" s="215" t="s">
        <v>172</v>
      </c>
      <c r="C8" s="215"/>
      <c r="D8" s="215"/>
      <c r="E8" s="215"/>
      <c r="F8" s="3" t="s">
        <v>13</v>
      </c>
      <c r="G8" s="235" t="s">
        <v>146</v>
      </c>
      <c r="H8" s="215"/>
      <c r="N8" s="163"/>
    </row>
    <row r="9" spans="1:14" ht="15.6" x14ac:dyDescent="0.3">
      <c r="A9" s="3" t="s">
        <v>16</v>
      </c>
      <c r="B9" s="215" t="str">
        <f>IF('Metrologo 1'!B9="","",'Metrologo 1'!B9)</f>
        <v>MM</v>
      </c>
      <c r="C9" s="215"/>
      <c r="D9" s="215"/>
      <c r="E9" s="215"/>
      <c r="F9" s="3" t="s">
        <v>15</v>
      </c>
      <c r="G9" s="236" t="str">
        <f>IF('Metrologo 1'!G9="","",'Metrologo 1'!G9)</f>
        <v>MUT1</v>
      </c>
      <c r="H9" s="215"/>
      <c r="N9" s="163"/>
    </row>
    <row r="10" spans="1:14" x14ac:dyDescent="0.3">
      <c r="A10" s="162"/>
      <c r="N10" s="163"/>
    </row>
    <row r="11" spans="1:14" x14ac:dyDescent="0.3">
      <c r="A11" s="162"/>
      <c r="N11" s="163"/>
    </row>
    <row r="12" spans="1:14" ht="18" x14ac:dyDescent="0.3">
      <c r="A12" s="216" t="s">
        <v>142</v>
      </c>
      <c r="B12" s="217"/>
      <c r="C12" s="217"/>
      <c r="D12" s="217"/>
      <c r="E12" s="217"/>
      <c r="N12" s="163"/>
    </row>
    <row r="13" spans="1:14" ht="15.6" x14ac:dyDescent="0.3">
      <c r="A13" s="139" t="s">
        <v>130</v>
      </c>
      <c r="B13" s="139" t="s">
        <v>143</v>
      </c>
      <c r="C13" s="139" t="s">
        <v>149</v>
      </c>
      <c r="D13" s="140" t="s">
        <v>144</v>
      </c>
      <c r="E13" s="139" t="s">
        <v>14</v>
      </c>
      <c r="N13" s="163"/>
    </row>
    <row r="14" spans="1:14" x14ac:dyDescent="0.3">
      <c r="A14" s="233">
        <f>IF(D14="","",'Metrologo 1'!A14)</f>
        <v>0</v>
      </c>
      <c r="B14" s="234">
        <f>IF(D14="","",'Metrologo 1'!B14)</f>
        <v>10</v>
      </c>
      <c r="C14" s="6">
        <v>1</v>
      </c>
      <c r="D14" s="173">
        <v>-0.55100000000000005</v>
      </c>
      <c r="E14" s="141" t="str">
        <f>'Metrologo 1'!E14</f>
        <v>m3/h</v>
      </c>
      <c r="N14" s="163"/>
    </row>
    <row r="15" spans="1:14" x14ac:dyDescent="0.3">
      <c r="A15" s="233"/>
      <c r="B15" s="234"/>
      <c r="C15" s="6">
        <v>2</v>
      </c>
      <c r="D15" s="173">
        <v>-0.56799999999999995</v>
      </c>
      <c r="E15" s="141" t="str">
        <f>'Metrologo 1'!E15</f>
        <v>m3/h</v>
      </c>
      <c r="N15" s="163"/>
    </row>
    <row r="16" spans="1:14" x14ac:dyDescent="0.3">
      <c r="A16" s="233"/>
      <c r="B16" s="234"/>
      <c r="C16" s="6">
        <v>3</v>
      </c>
      <c r="D16" s="175">
        <v>-0.54</v>
      </c>
      <c r="E16" s="141" t="str">
        <f>'Metrologo 1'!E16</f>
        <v>m3/h</v>
      </c>
      <c r="N16" s="163"/>
    </row>
    <row r="17" spans="1:14" x14ac:dyDescent="0.3">
      <c r="A17" s="233">
        <f>IF(D17="","",'Metrologo 1'!A17)</f>
        <v>0</v>
      </c>
      <c r="B17" s="222">
        <f>IF(D17="","",'Metrologo 1'!B17)</f>
        <v>6.25</v>
      </c>
      <c r="C17" s="6">
        <v>1</v>
      </c>
      <c r="D17" s="173">
        <v>-0.13900000000000001</v>
      </c>
      <c r="E17" s="141" t="str">
        <f>'Metrologo 1'!E17</f>
        <v>m3/h</v>
      </c>
      <c r="N17" s="163"/>
    </row>
    <row r="18" spans="1:14" x14ac:dyDescent="0.3">
      <c r="A18" s="233"/>
      <c r="B18" s="223"/>
      <c r="C18" s="6">
        <v>2</v>
      </c>
      <c r="D18" s="173">
        <v>-0.158</v>
      </c>
      <c r="E18" s="141" t="str">
        <f>'Metrologo 1'!E18</f>
        <v>m3/h</v>
      </c>
      <c r="N18" s="163"/>
    </row>
    <row r="19" spans="1:14" x14ac:dyDescent="0.3">
      <c r="A19" s="233"/>
      <c r="B19" s="224"/>
      <c r="C19" s="6">
        <v>3</v>
      </c>
      <c r="D19" s="175">
        <v>-0.13200000000000001</v>
      </c>
      <c r="E19" s="141" t="str">
        <f>'Metrologo 1'!E19</f>
        <v>m3/h</v>
      </c>
      <c r="N19" s="163"/>
    </row>
    <row r="20" spans="1:14" x14ac:dyDescent="0.3">
      <c r="A20" s="233">
        <f>IF(D20="","",'Metrologo 1'!A20)</f>
        <v>0</v>
      </c>
      <c r="B20" s="222">
        <f>IF(D20="","",'Metrologo 1'!B20)</f>
        <v>2.5</v>
      </c>
      <c r="C20" s="6">
        <v>1</v>
      </c>
      <c r="D20" s="173">
        <v>0.314</v>
      </c>
      <c r="E20" s="141" t="str">
        <f>'Metrologo 1'!E20</f>
        <v>m3/h</v>
      </c>
      <c r="N20" s="163"/>
    </row>
    <row r="21" spans="1:14" x14ac:dyDescent="0.3">
      <c r="A21" s="233"/>
      <c r="B21" s="223"/>
      <c r="C21" s="6">
        <v>2</v>
      </c>
      <c r="D21" s="173">
        <v>0.28299999999999997</v>
      </c>
      <c r="E21" s="141" t="str">
        <f>'Metrologo 1'!E21</f>
        <v>m3/h</v>
      </c>
      <c r="N21" s="163"/>
    </row>
    <row r="22" spans="1:14" x14ac:dyDescent="0.3">
      <c r="A22" s="233"/>
      <c r="B22" s="224"/>
      <c r="C22" s="6">
        <v>3</v>
      </c>
      <c r="D22" s="175">
        <v>0.31900000000000001</v>
      </c>
      <c r="E22" s="141" t="str">
        <f>'Metrologo 1'!E22</f>
        <v>m3/h</v>
      </c>
      <c r="N22" s="163"/>
    </row>
    <row r="23" spans="1:14" ht="15" hidden="1" customHeight="1" x14ac:dyDescent="0.3">
      <c r="A23" s="169">
        <f>'Metrologo 1'!A23</f>
        <v>0</v>
      </c>
      <c r="B23" s="116"/>
      <c r="C23" s="116"/>
      <c r="D23" s="143"/>
      <c r="E23" s="116" t="str">
        <f>'Metrologo 1'!E23</f>
        <v>m3/h</v>
      </c>
      <c r="N23" s="163"/>
    </row>
    <row r="24" spans="1:14" ht="15.75" hidden="1" customHeight="1" x14ac:dyDescent="0.3">
      <c r="A24" s="139">
        <f>'Metrologo 1'!A24</f>
        <v>0</v>
      </c>
      <c r="B24" s="142" t="s">
        <v>143</v>
      </c>
      <c r="C24" s="139" t="s">
        <v>145</v>
      </c>
      <c r="D24" s="146"/>
      <c r="E24" s="139" t="str">
        <f>'Metrologo 1'!E24</f>
        <v>m3/h</v>
      </c>
      <c r="N24" s="163"/>
    </row>
    <row r="25" spans="1:14" x14ac:dyDescent="0.3">
      <c r="A25" s="233">
        <f>IF(D25="","",'Metrologo 1'!A25)</f>
        <v>0</v>
      </c>
      <c r="B25" s="234">
        <f>IF(D25="","",'Metrologo 1'!B25)</f>
        <v>1.25</v>
      </c>
      <c r="C25" s="6">
        <v>1</v>
      </c>
      <c r="D25" s="173">
        <v>0.316</v>
      </c>
      <c r="E25" s="141" t="str">
        <f>'Metrologo 1'!E25</f>
        <v>m3/h</v>
      </c>
      <c r="N25" s="163"/>
    </row>
    <row r="26" spans="1:14" x14ac:dyDescent="0.3">
      <c r="A26" s="233"/>
      <c r="B26" s="234"/>
      <c r="C26" s="6">
        <v>2</v>
      </c>
      <c r="D26" s="173">
        <v>0.29899999999999999</v>
      </c>
      <c r="E26" s="141" t="str">
        <f>'Metrologo 1'!E26</f>
        <v>m3/h</v>
      </c>
      <c r="N26" s="163"/>
    </row>
    <row r="27" spans="1:14" x14ac:dyDescent="0.3">
      <c r="A27" s="233"/>
      <c r="B27" s="234"/>
      <c r="C27" s="6">
        <v>3</v>
      </c>
      <c r="D27" s="175">
        <v>0.34</v>
      </c>
      <c r="E27" s="141" t="str">
        <f>'Metrologo 1'!E27</f>
        <v>m3/h</v>
      </c>
      <c r="N27" s="163"/>
    </row>
    <row r="28" spans="1:14" x14ac:dyDescent="0.3">
      <c r="A28" s="233">
        <f>IF(D28="","",'Metrologo 1'!A28)</f>
        <v>0</v>
      </c>
      <c r="B28" s="222">
        <f>IF(D28="","",'Metrologo 1'!B28)</f>
        <v>0.5</v>
      </c>
      <c r="C28" s="6">
        <v>1</v>
      </c>
      <c r="D28" s="173">
        <v>6.2E-2</v>
      </c>
      <c r="E28" s="141" t="str">
        <f>'Metrologo 1'!E28</f>
        <v>m3/h</v>
      </c>
      <c r="N28" s="163"/>
    </row>
    <row r="29" spans="1:14" x14ac:dyDescent="0.3">
      <c r="A29" s="233"/>
      <c r="B29" s="223"/>
      <c r="C29" s="6">
        <v>2</v>
      </c>
      <c r="D29" s="173">
        <v>3.3000000000000002E-2</v>
      </c>
      <c r="E29" s="141" t="str">
        <f>'Metrologo 1'!E29</f>
        <v>m3/h</v>
      </c>
      <c r="N29" s="163"/>
    </row>
    <row r="30" spans="1:14" x14ac:dyDescent="0.3">
      <c r="A30" s="233"/>
      <c r="B30" s="224"/>
      <c r="C30" s="6">
        <v>3</v>
      </c>
      <c r="D30" s="175">
        <v>2.7E-2</v>
      </c>
      <c r="E30" s="141" t="str">
        <f>'Metrologo 1'!E30</f>
        <v>m3/h</v>
      </c>
      <c r="N30" s="163"/>
    </row>
    <row r="31" spans="1:14" x14ac:dyDescent="0.3">
      <c r="A31" s="233" t="str">
        <f>IF(D31="","",'Metrologo 1'!A31)</f>
        <v/>
      </c>
      <c r="B31" s="222" t="str">
        <f>IF(D31="","",'Metrologo 1'!B31)</f>
        <v/>
      </c>
      <c r="C31" s="6">
        <v>1</v>
      </c>
      <c r="D31" s="173"/>
      <c r="E31" s="141">
        <f>'Metrologo 1'!E31</f>
        <v>0</v>
      </c>
      <c r="N31" s="163"/>
    </row>
    <row r="32" spans="1:14" x14ac:dyDescent="0.3">
      <c r="A32" s="233"/>
      <c r="B32" s="223"/>
      <c r="C32" s="6">
        <v>2</v>
      </c>
      <c r="D32" s="173"/>
      <c r="E32" s="141">
        <f>'Metrologo 1'!E32</f>
        <v>0</v>
      </c>
      <c r="N32" s="163"/>
    </row>
    <row r="33" spans="1:14" x14ac:dyDescent="0.3">
      <c r="A33" s="233"/>
      <c r="B33" s="224"/>
      <c r="C33" s="6">
        <v>3</v>
      </c>
      <c r="D33" s="175"/>
      <c r="E33" s="141">
        <f>'Metrologo 1'!E33</f>
        <v>0</v>
      </c>
      <c r="N33" s="163"/>
    </row>
    <row r="34" spans="1:14" ht="15" hidden="1" customHeight="1" x14ac:dyDescent="0.3">
      <c r="A34" s="169">
        <f>'Metrologo 1'!A34</f>
        <v>0</v>
      </c>
      <c r="B34" s="116"/>
      <c r="C34" s="116"/>
      <c r="D34" s="173"/>
      <c r="E34" s="116">
        <f>'Metrologo 1'!E34</f>
        <v>0</v>
      </c>
      <c r="N34" s="163"/>
    </row>
    <row r="35" spans="1:14" ht="15.75" hidden="1" customHeight="1" x14ac:dyDescent="0.3">
      <c r="A35" s="139">
        <f>'Metrologo 1'!A35</f>
        <v>0</v>
      </c>
      <c r="B35" s="142" t="s">
        <v>143</v>
      </c>
      <c r="C35" s="139" t="s">
        <v>145</v>
      </c>
      <c r="D35" s="173"/>
      <c r="E35" s="139">
        <f>'Metrologo 1'!E35</f>
        <v>0</v>
      </c>
      <c r="N35" s="163"/>
    </row>
    <row r="36" spans="1:14" x14ac:dyDescent="0.3">
      <c r="A36" s="233" t="str">
        <f>IF(D36="","",'Metrologo 1'!A36)</f>
        <v/>
      </c>
      <c r="B36" s="234" t="str">
        <f>IF(D36="","",'Metrologo 1'!B36)</f>
        <v/>
      </c>
      <c r="C36" s="6">
        <v>1</v>
      </c>
      <c r="D36" s="175"/>
      <c r="E36" s="141">
        <f>'Metrologo 1'!E36</f>
        <v>0</v>
      </c>
      <c r="N36" s="163"/>
    </row>
    <row r="37" spans="1:14" x14ac:dyDescent="0.3">
      <c r="A37" s="233"/>
      <c r="B37" s="234"/>
      <c r="C37" s="6">
        <v>2</v>
      </c>
      <c r="D37" s="173"/>
      <c r="E37" s="141">
        <f>'Metrologo 1'!E37</f>
        <v>0</v>
      </c>
      <c r="N37" s="163"/>
    </row>
    <row r="38" spans="1:14" x14ac:dyDescent="0.3">
      <c r="A38" s="233"/>
      <c r="B38" s="234"/>
      <c r="C38" s="6">
        <v>3</v>
      </c>
      <c r="D38" s="173"/>
      <c r="E38" s="141">
        <f>'Metrologo 1'!E38</f>
        <v>0</v>
      </c>
      <c r="N38" s="163"/>
    </row>
    <row r="39" spans="1:14" x14ac:dyDescent="0.3">
      <c r="A39" s="233" t="str">
        <f>IF(D39="","",'Metrologo 1'!A39)</f>
        <v/>
      </c>
      <c r="B39" s="222" t="str">
        <f>IF(D39="","",'Metrologo 1'!B39)</f>
        <v/>
      </c>
      <c r="C39" s="6">
        <v>1</v>
      </c>
      <c r="D39" s="175"/>
      <c r="E39" s="141">
        <f>'Metrologo 1'!E39</f>
        <v>0</v>
      </c>
      <c r="N39" s="163"/>
    </row>
    <row r="40" spans="1:14" x14ac:dyDescent="0.3">
      <c r="A40" s="233"/>
      <c r="B40" s="223"/>
      <c r="C40" s="6">
        <v>2</v>
      </c>
      <c r="D40" s="173"/>
      <c r="E40" s="141">
        <f>'Metrologo 1'!E40</f>
        <v>0</v>
      </c>
      <c r="N40" s="163"/>
    </row>
    <row r="41" spans="1:14" x14ac:dyDescent="0.3">
      <c r="A41" s="233"/>
      <c r="B41" s="224"/>
      <c r="C41" s="6">
        <v>3</v>
      </c>
      <c r="D41" s="173"/>
      <c r="E41" s="141">
        <f>'Metrologo 1'!E41</f>
        <v>0</v>
      </c>
      <c r="N41" s="163"/>
    </row>
    <row r="42" spans="1:14" x14ac:dyDescent="0.3">
      <c r="A42" s="233" t="str">
        <f>IF(D42="","",'Metrologo 1'!A42)</f>
        <v/>
      </c>
      <c r="B42" s="222" t="str">
        <f>IF(D42="","",'Metrologo 1'!B42)</f>
        <v/>
      </c>
      <c r="C42" s="6">
        <v>1</v>
      </c>
      <c r="D42" s="175"/>
      <c r="E42" s="141">
        <f>'Metrologo 1'!E42</f>
        <v>0</v>
      </c>
      <c r="N42" s="163"/>
    </row>
    <row r="43" spans="1:14" x14ac:dyDescent="0.3">
      <c r="A43" s="233"/>
      <c r="B43" s="223"/>
      <c r="C43" s="6">
        <v>2</v>
      </c>
      <c r="D43" s="173"/>
      <c r="E43" s="141">
        <f>'Metrologo 1'!E43</f>
        <v>0</v>
      </c>
      <c r="N43" s="163"/>
    </row>
    <row r="44" spans="1:14" x14ac:dyDescent="0.3">
      <c r="A44" s="233"/>
      <c r="B44" s="224"/>
      <c r="C44" s="6">
        <v>3</v>
      </c>
      <c r="D44" s="173"/>
      <c r="E44" s="141">
        <f>'Metrologo 1'!E44</f>
        <v>0</v>
      </c>
      <c r="N44" s="163"/>
    </row>
    <row r="45" spans="1:14" ht="15" hidden="1" customHeight="1" x14ac:dyDescent="0.3">
      <c r="A45" s="169">
        <f>'Metrologo 1'!A45</f>
        <v>0</v>
      </c>
      <c r="B45" s="116"/>
      <c r="C45" s="116"/>
      <c r="D45" s="175"/>
      <c r="E45" s="116">
        <f>'Metrologo 1'!E45</f>
        <v>0</v>
      </c>
      <c r="N45" s="163"/>
    </row>
    <row r="46" spans="1:14" ht="15.75" hidden="1" customHeight="1" x14ac:dyDescent="0.3">
      <c r="A46" s="139">
        <f>'Metrologo 1'!A46</f>
        <v>0</v>
      </c>
      <c r="B46" s="142" t="s">
        <v>143</v>
      </c>
      <c r="C46" s="139" t="s">
        <v>145</v>
      </c>
      <c r="D46" s="173"/>
      <c r="E46" s="139">
        <f>'Metrologo 1'!E46</f>
        <v>0</v>
      </c>
      <c r="N46" s="163"/>
    </row>
    <row r="47" spans="1:14" x14ac:dyDescent="0.3">
      <c r="A47" s="233" t="str">
        <f>IF(D47="","",'Metrologo 1'!A47)</f>
        <v/>
      </c>
      <c r="B47" s="234" t="str">
        <f>IF(D47="","",'Metrologo 1'!B47)</f>
        <v/>
      </c>
      <c r="C47" s="6">
        <v>1</v>
      </c>
      <c r="D47" s="173"/>
      <c r="E47" s="141">
        <f>'Metrologo 1'!E47</f>
        <v>0</v>
      </c>
      <c r="N47" s="163"/>
    </row>
    <row r="48" spans="1:14" x14ac:dyDescent="0.3">
      <c r="A48" s="233"/>
      <c r="B48" s="234"/>
      <c r="C48" s="6">
        <v>2</v>
      </c>
      <c r="D48" s="175"/>
      <c r="E48" s="141">
        <f>'Metrologo 1'!E48</f>
        <v>0</v>
      </c>
      <c r="N48" s="163"/>
    </row>
    <row r="49" spans="1:14" x14ac:dyDescent="0.3">
      <c r="A49" s="233"/>
      <c r="B49" s="234"/>
      <c r="C49" s="6">
        <v>3</v>
      </c>
      <c r="D49" s="173"/>
      <c r="E49" s="141">
        <f>'Metrologo 1'!E49</f>
        <v>0</v>
      </c>
      <c r="N49" s="163"/>
    </row>
    <row r="50" spans="1:14" x14ac:dyDescent="0.3">
      <c r="A50" s="233" t="str">
        <f>IF(D50="","",'Metrologo 1'!A50)</f>
        <v/>
      </c>
      <c r="B50" s="222" t="str">
        <f>IF(D50="","",'Metrologo 1'!B50)</f>
        <v/>
      </c>
      <c r="C50" s="6">
        <v>1</v>
      </c>
      <c r="D50" s="173"/>
      <c r="E50" s="141">
        <f>'Metrologo 1'!E50</f>
        <v>0</v>
      </c>
      <c r="N50" s="163"/>
    </row>
    <row r="51" spans="1:14" x14ac:dyDescent="0.3">
      <c r="A51" s="233"/>
      <c r="B51" s="223"/>
      <c r="C51" s="6">
        <v>2</v>
      </c>
      <c r="D51" s="175"/>
      <c r="E51" s="141">
        <f>'Metrologo 1'!E51</f>
        <v>0</v>
      </c>
      <c r="N51" s="163"/>
    </row>
    <row r="52" spans="1:14" x14ac:dyDescent="0.3">
      <c r="A52" s="233"/>
      <c r="B52" s="224"/>
      <c r="C52" s="6">
        <v>3</v>
      </c>
      <c r="D52" s="173"/>
      <c r="E52" s="141">
        <f>'Metrologo 1'!E52</f>
        <v>0</v>
      </c>
      <c r="N52" s="163"/>
    </row>
    <row r="53" spans="1:14" x14ac:dyDescent="0.3">
      <c r="A53" s="233" t="str">
        <f>IF(D53="","",'Metrologo 1'!A53)</f>
        <v/>
      </c>
      <c r="B53" s="222" t="str">
        <f>IF(D53="","",'Metrologo 1'!B53)</f>
        <v/>
      </c>
      <c r="C53" s="6">
        <v>1</v>
      </c>
      <c r="D53" s="173"/>
      <c r="E53" s="141">
        <f>'Metrologo 1'!E53</f>
        <v>0</v>
      </c>
      <c r="N53" s="163"/>
    </row>
    <row r="54" spans="1:14" x14ac:dyDescent="0.3">
      <c r="A54" s="233"/>
      <c r="B54" s="223"/>
      <c r="C54" s="6">
        <v>2</v>
      </c>
      <c r="D54" s="175"/>
      <c r="E54" s="141">
        <f>'Metrologo 1'!E54</f>
        <v>0</v>
      </c>
      <c r="N54" s="163"/>
    </row>
    <row r="55" spans="1:14" x14ac:dyDescent="0.3">
      <c r="A55" s="233"/>
      <c r="B55" s="224"/>
      <c r="C55" s="6">
        <v>3</v>
      </c>
      <c r="D55" s="173"/>
      <c r="E55" s="141">
        <f>'Metrologo 1'!E55</f>
        <v>0</v>
      </c>
      <c r="N55" s="163"/>
    </row>
    <row r="56" spans="1:14" ht="15" hidden="1" customHeight="1" x14ac:dyDescent="0.3">
      <c r="A56" s="169">
        <f>'Metrologo 1'!A56</f>
        <v>0</v>
      </c>
      <c r="B56" s="116"/>
      <c r="C56" s="116"/>
      <c r="D56" s="173"/>
      <c r="E56" s="116">
        <f>'Metrologo 1'!E56</f>
        <v>0</v>
      </c>
      <c r="N56" s="163"/>
    </row>
    <row r="57" spans="1:14" ht="15.75" hidden="1" customHeight="1" x14ac:dyDescent="0.3">
      <c r="A57" s="139">
        <f>'Metrologo 1'!A57</f>
        <v>0</v>
      </c>
      <c r="B57" s="142" t="s">
        <v>143</v>
      </c>
      <c r="C57" s="139" t="s">
        <v>145</v>
      </c>
      <c r="D57" s="175"/>
      <c r="E57" s="139">
        <f>'Metrologo 1'!E57</f>
        <v>0</v>
      </c>
      <c r="N57" s="163"/>
    </row>
    <row r="58" spans="1:14" x14ac:dyDescent="0.3">
      <c r="A58" s="233" t="str">
        <f>IF(D58="","",'Metrologo 1'!A58)</f>
        <v/>
      </c>
      <c r="B58" s="234" t="str">
        <f>IF(D58="","",'Metrologo 1'!B58)</f>
        <v/>
      </c>
      <c r="C58" s="6">
        <v>1</v>
      </c>
      <c r="D58" s="173"/>
      <c r="E58" s="141">
        <f>'Metrologo 1'!E58</f>
        <v>0</v>
      </c>
      <c r="N58" s="163"/>
    </row>
    <row r="59" spans="1:14" x14ac:dyDescent="0.3">
      <c r="A59" s="233"/>
      <c r="B59" s="234"/>
      <c r="C59" s="6">
        <v>2</v>
      </c>
      <c r="D59" s="173"/>
      <c r="E59" s="141">
        <f>'Metrologo 1'!E59</f>
        <v>0</v>
      </c>
      <c r="N59" s="163"/>
    </row>
    <row r="60" spans="1:14" x14ac:dyDescent="0.3">
      <c r="A60" s="233"/>
      <c r="B60" s="234"/>
      <c r="C60" s="6">
        <v>3</v>
      </c>
      <c r="D60" s="175"/>
      <c r="E60" s="141">
        <f>'Metrologo 1'!E60</f>
        <v>0</v>
      </c>
      <c r="N60" s="163"/>
    </row>
    <row r="61" spans="1:14" x14ac:dyDescent="0.3">
      <c r="A61" s="233" t="str">
        <f>IF(D61="","",'Metrologo 1'!A61)</f>
        <v/>
      </c>
      <c r="B61" s="222" t="str">
        <f>IF(D61="","",'Metrologo 1'!B61)</f>
        <v/>
      </c>
      <c r="C61" s="6">
        <v>1</v>
      </c>
      <c r="D61" s="173"/>
      <c r="E61" s="141">
        <f>'Metrologo 1'!E61</f>
        <v>0</v>
      </c>
      <c r="N61" s="163"/>
    </row>
    <row r="62" spans="1:14" x14ac:dyDescent="0.3">
      <c r="A62" s="233"/>
      <c r="B62" s="223"/>
      <c r="C62" s="6">
        <v>2</v>
      </c>
      <c r="D62" s="173"/>
      <c r="E62" s="141">
        <f>'Metrologo 1'!E62</f>
        <v>0</v>
      </c>
      <c r="N62" s="163"/>
    </row>
    <row r="63" spans="1:14" x14ac:dyDescent="0.3">
      <c r="A63" s="233"/>
      <c r="B63" s="224"/>
      <c r="C63" s="6">
        <v>3</v>
      </c>
      <c r="D63" s="175"/>
      <c r="E63" s="141">
        <f>'Metrologo 1'!E63</f>
        <v>0</v>
      </c>
      <c r="N63" s="163"/>
    </row>
    <row r="64" spans="1:14" x14ac:dyDescent="0.3">
      <c r="A64" s="233" t="str">
        <f>IF(D64="","",'Metrologo 1'!A64)</f>
        <v/>
      </c>
      <c r="B64" s="222" t="str">
        <f>IF(D64="","",'Metrologo 1'!B64)</f>
        <v/>
      </c>
      <c r="C64" s="6">
        <v>1</v>
      </c>
      <c r="D64" s="173"/>
      <c r="E64" s="141">
        <f>'Metrologo 1'!E64</f>
        <v>0</v>
      </c>
      <c r="N64" s="163"/>
    </row>
    <row r="65" spans="1:14" x14ac:dyDescent="0.3">
      <c r="A65" s="233"/>
      <c r="B65" s="223"/>
      <c r="C65" s="6">
        <v>2</v>
      </c>
      <c r="D65" s="173"/>
      <c r="E65" s="141">
        <f>'Metrologo 1'!E65</f>
        <v>0</v>
      </c>
      <c r="N65" s="163"/>
    </row>
    <row r="66" spans="1:14" x14ac:dyDescent="0.3">
      <c r="A66" s="233"/>
      <c r="B66" s="224"/>
      <c r="C66" s="6">
        <v>3</v>
      </c>
      <c r="D66" s="175"/>
      <c r="E66" s="141">
        <f>'Metrologo 1'!E66</f>
        <v>0</v>
      </c>
      <c r="N66" s="163"/>
    </row>
    <row r="67" spans="1:14" x14ac:dyDescent="0.3">
      <c r="A67" s="162"/>
      <c r="N67" s="163"/>
    </row>
    <row r="68" spans="1:14" ht="15" thickBot="1" x14ac:dyDescent="0.35">
      <c r="A68" s="162"/>
      <c r="N68" s="163"/>
    </row>
    <row r="69" spans="1:14" x14ac:dyDescent="0.3">
      <c r="A69" s="203" t="s">
        <v>157</v>
      </c>
      <c r="B69" s="204"/>
      <c r="C69" s="204"/>
      <c r="D69" s="204"/>
      <c r="E69" s="204"/>
      <c r="F69" s="204"/>
      <c r="G69" s="204"/>
      <c r="H69" s="204"/>
      <c r="I69" s="204"/>
      <c r="J69" s="204"/>
      <c r="K69" s="204"/>
      <c r="L69" s="204"/>
      <c r="M69" s="204"/>
      <c r="N69" s="205"/>
    </row>
    <row r="70" spans="1:14" x14ac:dyDescent="0.3">
      <c r="A70" s="166"/>
      <c r="B70" s="167"/>
      <c r="C70" s="167"/>
      <c r="D70" s="167"/>
      <c r="E70" s="167"/>
      <c r="F70" s="167"/>
      <c r="G70" s="167"/>
      <c r="H70" s="167"/>
      <c r="I70" s="167"/>
      <c r="J70" s="167"/>
      <c r="K70" s="167"/>
      <c r="L70" s="167"/>
      <c r="M70" s="167"/>
      <c r="N70" s="168"/>
    </row>
  </sheetData>
  <sheetProtection algorithmName="SHA-512" hashValue="YjWas/Z6TACt6LArJHMLUwKdGdLT/s8WKJATZOcY62dYcu3gZ3ZPgk/2HSKnRj2e9HdSsrh5mnf0zwEJPClOAQ==" saltValue="Iidd4cdLLKtR4u4MXxpiwg==" spinCount="100000" sheet="1" objects="1" scenarios="1"/>
  <mergeCells count="44">
    <mergeCell ref="B28:B30"/>
    <mergeCell ref="B31:B33"/>
    <mergeCell ref="A17:A19"/>
    <mergeCell ref="A20:A22"/>
    <mergeCell ref="A25:A27"/>
    <mergeCell ref="A28:A30"/>
    <mergeCell ref="A31:A33"/>
    <mergeCell ref="A39:A41"/>
    <mergeCell ref="A42:A44"/>
    <mergeCell ref="B20:B22"/>
    <mergeCell ref="A7:H7"/>
    <mergeCell ref="G8:H8"/>
    <mergeCell ref="B9:E9"/>
    <mergeCell ref="G9:H9"/>
    <mergeCell ref="A12:E12"/>
    <mergeCell ref="B8:E8"/>
    <mergeCell ref="B14:B16"/>
    <mergeCell ref="B17:B19"/>
    <mergeCell ref="A14:A16"/>
    <mergeCell ref="B36:B38"/>
    <mergeCell ref="B39:B41"/>
    <mergeCell ref="B42:B44"/>
    <mergeCell ref="B25:B27"/>
    <mergeCell ref="J1:N2"/>
    <mergeCell ref="C2:I2"/>
    <mergeCell ref="C3:I3"/>
    <mergeCell ref="J3:L3"/>
    <mergeCell ref="M3:N3"/>
    <mergeCell ref="J4:L4"/>
    <mergeCell ref="M4:N4"/>
    <mergeCell ref="A69:N69"/>
    <mergeCell ref="A64:A66"/>
    <mergeCell ref="A47:A49"/>
    <mergeCell ref="A50:A52"/>
    <mergeCell ref="A53:A55"/>
    <mergeCell ref="A58:A60"/>
    <mergeCell ref="A61:A63"/>
    <mergeCell ref="B58:B60"/>
    <mergeCell ref="B61:B63"/>
    <mergeCell ref="B64:B66"/>
    <mergeCell ref="B47:B49"/>
    <mergeCell ref="B50:B52"/>
    <mergeCell ref="B53:B55"/>
    <mergeCell ref="A36:A38"/>
  </mergeCells>
  <conditionalFormatting sqref="B8:E9 G8:H9">
    <cfRule type="containsBlanks" dxfId="58" priority="41">
      <formula>LEN(TRIM(B8))=0</formula>
    </cfRule>
  </conditionalFormatting>
  <conditionalFormatting sqref="D14:D24">
    <cfRule type="containsBlanks" dxfId="57" priority="4">
      <formula>LEN(TRIM(D14))=0</formula>
    </cfRule>
  </conditionalFormatting>
  <conditionalFormatting sqref="D25:D66">
    <cfRule type="containsBlanks" dxfId="56" priority="1">
      <formula>LEN(TRIM(D25))=0</formula>
    </cfRule>
  </conditionalFormatting>
  <pageMargins left="0.7" right="0.7" top="0.75" bottom="0.75" header="0.3" footer="0.3"/>
  <pageSetup paperSize="9" scale="5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N70"/>
  <sheetViews>
    <sheetView view="pageBreakPreview" zoomScale="80" zoomScaleNormal="40" zoomScaleSheetLayoutView="80" workbookViewId="0">
      <selection activeCell="B8" sqref="B8:E8"/>
    </sheetView>
  </sheetViews>
  <sheetFormatPr baseColWidth="10" defaultColWidth="9.109375" defaultRowHeight="14.4" x14ac:dyDescent="0.3"/>
  <cols>
    <col min="1" max="1" width="15.6640625" bestFit="1" customWidth="1"/>
    <col min="2" max="2" width="21.6640625" bestFit="1" customWidth="1"/>
    <col min="3" max="3" width="14.6640625" bestFit="1" customWidth="1"/>
    <col min="4" max="4" width="13.44140625" bestFit="1" customWidth="1"/>
    <col min="6" max="6" width="16.44140625" bestFit="1" customWidth="1"/>
  </cols>
  <sheetData>
    <row r="1" spans="1:14" ht="15" customHeight="1" x14ac:dyDescent="0.3">
      <c r="A1" s="155"/>
      <c r="B1" s="161"/>
      <c r="C1" s="155"/>
      <c r="D1" s="156"/>
      <c r="E1" s="157"/>
      <c r="F1" s="157"/>
      <c r="G1" s="157"/>
      <c r="H1" s="157"/>
      <c r="I1" s="158"/>
      <c r="J1" s="206" t="s">
        <v>160</v>
      </c>
      <c r="K1" s="207"/>
      <c r="L1" s="207"/>
      <c r="M1" s="207"/>
      <c r="N1" s="208"/>
    </row>
    <row r="2" spans="1:14" x14ac:dyDescent="0.3">
      <c r="A2" s="10"/>
      <c r="B2" s="14"/>
      <c r="C2" s="212" t="s">
        <v>9</v>
      </c>
      <c r="D2" s="213"/>
      <c r="E2" s="213"/>
      <c r="F2" s="213"/>
      <c r="G2" s="213"/>
      <c r="H2" s="213"/>
      <c r="I2" s="214"/>
      <c r="J2" s="209"/>
      <c r="K2" s="210"/>
      <c r="L2" s="210"/>
      <c r="M2" s="210"/>
      <c r="N2" s="211"/>
    </row>
    <row r="3" spans="1:14" x14ac:dyDescent="0.3">
      <c r="A3" s="10"/>
      <c r="B3" s="14"/>
      <c r="C3" s="212" t="s">
        <v>10</v>
      </c>
      <c r="D3" s="213"/>
      <c r="E3" s="213"/>
      <c r="F3" s="213"/>
      <c r="G3" s="213"/>
      <c r="H3" s="213"/>
      <c r="I3" s="214"/>
      <c r="J3" s="225"/>
      <c r="K3" s="226"/>
      <c r="L3" s="227"/>
      <c r="M3" s="231" t="s">
        <v>162</v>
      </c>
      <c r="N3" s="232"/>
    </row>
    <row r="4" spans="1:14" ht="15" thickBot="1" x14ac:dyDescent="0.35">
      <c r="A4" s="13"/>
      <c r="B4" s="12"/>
      <c r="C4" s="13"/>
      <c r="D4" s="159"/>
      <c r="E4" s="160"/>
      <c r="F4" s="160"/>
      <c r="G4" s="160"/>
      <c r="H4" s="160"/>
      <c r="I4" s="12"/>
      <c r="J4" s="228" t="str">
        <f>'Metrologo 1'!J4:L4</f>
        <v>REV: 01</v>
      </c>
      <c r="K4" s="229"/>
      <c r="L4" s="230"/>
      <c r="M4" s="228" t="s">
        <v>161</v>
      </c>
      <c r="N4" s="230"/>
    </row>
    <row r="5" spans="1:14" ht="15" thickTop="1" x14ac:dyDescent="0.3">
      <c r="A5" s="162"/>
      <c r="N5" s="163"/>
    </row>
    <row r="6" spans="1:14" x14ac:dyDescent="0.3">
      <c r="A6" s="162"/>
      <c r="N6" s="163"/>
    </row>
    <row r="7" spans="1:14" ht="18" x14ac:dyDescent="0.3">
      <c r="A7" s="218" t="s">
        <v>159</v>
      </c>
      <c r="B7" s="218"/>
      <c r="C7" s="218"/>
      <c r="D7" s="218"/>
      <c r="E7" s="218"/>
      <c r="F7" s="218"/>
      <c r="G7" s="218"/>
      <c r="H7" s="218"/>
      <c r="N7" s="163"/>
    </row>
    <row r="8" spans="1:14" ht="15.6" x14ac:dyDescent="0.3">
      <c r="A8" s="3" t="s">
        <v>17</v>
      </c>
      <c r="B8" s="215" t="s">
        <v>173</v>
      </c>
      <c r="C8" s="215"/>
      <c r="D8" s="215"/>
      <c r="E8" s="215"/>
      <c r="F8" s="3" t="s">
        <v>13</v>
      </c>
      <c r="G8" s="235" t="s">
        <v>197</v>
      </c>
      <c r="H8" s="215"/>
      <c r="N8" s="163"/>
    </row>
    <row r="9" spans="1:14" ht="15.6" x14ac:dyDescent="0.3">
      <c r="A9" s="3" t="s">
        <v>16</v>
      </c>
      <c r="B9" s="215" t="str">
        <f>IF('Metrologo 1'!B9="","",'Metrologo 1'!B9)</f>
        <v>MM</v>
      </c>
      <c r="C9" s="215"/>
      <c r="D9" s="215"/>
      <c r="E9" s="215"/>
      <c r="F9" s="3" t="s">
        <v>15</v>
      </c>
      <c r="G9" s="236" t="str">
        <f>IF('Metrologo 1'!G9="","",'Metrologo 1'!G9)</f>
        <v>MUT1</v>
      </c>
      <c r="H9" s="215"/>
      <c r="N9" s="163"/>
    </row>
    <row r="10" spans="1:14" x14ac:dyDescent="0.3">
      <c r="A10" s="162"/>
      <c r="N10" s="163"/>
    </row>
    <row r="11" spans="1:14" x14ac:dyDescent="0.3">
      <c r="A11" s="162"/>
      <c r="N11" s="163"/>
    </row>
    <row r="12" spans="1:14" ht="18" x14ac:dyDescent="0.3">
      <c r="A12" s="216" t="s">
        <v>142</v>
      </c>
      <c r="B12" s="217"/>
      <c r="C12" s="217"/>
      <c r="D12" s="217"/>
      <c r="E12" s="217"/>
      <c r="N12" s="163"/>
    </row>
    <row r="13" spans="1:14" ht="15.6" x14ac:dyDescent="0.3">
      <c r="A13" s="139" t="s">
        <v>130</v>
      </c>
      <c r="B13" s="139" t="s">
        <v>143</v>
      </c>
      <c r="C13" s="139" t="s">
        <v>149</v>
      </c>
      <c r="D13" s="140" t="s">
        <v>144</v>
      </c>
      <c r="E13" s="139" t="s">
        <v>14</v>
      </c>
      <c r="N13" s="163"/>
    </row>
    <row r="14" spans="1:14" x14ac:dyDescent="0.3">
      <c r="A14" s="233">
        <f>IF(D14="","",'Metrologo 1'!A14)</f>
        <v>0</v>
      </c>
      <c r="B14" s="234">
        <f>IF(D14="","",'Metrologo 1'!B14)</f>
        <v>10</v>
      </c>
      <c r="C14" s="6">
        <v>1</v>
      </c>
      <c r="D14" s="173">
        <v>-0.54200000000000004</v>
      </c>
      <c r="E14" s="141" t="str">
        <f>'Metrologo 1'!E14</f>
        <v>m3/h</v>
      </c>
      <c r="N14" s="163"/>
    </row>
    <row r="15" spans="1:14" x14ac:dyDescent="0.3">
      <c r="A15" s="233"/>
      <c r="B15" s="234"/>
      <c r="C15" s="6">
        <v>2</v>
      </c>
      <c r="D15" s="173">
        <v>-0.55300000000000005</v>
      </c>
      <c r="E15" s="141" t="str">
        <f>'Metrologo 1'!E15</f>
        <v>m3/h</v>
      </c>
      <c r="N15" s="163"/>
    </row>
    <row r="16" spans="1:14" x14ac:dyDescent="0.3">
      <c r="A16" s="233"/>
      <c r="B16" s="234"/>
      <c r="C16" s="6">
        <v>3</v>
      </c>
      <c r="D16" s="175">
        <v>-0.54500000000000004</v>
      </c>
      <c r="E16" s="141" t="str">
        <f>'Metrologo 1'!E16</f>
        <v>m3/h</v>
      </c>
      <c r="N16" s="163"/>
    </row>
    <row r="17" spans="1:14" x14ac:dyDescent="0.3">
      <c r="A17" s="233">
        <f>IF(D17="","",'Metrologo 1'!A17)</f>
        <v>0</v>
      </c>
      <c r="B17" s="222">
        <f>IF(D17="","",'Metrologo 1'!B17)</f>
        <v>6.25</v>
      </c>
      <c r="C17" s="6">
        <v>1</v>
      </c>
      <c r="D17" s="173">
        <v>-9.8000000000000004E-2</v>
      </c>
      <c r="E17" s="141" t="str">
        <f>'Metrologo 1'!E17</f>
        <v>m3/h</v>
      </c>
      <c r="N17" s="163"/>
    </row>
    <row r="18" spans="1:14" x14ac:dyDescent="0.3">
      <c r="A18" s="233"/>
      <c r="B18" s="223"/>
      <c r="C18" s="6">
        <v>2</v>
      </c>
      <c r="D18" s="173">
        <v>-0.14499999999999999</v>
      </c>
      <c r="E18" s="141" t="str">
        <f>'Metrologo 1'!E18</f>
        <v>m3/h</v>
      </c>
      <c r="N18" s="163"/>
    </row>
    <row r="19" spans="1:14" x14ac:dyDescent="0.3">
      <c r="A19" s="233"/>
      <c r="B19" s="224"/>
      <c r="C19" s="6">
        <v>3</v>
      </c>
      <c r="D19" s="175">
        <v>-0.159</v>
      </c>
      <c r="E19" s="141" t="str">
        <f>'Metrologo 1'!E19</f>
        <v>m3/h</v>
      </c>
      <c r="N19" s="163"/>
    </row>
    <row r="20" spans="1:14" x14ac:dyDescent="0.3">
      <c r="A20" s="233">
        <f>IF(D20="","",'Metrologo 1'!A20)</f>
        <v>0</v>
      </c>
      <c r="B20" s="222">
        <f>IF(D20="","",'Metrologo 1'!B20)</f>
        <v>2.5</v>
      </c>
      <c r="C20" s="6">
        <v>1</v>
      </c>
      <c r="D20" s="173">
        <v>0.309</v>
      </c>
      <c r="E20" s="141" t="str">
        <f>'Metrologo 1'!E20</f>
        <v>m3/h</v>
      </c>
      <c r="N20" s="163"/>
    </row>
    <row r="21" spans="1:14" x14ac:dyDescent="0.3">
      <c r="A21" s="233"/>
      <c r="B21" s="223"/>
      <c r="C21" s="6">
        <v>2</v>
      </c>
      <c r="D21" s="173">
        <v>0.30599999999999999</v>
      </c>
      <c r="E21" s="141" t="str">
        <f>'Metrologo 1'!E21</f>
        <v>m3/h</v>
      </c>
      <c r="N21" s="163"/>
    </row>
    <row r="22" spans="1:14" x14ac:dyDescent="0.3">
      <c r="A22" s="233"/>
      <c r="B22" s="224"/>
      <c r="C22" s="6">
        <v>3</v>
      </c>
      <c r="D22" s="175">
        <v>0.29399999999999998</v>
      </c>
      <c r="E22" s="141" t="str">
        <f>'Metrologo 1'!E22</f>
        <v>m3/h</v>
      </c>
      <c r="N22" s="163"/>
    </row>
    <row r="23" spans="1:14" ht="15" hidden="1" customHeight="1" x14ac:dyDescent="0.3">
      <c r="A23" s="169">
        <f>'Metrologo 1'!A23</f>
        <v>0</v>
      </c>
      <c r="B23" s="116"/>
      <c r="C23" s="116"/>
      <c r="D23" s="143"/>
      <c r="E23" s="116" t="str">
        <f>'Metrologo 1'!E23</f>
        <v>m3/h</v>
      </c>
      <c r="N23" s="163"/>
    </row>
    <row r="24" spans="1:14" ht="15.75" hidden="1" customHeight="1" x14ac:dyDescent="0.3">
      <c r="A24" s="139">
        <f>'Metrologo 1'!A24</f>
        <v>0</v>
      </c>
      <c r="B24" s="142" t="s">
        <v>143</v>
      </c>
      <c r="C24" s="139" t="s">
        <v>145</v>
      </c>
      <c r="D24" s="146"/>
      <c r="E24" s="139" t="str">
        <f>'Metrologo 1'!E24</f>
        <v>m3/h</v>
      </c>
      <c r="N24" s="163"/>
    </row>
    <row r="25" spans="1:14" x14ac:dyDescent="0.3">
      <c r="A25" s="233">
        <f>IF(D25="","",'Metrologo 1'!A25)</f>
        <v>0</v>
      </c>
      <c r="B25" s="234">
        <f>IF(D25="","",'Metrologo 1'!B25)</f>
        <v>1.25</v>
      </c>
      <c r="C25" s="6">
        <v>1</v>
      </c>
      <c r="D25" s="173">
        <v>0.34499999999999997</v>
      </c>
      <c r="E25" s="141" t="str">
        <f>'Metrologo 1'!E25</f>
        <v>m3/h</v>
      </c>
      <c r="N25" s="163"/>
    </row>
    <row r="26" spans="1:14" x14ac:dyDescent="0.3">
      <c r="A26" s="233"/>
      <c r="B26" s="234"/>
      <c r="C26" s="6">
        <v>2</v>
      </c>
      <c r="D26" s="173">
        <v>0.314</v>
      </c>
      <c r="E26" s="141" t="str">
        <f>'Metrologo 1'!E26</f>
        <v>m3/h</v>
      </c>
      <c r="N26" s="163"/>
    </row>
    <row r="27" spans="1:14" x14ac:dyDescent="0.3">
      <c r="A27" s="233"/>
      <c r="B27" s="234"/>
      <c r="C27" s="6">
        <v>3</v>
      </c>
      <c r="D27" s="175">
        <v>0.3</v>
      </c>
      <c r="E27" s="141" t="str">
        <f>'Metrologo 1'!E27</f>
        <v>m3/h</v>
      </c>
      <c r="N27" s="163"/>
    </row>
    <row r="28" spans="1:14" x14ac:dyDescent="0.3">
      <c r="A28" s="233">
        <f>IF(D28="","",'Metrologo 1'!A28)</f>
        <v>0</v>
      </c>
      <c r="B28" s="222">
        <f>IF(D28="","",'Metrologo 1'!B28)</f>
        <v>0.5</v>
      </c>
      <c r="C28" s="6">
        <v>1</v>
      </c>
      <c r="D28" s="173">
        <v>5.7000000000000002E-2</v>
      </c>
      <c r="E28" s="141" t="str">
        <f>'Metrologo 1'!E28</f>
        <v>m3/h</v>
      </c>
      <c r="N28" s="163"/>
    </row>
    <row r="29" spans="1:14" x14ac:dyDescent="0.3">
      <c r="A29" s="233"/>
      <c r="B29" s="223"/>
      <c r="C29" s="6">
        <v>2</v>
      </c>
      <c r="D29" s="173">
        <v>-1.4E-2</v>
      </c>
      <c r="E29" s="141" t="str">
        <f>'Metrologo 1'!E29</f>
        <v>m3/h</v>
      </c>
      <c r="N29" s="163"/>
    </row>
    <row r="30" spans="1:14" x14ac:dyDescent="0.3">
      <c r="A30" s="233"/>
      <c r="B30" s="224"/>
      <c r="C30" s="6">
        <v>3</v>
      </c>
      <c r="D30" s="175">
        <v>2.1000000000000001E-2</v>
      </c>
      <c r="E30" s="141" t="str">
        <f>'Metrologo 1'!E30</f>
        <v>m3/h</v>
      </c>
      <c r="N30" s="163"/>
    </row>
    <row r="31" spans="1:14" x14ac:dyDescent="0.3">
      <c r="A31" s="233" t="str">
        <f>IF(D31="","",'Metrologo 1'!A31)</f>
        <v/>
      </c>
      <c r="B31" s="222" t="str">
        <f>IF(D31="","",'Metrologo 1'!B31)</f>
        <v/>
      </c>
      <c r="C31" s="6">
        <v>1</v>
      </c>
      <c r="D31" s="173"/>
      <c r="E31" s="141">
        <f>'Metrologo 1'!E31</f>
        <v>0</v>
      </c>
      <c r="N31" s="163"/>
    </row>
    <row r="32" spans="1:14" x14ac:dyDescent="0.3">
      <c r="A32" s="233"/>
      <c r="B32" s="223"/>
      <c r="C32" s="6">
        <v>2</v>
      </c>
      <c r="D32" s="173"/>
      <c r="E32" s="141">
        <f>'Metrologo 1'!E32</f>
        <v>0</v>
      </c>
      <c r="N32" s="163"/>
    </row>
    <row r="33" spans="1:14" x14ac:dyDescent="0.3">
      <c r="A33" s="233"/>
      <c r="B33" s="224"/>
      <c r="C33" s="6">
        <v>3</v>
      </c>
      <c r="D33" s="175"/>
      <c r="E33" s="141">
        <f>'Metrologo 1'!E33</f>
        <v>0</v>
      </c>
      <c r="N33" s="163"/>
    </row>
    <row r="34" spans="1:14" ht="15" hidden="1" customHeight="1" x14ac:dyDescent="0.3">
      <c r="A34" s="169">
        <f>'Metrologo 1'!A34</f>
        <v>0</v>
      </c>
      <c r="B34" s="116"/>
      <c r="C34" s="116"/>
      <c r="D34" s="173"/>
      <c r="E34" s="116">
        <f>'Metrologo 1'!E34</f>
        <v>0</v>
      </c>
      <c r="N34" s="163"/>
    </row>
    <row r="35" spans="1:14" ht="15.75" hidden="1" customHeight="1" x14ac:dyDescent="0.3">
      <c r="A35" s="139">
        <f>'Metrologo 1'!A35</f>
        <v>0</v>
      </c>
      <c r="B35" s="142" t="s">
        <v>143</v>
      </c>
      <c r="C35" s="139" t="s">
        <v>145</v>
      </c>
      <c r="D35" s="173"/>
      <c r="E35" s="139">
        <f>'Metrologo 1'!E35</f>
        <v>0</v>
      </c>
      <c r="N35" s="163"/>
    </row>
    <row r="36" spans="1:14" x14ac:dyDescent="0.3">
      <c r="A36" s="233" t="str">
        <f>IF(D36="","",'Metrologo 1'!A36)</f>
        <v/>
      </c>
      <c r="B36" s="234" t="str">
        <f>IF(D36="","",'Metrologo 1'!B36)</f>
        <v/>
      </c>
      <c r="C36" s="6">
        <v>1</v>
      </c>
      <c r="D36" s="175"/>
      <c r="E36" s="141">
        <f>'Metrologo 1'!E36</f>
        <v>0</v>
      </c>
      <c r="N36" s="163"/>
    </row>
    <row r="37" spans="1:14" x14ac:dyDescent="0.3">
      <c r="A37" s="233"/>
      <c r="B37" s="234"/>
      <c r="C37" s="6">
        <v>2</v>
      </c>
      <c r="D37" s="173"/>
      <c r="E37" s="141">
        <f>'Metrologo 1'!E37</f>
        <v>0</v>
      </c>
      <c r="N37" s="163"/>
    </row>
    <row r="38" spans="1:14" x14ac:dyDescent="0.3">
      <c r="A38" s="233"/>
      <c r="B38" s="234"/>
      <c r="C38" s="6">
        <v>3</v>
      </c>
      <c r="D38" s="173"/>
      <c r="E38" s="141">
        <f>'Metrologo 1'!E38</f>
        <v>0</v>
      </c>
      <c r="N38" s="163"/>
    </row>
    <row r="39" spans="1:14" x14ac:dyDescent="0.3">
      <c r="A39" s="233" t="str">
        <f>IF(D39="","",'Metrologo 1'!A39)</f>
        <v/>
      </c>
      <c r="B39" s="222" t="str">
        <f>IF(D39="","",'Metrologo 1'!B39)</f>
        <v/>
      </c>
      <c r="C39" s="6">
        <v>1</v>
      </c>
      <c r="D39" s="175"/>
      <c r="E39" s="141">
        <f>'Metrologo 1'!E39</f>
        <v>0</v>
      </c>
      <c r="N39" s="163"/>
    </row>
    <row r="40" spans="1:14" x14ac:dyDescent="0.3">
      <c r="A40" s="233"/>
      <c r="B40" s="223"/>
      <c r="C40" s="6">
        <v>2</v>
      </c>
      <c r="D40" s="173"/>
      <c r="E40" s="141">
        <f>'Metrologo 1'!E40</f>
        <v>0</v>
      </c>
      <c r="N40" s="163"/>
    </row>
    <row r="41" spans="1:14" x14ac:dyDescent="0.3">
      <c r="A41" s="233"/>
      <c r="B41" s="224"/>
      <c r="C41" s="6">
        <v>3</v>
      </c>
      <c r="D41" s="173"/>
      <c r="E41" s="141">
        <f>'Metrologo 1'!E41</f>
        <v>0</v>
      </c>
      <c r="N41" s="163"/>
    </row>
    <row r="42" spans="1:14" x14ac:dyDescent="0.3">
      <c r="A42" s="233" t="str">
        <f>IF(D42="","",'Metrologo 1'!A42)</f>
        <v/>
      </c>
      <c r="B42" s="222" t="str">
        <f>IF(D42="","",'Metrologo 1'!B42)</f>
        <v/>
      </c>
      <c r="C42" s="6">
        <v>1</v>
      </c>
      <c r="D42" s="175"/>
      <c r="E42" s="141">
        <f>'Metrologo 1'!E42</f>
        <v>0</v>
      </c>
      <c r="N42" s="163"/>
    </row>
    <row r="43" spans="1:14" x14ac:dyDescent="0.3">
      <c r="A43" s="233"/>
      <c r="B43" s="223"/>
      <c r="C43" s="6">
        <v>2</v>
      </c>
      <c r="D43" s="173"/>
      <c r="E43" s="141">
        <f>'Metrologo 1'!E43</f>
        <v>0</v>
      </c>
      <c r="N43" s="163"/>
    </row>
    <row r="44" spans="1:14" x14ac:dyDescent="0.3">
      <c r="A44" s="233"/>
      <c r="B44" s="224"/>
      <c r="C44" s="6">
        <v>3</v>
      </c>
      <c r="D44" s="173"/>
      <c r="E44" s="141">
        <f>'Metrologo 1'!E44</f>
        <v>0</v>
      </c>
      <c r="N44" s="163"/>
    </row>
    <row r="45" spans="1:14" ht="15" hidden="1" customHeight="1" x14ac:dyDescent="0.3">
      <c r="A45" s="169">
        <f>'Metrologo 1'!A45</f>
        <v>0</v>
      </c>
      <c r="B45" s="116"/>
      <c r="C45" s="116"/>
      <c r="D45" s="175"/>
      <c r="E45" s="116">
        <f>'Metrologo 1'!E45</f>
        <v>0</v>
      </c>
      <c r="N45" s="163"/>
    </row>
    <row r="46" spans="1:14" ht="15.75" hidden="1" customHeight="1" x14ac:dyDescent="0.3">
      <c r="A46" s="139">
        <f>'Metrologo 1'!A46</f>
        <v>0</v>
      </c>
      <c r="B46" s="142" t="s">
        <v>143</v>
      </c>
      <c r="C46" s="139" t="s">
        <v>145</v>
      </c>
      <c r="D46" s="173"/>
      <c r="E46" s="139">
        <f>'Metrologo 1'!E46</f>
        <v>0</v>
      </c>
      <c r="N46" s="163"/>
    </row>
    <row r="47" spans="1:14" x14ac:dyDescent="0.3">
      <c r="A47" s="233" t="str">
        <f>IF(D47="","",'Metrologo 1'!A47)</f>
        <v/>
      </c>
      <c r="B47" s="234" t="str">
        <f>IF(D47="","",'Metrologo 1'!B47)</f>
        <v/>
      </c>
      <c r="C47" s="6">
        <v>1</v>
      </c>
      <c r="D47" s="173"/>
      <c r="E47" s="141">
        <f>'Metrologo 1'!E47</f>
        <v>0</v>
      </c>
      <c r="N47" s="163"/>
    </row>
    <row r="48" spans="1:14" x14ac:dyDescent="0.3">
      <c r="A48" s="233"/>
      <c r="B48" s="234"/>
      <c r="C48" s="6">
        <v>2</v>
      </c>
      <c r="D48" s="175"/>
      <c r="E48" s="141">
        <f>'Metrologo 1'!E48</f>
        <v>0</v>
      </c>
      <c r="N48" s="163"/>
    </row>
    <row r="49" spans="1:14" x14ac:dyDescent="0.3">
      <c r="A49" s="233"/>
      <c r="B49" s="234"/>
      <c r="C49" s="6">
        <v>3</v>
      </c>
      <c r="D49" s="173"/>
      <c r="E49" s="141">
        <f>'Metrologo 1'!E49</f>
        <v>0</v>
      </c>
      <c r="N49" s="163"/>
    </row>
    <row r="50" spans="1:14" x14ac:dyDescent="0.3">
      <c r="A50" s="233" t="str">
        <f>IF(D50="","",'Metrologo 1'!A50)</f>
        <v/>
      </c>
      <c r="B50" s="222" t="str">
        <f>IF(D50="","",'Metrologo 1'!B50)</f>
        <v/>
      </c>
      <c r="C50" s="6">
        <v>1</v>
      </c>
      <c r="D50" s="173"/>
      <c r="E50" s="141">
        <f>'Metrologo 1'!E50</f>
        <v>0</v>
      </c>
      <c r="N50" s="163"/>
    </row>
    <row r="51" spans="1:14" x14ac:dyDescent="0.3">
      <c r="A51" s="233"/>
      <c r="B51" s="223"/>
      <c r="C51" s="6">
        <v>2</v>
      </c>
      <c r="D51" s="175"/>
      <c r="E51" s="141">
        <f>'Metrologo 1'!E51</f>
        <v>0</v>
      </c>
      <c r="N51" s="163"/>
    </row>
    <row r="52" spans="1:14" x14ac:dyDescent="0.3">
      <c r="A52" s="233"/>
      <c r="B52" s="224"/>
      <c r="C52" s="6">
        <v>3</v>
      </c>
      <c r="D52" s="173"/>
      <c r="E52" s="141">
        <f>'Metrologo 1'!E52</f>
        <v>0</v>
      </c>
      <c r="I52" s="147"/>
      <c r="N52" s="163"/>
    </row>
    <row r="53" spans="1:14" x14ac:dyDescent="0.3">
      <c r="A53" s="233" t="str">
        <f>IF(D53="","",'Metrologo 1'!A53)</f>
        <v/>
      </c>
      <c r="B53" s="222" t="str">
        <f>IF(D53="","",'Metrologo 1'!B53)</f>
        <v/>
      </c>
      <c r="C53" s="6">
        <v>1</v>
      </c>
      <c r="D53" s="173"/>
      <c r="E53" s="141">
        <f>'Metrologo 1'!E53</f>
        <v>0</v>
      </c>
      <c r="N53" s="163"/>
    </row>
    <row r="54" spans="1:14" x14ac:dyDescent="0.3">
      <c r="A54" s="233"/>
      <c r="B54" s="223"/>
      <c r="C54" s="6">
        <v>2</v>
      </c>
      <c r="D54" s="175"/>
      <c r="E54" s="141">
        <f>'Metrologo 1'!E54</f>
        <v>0</v>
      </c>
      <c r="N54" s="163"/>
    </row>
    <row r="55" spans="1:14" x14ac:dyDescent="0.3">
      <c r="A55" s="233"/>
      <c r="B55" s="224"/>
      <c r="C55" s="6">
        <v>3</v>
      </c>
      <c r="D55" s="173"/>
      <c r="E55" s="141">
        <f>'Metrologo 1'!E55</f>
        <v>0</v>
      </c>
      <c r="N55" s="163"/>
    </row>
    <row r="56" spans="1:14" ht="15" hidden="1" customHeight="1" x14ac:dyDescent="0.3">
      <c r="A56" s="169">
        <f>'Metrologo 1'!A56</f>
        <v>0</v>
      </c>
      <c r="B56" s="116"/>
      <c r="C56" s="116"/>
      <c r="D56" s="173"/>
      <c r="E56" s="116">
        <f>'Metrologo 1'!E56</f>
        <v>0</v>
      </c>
      <c r="N56" s="163"/>
    </row>
    <row r="57" spans="1:14" ht="15.75" hidden="1" customHeight="1" x14ac:dyDescent="0.3">
      <c r="A57" s="139">
        <f>'Metrologo 1'!A57</f>
        <v>0</v>
      </c>
      <c r="B57" s="142" t="s">
        <v>143</v>
      </c>
      <c r="C57" s="139" t="s">
        <v>145</v>
      </c>
      <c r="D57" s="175"/>
      <c r="E57" s="139">
        <f>'Metrologo 1'!E57</f>
        <v>0</v>
      </c>
      <c r="N57" s="163"/>
    </row>
    <row r="58" spans="1:14" x14ac:dyDescent="0.3">
      <c r="A58" s="233" t="str">
        <f>IF(D58="","",'Metrologo 1'!A58)</f>
        <v/>
      </c>
      <c r="B58" s="234" t="str">
        <f>IF(D58="","",'Metrologo 1'!B58)</f>
        <v/>
      </c>
      <c r="C58" s="6">
        <v>1</v>
      </c>
      <c r="D58" s="173"/>
      <c r="E58" s="141">
        <f>'Metrologo 1'!E58</f>
        <v>0</v>
      </c>
      <c r="N58" s="163"/>
    </row>
    <row r="59" spans="1:14" x14ac:dyDescent="0.3">
      <c r="A59" s="233"/>
      <c r="B59" s="234"/>
      <c r="C59" s="6">
        <v>2</v>
      </c>
      <c r="D59" s="173"/>
      <c r="E59" s="141">
        <f>'Metrologo 1'!E59</f>
        <v>0</v>
      </c>
      <c r="N59" s="163"/>
    </row>
    <row r="60" spans="1:14" x14ac:dyDescent="0.3">
      <c r="A60" s="233"/>
      <c r="B60" s="234"/>
      <c r="C60" s="6">
        <v>3</v>
      </c>
      <c r="D60" s="175"/>
      <c r="E60" s="141">
        <f>'Metrologo 1'!E60</f>
        <v>0</v>
      </c>
      <c r="N60" s="163"/>
    </row>
    <row r="61" spans="1:14" x14ac:dyDescent="0.3">
      <c r="A61" s="233" t="str">
        <f>IF(D61="","",'Metrologo 1'!A61)</f>
        <v/>
      </c>
      <c r="B61" s="222" t="str">
        <f>IF(D61="","",'Metrologo 1'!B61)</f>
        <v/>
      </c>
      <c r="C61" s="6">
        <v>1</v>
      </c>
      <c r="D61" s="173"/>
      <c r="E61" s="141">
        <f>'Metrologo 1'!E61</f>
        <v>0</v>
      </c>
      <c r="N61" s="163"/>
    </row>
    <row r="62" spans="1:14" x14ac:dyDescent="0.3">
      <c r="A62" s="233"/>
      <c r="B62" s="223"/>
      <c r="C62" s="6">
        <v>2</v>
      </c>
      <c r="D62" s="173"/>
      <c r="E62" s="141">
        <f>'Metrologo 1'!E62</f>
        <v>0</v>
      </c>
      <c r="N62" s="163"/>
    </row>
    <row r="63" spans="1:14" x14ac:dyDescent="0.3">
      <c r="A63" s="233"/>
      <c r="B63" s="224"/>
      <c r="C63" s="6">
        <v>3</v>
      </c>
      <c r="D63" s="175"/>
      <c r="E63" s="141">
        <f>'Metrologo 1'!E63</f>
        <v>0</v>
      </c>
      <c r="N63" s="163"/>
    </row>
    <row r="64" spans="1:14" x14ac:dyDescent="0.3">
      <c r="A64" s="233" t="str">
        <f>IF(D64="","",'Metrologo 1'!A64)</f>
        <v/>
      </c>
      <c r="B64" s="222" t="str">
        <f>IF(D64="","",'Metrologo 1'!B64)</f>
        <v/>
      </c>
      <c r="C64" s="6">
        <v>1</v>
      </c>
      <c r="D64" s="173"/>
      <c r="E64" s="141">
        <f>'Metrologo 1'!E64</f>
        <v>0</v>
      </c>
      <c r="N64" s="163"/>
    </row>
    <row r="65" spans="1:14" x14ac:dyDescent="0.3">
      <c r="A65" s="233"/>
      <c r="B65" s="223"/>
      <c r="C65" s="6">
        <v>2</v>
      </c>
      <c r="D65" s="173"/>
      <c r="E65" s="141">
        <f>'Metrologo 1'!E65</f>
        <v>0</v>
      </c>
      <c r="N65" s="163"/>
    </row>
    <row r="66" spans="1:14" x14ac:dyDescent="0.3">
      <c r="A66" s="233"/>
      <c r="B66" s="224"/>
      <c r="C66" s="6">
        <v>3</v>
      </c>
      <c r="D66" s="175"/>
      <c r="E66" s="141">
        <f>'Metrologo 1'!E66</f>
        <v>0</v>
      </c>
      <c r="N66" s="163"/>
    </row>
    <row r="67" spans="1:14" x14ac:dyDescent="0.3">
      <c r="A67" s="162"/>
      <c r="N67" s="163"/>
    </row>
    <row r="68" spans="1:14" ht="15" thickBot="1" x14ac:dyDescent="0.35">
      <c r="A68" s="162"/>
      <c r="N68" s="163"/>
    </row>
    <row r="69" spans="1:14" x14ac:dyDescent="0.3">
      <c r="A69" s="203" t="s">
        <v>157</v>
      </c>
      <c r="B69" s="204"/>
      <c r="C69" s="204"/>
      <c r="D69" s="204"/>
      <c r="E69" s="204"/>
      <c r="F69" s="204"/>
      <c r="G69" s="204"/>
      <c r="H69" s="204"/>
      <c r="I69" s="204"/>
      <c r="J69" s="204"/>
      <c r="K69" s="204"/>
      <c r="L69" s="204"/>
      <c r="M69" s="204"/>
      <c r="N69" s="205"/>
    </row>
    <row r="70" spans="1:14" x14ac:dyDescent="0.3">
      <c r="A70" s="166"/>
      <c r="B70" s="167"/>
      <c r="C70" s="167"/>
      <c r="D70" s="167"/>
      <c r="E70" s="167"/>
      <c r="F70" s="167"/>
      <c r="G70" s="167"/>
      <c r="H70" s="167"/>
      <c r="I70" s="167"/>
      <c r="J70" s="167"/>
      <c r="K70" s="167"/>
      <c r="L70" s="167"/>
      <c r="M70" s="167"/>
      <c r="N70" s="168"/>
    </row>
  </sheetData>
  <sheetProtection algorithmName="SHA-512" hashValue="8oWVMyoOm1mSBdC+po2pfrHvXOUAcdNmXU0mnNU2iTthR8MfDIEt1DpQ9OIlUVlj4f2fS8fk+Jjsg72yKZ/NIQ==" saltValue="tGN2KnKwWgcUyZ9jFkf/ZQ==" spinCount="100000" sheet="1" objects="1" scenarios="1"/>
  <mergeCells count="44">
    <mergeCell ref="B28:B30"/>
    <mergeCell ref="B31:B33"/>
    <mergeCell ref="A17:A19"/>
    <mergeCell ref="A20:A22"/>
    <mergeCell ref="A25:A27"/>
    <mergeCell ref="A28:A30"/>
    <mergeCell ref="A31:A33"/>
    <mergeCell ref="A39:A41"/>
    <mergeCell ref="A42:A44"/>
    <mergeCell ref="B20:B22"/>
    <mergeCell ref="A7:H7"/>
    <mergeCell ref="G8:H8"/>
    <mergeCell ref="B9:E9"/>
    <mergeCell ref="G9:H9"/>
    <mergeCell ref="A12:E12"/>
    <mergeCell ref="B8:E8"/>
    <mergeCell ref="B14:B16"/>
    <mergeCell ref="B17:B19"/>
    <mergeCell ref="A14:A16"/>
    <mergeCell ref="B36:B38"/>
    <mergeCell ref="B39:B41"/>
    <mergeCell ref="B42:B44"/>
    <mergeCell ref="B25:B27"/>
    <mergeCell ref="J1:N2"/>
    <mergeCell ref="C2:I2"/>
    <mergeCell ref="C3:I3"/>
    <mergeCell ref="J3:L3"/>
    <mergeCell ref="M3:N3"/>
    <mergeCell ref="J4:L4"/>
    <mergeCell ref="M4:N4"/>
    <mergeCell ref="A69:N69"/>
    <mergeCell ref="A64:A66"/>
    <mergeCell ref="A47:A49"/>
    <mergeCell ref="A50:A52"/>
    <mergeCell ref="A53:A55"/>
    <mergeCell ref="A58:A60"/>
    <mergeCell ref="A61:A63"/>
    <mergeCell ref="B58:B60"/>
    <mergeCell ref="B61:B63"/>
    <mergeCell ref="B64:B66"/>
    <mergeCell ref="B47:B49"/>
    <mergeCell ref="B50:B52"/>
    <mergeCell ref="B53:B55"/>
    <mergeCell ref="A36:A38"/>
  </mergeCells>
  <conditionalFormatting sqref="B8:E8 G8:H8">
    <cfRule type="containsBlanks" dxfId="55" priority="34">
      <formula>LEN(TRIM(B8))=0</formula>
    </cfRule>
  </conditionalFormatting>
  <conditionalFormatting sqref="B9:E9">
    <cfRule type="containsBlanks" dxfId="54" priority="6">
      <formula>LEN(TRIM(B9))=0</formula>
    </cfRule>
  </conditionalFormatting>
  <conditionalFormatting sqref="G9:H9">
    <cfRule type="containsBlanks" dxfId="53" priority="5">
      <formula>LEN(TRIM(G9))=0</formula>
    </cfRule>
  </conditionalFormatting>
  <conditionalFormatting sqref="D14:D24">
    <cfRule type="containsBlanks" dxfId="52" priority="4">
      <formula>LEN(TRIM(D14))=0</formula>
    </cfRule>
  </conditionalFormatting>
  <conditionalFormatting sqref="D25:D66">
    <cfRule type="containsBlanks" dxfId="51" priority="1">
      <formula>LEN(TRIM(D25))=0</formula>
    </cfRule>
  </conditionalFormatting>
  <pageMargins left="0.7" right="0.7" top="0.75" bottom="0.75" header="0.3" footer="0.3"/>
  <pageSetup paperSize="9" scale="5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B1:L66"/>
  <sheetViews>
    <sheetView view="pageBreakPreview" zoomScale="80" zoomScaleNormal="70" zoomScaleSheetLayoutView="80" workbookViewId="0">
      <selection activeCell="H17" sqref="H17"/>
    </sheetView>
  </sheetViews>
  <sheetFormatPr baseColWidth="10" defaultColWidth="9.109375" defaultRowHeight="14.4" x14ac:dyDescent="0.3"/>
  <cols>
    <col min="2" max="2" width="12" bestFit="1" customWidth="1"/>
    <col min="3" max="3" width="9.109375" customWidth="1"/>
    <col min="4" max="4" width="11.88671875" bestFit="1" customWidth="1"/>
    <col min="6" max="6" width="13" bestFit="1" customWidth="1"/>
    <col min="7" max="7" width="9.44140625" customWidth="1"/>
    <col min="8" max="8" width="11.88671875" customWidth="1"/>
    <col min="10" max="10" width="12.88671875" bestFit="1" customWidth="1"/>
    <col min="11" max="11" width="9.109375" customWidth="1"/>
    <col min="12" max="12" width="10.88671875" customWidth="1"/>
  </cols>
  <sheetData>
    <row r="1" spans="2:12" ht="15" thickBot="1" x14ac:dyDescent="0.35"/>
    <row r="2" spans="2:12" ht="20.399999999999999" thickBot="1" x14ac:dyDescent="0.35">
      <c r="B2" s="237" t="s">
        <v>22</v>
      </c>
      <c r="C2" s="238"/>
      <c r="D2" s="239"/>
    </row>
    <row r="3" spans="2:12" ht="15" thickBot="1" x14ac:dyDescent="0.35">
      <c r="B3" s="17"/>
    </row>
    <row r="4" spans="2:12" ht="15" thickBot="1" x14ac:dyDescent="0.35">
      <c r="B4" s="240" t="s">
        <v>146</v>
      </c>
      <c r="C4" s="242">
        <f>'Metrologo 1'!A14</f>
        <v>0</v>
      </c>
      <c r="D4" s="243"/>
      <c r="F4" s="240" t="s">
        <v>146</v>
      </c>
      <c r="G4" s="242">
        <f>'Metrologo 1'!A25</f>
        <v>0</v>
      </c>
      <c r="H4" s="243"/>
      <c r="J4" s="240" t="s">
        <v>146</v>
      </c>
      <c r="K4" s="242">
        <f>'Metrologo 1'!A36</f>
        <v>0</v>
      </c>
      <c r="L4" s="243"/>
    </row>
    <row r="5" spans="2:12" ht="15" thickBot="1" x14ac:dyDescent="0.35">
      <c r="B5" s="241"/>
      <c r="C5" s="244">
        <f>'Metrologo 1'!B14</f>
        <v>10</v>
      </c>
      <c r="D5" s="245"/>
      <c r="F5" s="241"/>
      <c r="G5" s="244">
        <f>'Metrologo 1'!B25</f>
        <v>1.25</v>
      </c>
      <c r="H5" s="245"/>
      <c r="J5" s="241"/>
      <c r="K5" s="244">
        <f>'Metrologo 1'!B36</f>
        <v>0</v>
      </c>
      <c r="L5" s="245"/>
    </row>
    <row r="6" spans="2:12" ht="15" thickBot="1" x14ac:dyDescent="0.35">
      <c r="B6" s="246">
        <v>1</v>
      </c>
      <c r="C6" s="19">
        <v>1</v>
      </c>
      <c r="D6" s="21">
        <f>IF('Metrologo 1'!D14="","",'Metrologo 1'!D14)</f>
        <v>-0.56699999999999995</v>
      </c>
      <c r="F6" s="246">
        <v>1</v>
      </c>
      <c r="G6" s="19">
        <v>1</v>
      </c>
      <c r="H6" s="21">
        <f>IF('Metrologo 1'!D25="","",'Metrologo 1'!D25)</f>
        <v>0.32800000000000001</v>
      </c>
      <c r="J6" s="246">
        <v>1</v>
      </c>
      <c r="K6" s="19">
        <v>1</v>
      </c>
      <c r="L6" s="21" t="str">
        <f>IF('Metrologo 1'!D36="","",'Metrologo 1'!D36)</f>
        <v/>
      </c>
    </row>
    <row r="7" spans="2:12" ht="15" customHeight="1" thickBot="1" x14ac:dyDescent="0.35">
      <c r="B7" s="247"/>
      <c r="C7" s="18">
        <v>2</v>
      </c>
      <c r="D7" s="24">
        <f>IF('Metrologo 1'!D15="","",'Metrologo 1'!D15)</f>
        <v>-0.54800000000000004</v>
      </c>
      <c r="F7" s="247"/>
      <c r="G7" s="18">
        <v>2</v>
      </c>
      <c r="H7" s="24">
        <f>IF('Metrologo 1'!D26="","",'Metrologo 1'!D26)</f>
        <v>0.33300000000000002</v>
      </c>
      <c r="J7" s="247"/>
      <c r="K7" s="18">
        <v>2</v>
      </c>
      <c r="L7" s="24" t="str">
        <f>IF('Metrologo 1'!D37="","",'Metrologo 1'!D37)</f>
        <v/>
      </c>
    </row>
    <row r="8" spans="2:12" ht="15" customHeight="1" thickBot="1" x14ac:dyDescent="0.35">
      <c r="B8" s="247"/>
      <c r="C8" s="19">
        <v>3</v>
      </c>
      <c r="D8" s="23">
        <f>IF('Metrologo 1'!D16="","",'Metrologo 1'!D16)</f>
        <v>-0.56299999999999994</v>
      </c>
      <c r="F8" s="247"/>
      <c r="G8" s="19">
        <v>3</v>
      </c>
      <c r="H8" s="23">
        <f>IF('Metrologo 1'!D27="","",'Metrologo 1'!D27)</f>
        <v>0.32900000000000001</v>
      </c>
      <c r="J8" s="247"/>
      <c r="K8" s="19">
        <v>3</v>
      </c>
      <c r="L8" s="23" t="str">
        <f>IF('Metrologo 1'!D38="","",'Metrologo 1'!D38)</f>
        <v/>
      </c>
    </row>
    <row r="9" spans="2:12" ht="15" customHeight="1" thickBot="1" x14ac:dyDescent="0.35">
      <c r="B9" s="246">
        <v>2</v>
      </c>
      <c r="C9" s="19">
        <v>1</v>
      </c>
      <c r="D9" s="21">
        <f>IF('Metrologo 2'!D14="","",'Metrologo 2'!D14)</f>
        <v>-0.55100000000000005</v>
      </c>
      <c r="F9" s="246">
        <v>2</v>
      </c>
      <c r="G9" s="19">
        <v>1</v>
      </c>
      <c r="H9" s="21">
        <f>IF('Metrologo 2'!D25="","",'Metrologo 2'!D25)</f>
        <v>0.316</v>
      </c>
      <c r="J9" s="246">
        <v>2</v>
      </c>
      <c r="K9" s="19">
        <v>1</v>
      </c>
      <c r="L9" s="21" t="str">
        <f>IF('Metrologo 2'!D36="","",'Metrologo 2'!D36)</f>
        <v/>
      </c>
    </row>
    <row r="10" spans="2:12" ht="15" customHeight="1" thickBot="1" x14ac:dyDescent="0.35">
      <c r="B10" s="247"/>
      <c r="C10" s="18">
        <v>2</v>
      </c>
      <c r="D10" s="24">
        <f>IF('Metrologo 2'!D15="","",'Metrologo 2'!D15)</f>
        <v>-0.56799999999999995</v>
      </c>
      <c r="F10" s="247"/>
      <c r="G10" s="18">
        <v>2</v>
      </c>
      <c r="H10" s="24">
        <f>IF('Metrologo 2'!D26="","",'Metrologo 2'!D26)</f>
        <v>0.29899999999999999</v>
      </c>
      <c r="J10" s="247"/>
      <c r="K10" s="18">
        <v>2</v>
      </c>
      <c r="L10" s="24" t="str">
        <f>IF('Metrologo 2'!D37="","",'Metrologo 2'!D37)</f>
        <v/>
      </c>
    </row>
    <row r="11" spans="2:12" ht="15" customHeight="1" thickBot="1" x14ac:dyDescent="0.35">
      <c r="B11" s="247"/>
      <c r="C11" s="19">
        <v>3</v>
      </c>
      <c r="D11" s="23">
        <f>IF('Metrologo 2'!D16="","",'Metrologo 2'!D16)</f>
        <v>-0.54</v>
      </c>
      <c r="F11" s="247"/>
      <c r="G11" s="19">
        <v>3</v>
      </c>
      <c r="H11" s="22">
        <f>IF('Metrologo 2'!D27="","",'Metrologo 2'!D27)</f>
        <v>0.34</v>
      </c>
      <c r="J11" s="247"/>
      <c r="K11" s="19">
        <v>3</v>
      </c>
      <c r="L11" s="23" t="str">
        <f>IF('Metrologo 2'!D38="","",'Metrologo 2'!D38)</f>
        <v/>
      </c>
    </row>
    <row r="12" spans="2:12" ht="15" customHeight="1" thickBot="1" x14ac:dyDescent="0.35">
      <c r="B12" s="248">
        <v>3</v>
      </c>
      <c r="C12" s="19">
        <v>1</v>
      </c>
      <c r="D12" s="21">
        <f>IF('Metrologo 3'!D14="","",'Metrologo 3'!D14)</f>
        <v>-0.54200000000000004</v>
      </c>
      <c r="F12" s="248">
        <v>3</v>
      </c>
      <c r="G12" s="19">
        <v>1</v>
      </c>
      <c r="H12" s="21">
        <f>IF('Metrologo 3'!D25="","",'Metrologo 3'!D25)</f>
        <v>0.34499999999999997</v>
      </c>
      <c r="J12" s="248">
        <v>3</v>
      </c>
      <c r="K12" s="19">
        <v>1</v>
      </c>
      <c r="L12" s="21" t="str">
        <f>IF('Metrologo 3'!D36="","",'Metrologo 3'!D36)</f>
        <v/>
      </c>
    </row>
    <row r="13" spans="2:12" ht="15" customHeight="1" thickBot="1" x14ac:dyDescent="0.35">
      <c r="B13" s="247"/>
      <c r="C13" s="18">
        <v>2</v>
      </c>
      <c r="D13" s="24">
        <f>IF('Metrologo 3'!D15="","",'Metrologo 3'!D15)</f>
        <v>-0.55300000000000005</v>
      </c>
      <c r="F13" s="247"/>
      <c r="G13" s="18">
        <v>2</v>
      </c>
      <c r="H13" s="24">
        <f>IF('Metrologo 3'!D26="","",'Metrologo 3'!D26)</f>
        <v>0.314</v>
      </c>
      <c r="J13" s="247"/>
      <c r="K13" s="18">
        <v>2</v>
      </c>
      <c r="L13" s="24" t="str">
        <f>IF('Metrologo 3'!D37="","",'Metrologo 3'!D37)</f>
        <v/>
      </c>
    </row>
    <row r="14" spans="2:12" ht="15" customHeight="1" thickBot="1" x14ac:dyDescent="0.35">
      <c r="B14" s="247"/>
      <c r="C14" s="19">
        <v>3</v>
      </c>
      <c r="D14" s="23">
        <f>IF('Metrologo 3'!D16="","",'Metrologo 3'!D16)</f>
        <v>-0.54500000000000004</v>
      </c>
      <c r="F14" s="247"/>
      <c r="G14" s="19">
        <v>3</v>
      </c>
      <c r="H14" s="22">
        <f>IF('Metrologo 3'!D27="","",'Metrologo 3'!D27)</f>
        <v>0.3</v>
      </c>
      <c r="J14" s="247"/>
      <c r="K14" s="19">
        <v>3</v>
      </c>
      <c r="L14" s="23" t="str">
        <f>IF('Metrologo 3'!D38="","",'Metrologo 3'!D38)</f>
        <v/>
      </c>
    </row>
    <row r="15" spans="2:12" ht="15" customHeight="1" thickBot="1" x14ac:dyDescent="0.35">
      <c r="B15" s="20"/>
      <c r="C15" s="244">
        <f>'Metrologo 1'!B17</f>
        <v>6.25</v>
      </c>
      <c r="D15" s="245"/>
      <c r="F15" s="20"/>
      <c r="G15" s="244">
        <f>'Metrologo 1'!B28</f>
        <v>0.5</v>
      </c>
      <c r="H15" s="245"/>
      <c r="J15" s="20"/>
      <c r="K15" s="244">
        <f>'Metrologo 1'!B39</f>
        <v>0</v>
      </c>
      <c r="L15" s="245"/>
    </row>
    <row r="16" spans="2:12" ht="15" thickBot="1" x14ac:dyDescent="0.35">
      <c r="B16" s="246">
        <v>1</v>
      </c>
      <c r="C16" s="19">
        <v>1</v>
      </c>
      <c r="D16" s="21">
        <f>IF('Metrologo 1'!D17="","",'Metrologo 1'!D17)</f>
        <v>-0.17</v>
      </c>
      <c r="F16" s="246">
        <v>1</v>
      </c>
      <c r="G16" s="19">
        <v>1</v>
      </c>
      <c r="H16" s="21">
        <f>IF('Metrologo 1'!D28="","",'Metrologo 1'!D28)</f>
        <v>3.2000000000000001E-2</v>
      </c>
      <c r="J16" s="246">
        <v>1</v>
      </c>
      <c r="K16" s="19">
        <v>1</v>
      </c>
      <c r="L16" s="21" t="str">
        <f>IF('Metrologo 1'!D39="","",'Metrologo 1'!D39)</f>
        <v/>
      </c>
    </row>
    <row r="17" spans="2:12" ht="15" thickBot="1" x14ac:dyDescent="0.35">
      <c r="B17" s="247"/>
      <c r="C17" s="18">
        <v>2</v>
      </c>
      <c r="D17" s="24">
        <f>IF('Metrologo 1'!D18="","",'Metrologo 1'!D18)</f>
        <v>-0.125</v>
      </c>
      <c r="F17" s="247"/>
      <c r="G17" s="18">
        <v>2</v>
      </c>
      <c r="H17" s="24">
        <f>IF('Metrologo 1'!D29="","",'Metrologo 1'!D29)</f>
        <v>-3.3000000000000002E-2</v>
      </c>
      <c r="J17" s="247"/>
      <c r="K17" s="18">
        <v>2</v>
      </c>
      <c r="L17" s="24" t="str">
        <f>IF('Metrologo 1'!D40="","",'Metrologo 1'!D40)</f>
        <v/>
      </c>
    </row>
    <row r="18" spans="2:12" ht="15" thickBot="1" x14ac:dyDescent="0.35">
      <c r="B18" s="247"/>
      <c r="C18" s="19">
        <v>3</v>
      </c>
      <c r="D18" s="23">
        <f>IF('Metrologo 1'!D19="","",'Metrologo 1'!D19)</f>
        <v>-0.128</v>
      </c>
      <c r="F18" s="247"/>
      <c r="G18" s="19">
        <v>3</v>
      </c>
      <c r="H18" s="22">
        <f>IF('Metrologo 1'!D30="","",'Metrologo 1'!D30)</f>
        <v>-1.6E-2</v>
      </c>
      <c r="J18" s="247"/>
      <c r="K18" s="19">
        <v>3</v>
      </c>
      <c r="L18" s="23" t="str">
        <f>IF('Metrologo 1'!D41="","",'Metrologo 1'!D41)</f>
        <v/>
      </c>
    </row>
    <row r="19" spans="2:12" ht="15" thickBot="1" x14ac:dyDescent="0.35">
      <c r="B19" s="246">
        <v>2</v>
      </c>
      <c r="C19" s="19">
        <v>1</v>
      </c>
      <c r="D19" s="21">
        <f>IF('Metrologo 2'!D17="","",'Metrologo 2'!D17)</f>
        <v>-0.13900000000000001</v>
      </c>
      <c r="F19" s="246">
        <v>2</v>
      </c>
      <c r="G19" s="19">
        <v>1</v>
      </c>
      <c r="H19" s="21">
        <f>IF('Metrologo 2'!D28="","",'Metrologo 2'!D28)</f>
        <v>6.2E-2</v>
      </c>
      <c r="J19" s="246">
        <v>2</v>
      </c>
      <c r="K19" s="19">
        <v>1</v>
      </c>
      <c r="L19" s="21" t="str">
        <f>IF('Metrologo 2'!D39="","",'Metrologo 2'!D39)</f>
        <v/>
      </c>
    </row>
    <row r="20" spans="2:12" ht="15" thickBot="1" x14ac:dyDescent="0.35">
      <c r="B20" s="247"/>
      <c r="C20" s="18">
        <v>2</v>
      </c>
      <c r="D20" s="24">
        <f>IF('Metrologo 2'!D18="","",'Metrologo 2'!D18)</f>
        <v>-0.158</v>
      </c>
      <c r="F20" s="247"/>
      <c r="G20" s="18">
        <v>2</v>
      </c>
      <c r="H20" s="24">
        <f>IF('Metrologo 2'!D29="","",'Metrologo 2'!D29)</f>
        <v>3.3000000000000002E-2</v>
      </c>
      <c r="J20" s="247"/>
      <c r="K20" s="18">
        <v>2</v>
      </c>
      <c r="L20" s="24" t="str">
        <f>IF('Metrologo 2'!D40="","",'Metrologo 2'!D40)</f>
        <v/>
      </c>
    </row>
    <row r="21" spans="2:12" ht="15" thickBot="1" x14ac:dyDescent="0.35">
      <c r="B21" s="247"/>
      <c r="C21" s="19">
        <v>3</v>
      </c>
      <c r="D21" s="23">
        <f>IF('Metrologo 2'!D19="","",'Metrologo 2'!D19)</f>
        <v>-0.13200000000000001</v>
      </c>
      <c r="F21" s="247"/>
      <c r="G21" s="19">
        <v>3</v>
      </c>
      <c r="H21" s="22">
        <f>IF('Metrologo 2'!D30="","",'Metrologo 2'!D30)</f>
        <v>2.7E-2</v>
      </c>
      <c r="J21" s="247"/>
      <c r="K21" s="19">
        <v>3</v>
      </c>
      <c r="L21" s="23" t="str">
        <f>IF('Metrologo 2'!D41="","",'Metrologo 2'!D41)</f>
        <v/>
      </c>
    </row>
    <row r="22" spans="2:12" ht="15" thickBot="1" x14ac:dyDescent="0.35">
      <c r="B22" s="248">
        <v>3</v>
      </c>
      <c r="C22" s="19">
        <v>1</v>
      </c>
      <c r="D22" s="21">
        <f>IF('Metrologo 3'!D17="","",'Metrologo 3'!D17)</f>
        <v>-9.8000000000000004E-2</v>
      </c>
      <c r="F22" s="248">
        <v>3</v>
      </c>
      <c r="G22" s="19">
        <v>1</v>
      </c>
      <c r="H22" s="21">
        <f>IF('Metrologo 3'!D28="","",'Metrologo 3'!D28)</f>
        <v>5.7000000000000002E-2</v>
      </c>
      <c r="J22" s="248">
        <v>3</v>
      </c>
      <c r="K22" s="19">
        <v>1</v>
      </c>
      <c r="L22" s="21" t="str">
        <f>IF('Metrologo 3'!D39="","",'Metrologo 3'!D39)</f>
        <v/>
      </c>
    </row>
    <row r="23" spans="2:12" ht="15" thickBot="1" x14ac:dyDescent="0.35">
      <c r="B23" s="247"/>
      <c r="C23" s="18">
        <v>2</v>
      </c>
      <c r="D23" s="24">
        <f>IF('Metrologo 3'!D18="","",'Metrologo 3'!D18)</f>
        <v>-0.14499999999999999</v>
      </c>
      <c r="F23" s="247"/>
      <c r="G23" s="18">
        <v>2</v>
      </c>
      <c r="H23" s="24">
        <f>IF('Metrologo 3'!D29="","",'Metrologo 3'!D29)</f>
        <v>-1.4E-2</v>
      </c>
      <c r="J23" s="247"/>
      <c r="K23" s="18">
        <v>2</v>
      </c>
      <c r="L23" s="24" t="str">
        <f>IF('Metrologo 3'!D40="","",'Metrologo 3'!D40)</f>
        <v/>
      </c>
    </row>
    <row r="24" spans="2:12" ht="15" thickBot="1" x14ac:dyDescent="0.35">
      <c r="B24" s="247"/>
      <c r="C24" s="19">
        <v>3</v>
      </c>
      <c r="D24" s="23">
        <f>IF('Metrologo 3'!D19="","",'Metrologo 3'!D19)</f>
        <v>-0.159</v>
      </c>
      <c r="F24" s="247"/>
      <c r="G24" s="19">
        <v>3</v>
      </c>
      <c r="H24" s="22">
        <f>IF('Metrologo 3'!D30="","",'Metrologo 3'!D30)</f>
        <v>2.1000000000000001E-2</v>
      </c>
      <c r="J24" s="247"/>
      <c r="K24" s="19">
        <v>3</v>
      </c>
      <c r="L24" s="23" t="str">
        <f>IF('Metrologo 3'!D41="","",'Metrologo 3'!D41)</f>
        <v/>
      </c>
    </row>
    <row r="25" spans="2:12" ht="16.2" thickBot="1" x14ac:dyDescent="0.35">
      <c r="B25" s="20"/>
      <c r="C25" s="244">
        <f>'Metrologo 1'!B20</f>
        <v>2.5</v>
      </c>
      <c r="D25" s="245"/>
      <c r="F25" s="20"/>
      <c r="G25" s="244">
        <f>'Metrologo 1'!B31</f>
        <v>0</v>
      </c>
      <c r="H25" s="245"/>
      <c r="J25" s="20"/>
      <c r="K25" s="244">
        <f>'Metrologo 1'!B42</f>
        <v>0</v>
      </c>
      <c r="L25" s="245"/>
    </row>
    <row r="26" spans="2:12" ht="15" thickBot="1" x14ac:dyDescent="0.35">
      <c r="B26" s="246">
        <v>1</v>
      </c>
      <c r="C26" s="19">
        <v>1</v>
      </c>
      <c r="D26" s="21">
        <f>IF('Metrologo 1'!D20="","",'Metrologo 1'!D20)</f>
        <v>0.32300000000000001</v>
      </c>
      <c r="F26" s="246">
        <v>1</v>
      </c>
      <c r="G26" s="19">
        <v>1</v>
      </c>
      <c r="H26" s="21" t="str">
        <f>IF('Metrologo 1'!D31="","",'Metrologo 1'!D31)</f>
        <v/>
      </c>
      <c r="J26" s="246">
        <v>1</v>
      </c>
      <c r="K26" s="19">
        <v>1</v>
      </c>
      <c r="L26" s="21" t="str">
        <f>IF('Metrologo 1'!D42="","",'Metrologo 1'!D42)</f>
        <v/>
      </c>
    </row>
    <row r="27" spans="2:12" ht="15" thickBot="1" x14ac:dyDescent="0.35">
      <c r="B27" s="247"/>
      <c r="C27" s="18">
        <v>2</v>
      </c>
      <c r="D27" s="24">
        <f>IF('Metrologo 1'!D21="","",'Metrologo 1'!D21)</f>
        <v>0.30299999999999999</v>
      </c>
      <c r="F27" s="247"/>
      <c r="G27" s="18">
        <v>2</v>
      </c>
      <c r="H27" s="24" t="str">
        <f>IF('Metrologo 1'!D32="","",'Metrologo 1'!D32)</f>
        <v/>
      </c>
      <c r="J27" s="247"/>
      <c r="K27" s="18">
        <v>2</v>
      </c>
      <c r="L27" s="24" t="str">
        <f>IF('Metrologo 1'!D43="","",'Metrologo 1'!D43)</f>
        <v/>
      </c>
    </row>
    <row r="28" spans="2:12" ht="15" thickBot="1" x14ac:dyDescent="0.35">
      <c r="B28" s="247"/>
      <c r="C28" s="19">
        <v>3</v>
      </c>
      <c r="D28" s="23">
        <f>IF('Metrologo 1'!D22="","",'Metrologo 1'!D22)</f>
        <v>0.32900000000000001</v>
      </c>
      <c r="F28" s="247"/>
      <c r="G28" s="19">
        <v>3</v>
      </c>
      <c r="H28" s="22" t="str">
        <f>IF('Metrologo 1'!D33="","",'Metrologo 1'!D33)</f>
        <v/>
      </c>
      <c r="J28" s="247"/>
      <c r="K28" s="19">
        <v>3</v>
      </c>
      <c r="L28" s="23" t="str">
        <f>IF('Metrologo 1'!D44="","",'Metrologo 1'!D44)</f>
        <v/>
      </c>
    </row>
    <row r="29" spans="2:12" ht="15" thickBot="1" x14ac:dyDescent="0.35">
      <c r="B29" s="246">
        <v>2</v>
      </c>
      <c r="C29" s="19">
        <v>1</v>
      </c>
      <c r="D29" s="21">
        <f>IF('Metrologo 2'!D20="","",'Metrologo 2'!D20)</f>
        <v>0.314</v>
      </c>
      <c r="F29" s="246">
        <v>2</v>
      </c>
      <c r="G29" s="19">
        <v>1</v>
      </c>
      <c r="H29" s="21" t="str">
        <f>IF('Metrologo 2'!D31="","",'Metrologo 2'!D31)</f>
        <v/>
      </c>
      <c r="J29" s="246">
        <v>2</v>
      </c>
      <c r="K29" s="19">
        <v>1</v>
      </c>
      <c r="L29" s="21" t="str">
        <f>IF('Metrologo 2'!D42="","",'Metrologo 2'!D42)</f>
        <v/>
      </c>
    </row>
    <row r="30" spans="2:12" ht="15" thickBot="1" x14ac:dyDescent="0.35">
      <c r="B30" s="247"/>
      <c r="C30" s="18">
        <v>2</v>
      </c>
      <c r="D30" s="24">
        <f>IF('Metrologo 2'!D21="","",'Metrologo 2'!D21)</f>
        <v>0.28299999999999997</v>
      </c>
      <c r="F30" s="247"/>
      <c r="G30" s="18">
        <v>2</v>
      </c>
      <c r="H30" s="24" t="str">
        <f>IF('Metrologo 2'!D32="","",'Metrologo 2'!D32)</f>
        <v/>
      </c>
      <c r="J30" s="247"/>
      <c r="K30" s="18">
        <v>2</v>
      </c>
      <c r="L30" s="24" t="str">
        <f>IF('Metrologo 2'!D43="","",'Metrologo 2'!D43)</f>
        <v/>
      </c>
    </row>
    <row r="31" spans="2:12" ht="15" thickBot="1" x14ac:dyDescent="0.35">
      <c r="B31" s="247"/>
      <c r="C31" s="19">
        <v>3</v>
      </c>
      <c r="D31" s="23">
        <f>IF('Metrologo 2'!D22="","",'Metrologo 2'!D22)</f>
        <v>0.31900000000000001</v>
      </c>
      <c r="F31" s="247"/>
      <c r="G31" s="19">
        <v>3</v>
      </c>
      <c r="H31" s="22" t="str">
        <f>IF('Metrologo 2'!D33="","",'Metrologo 2'!D33)</f>
        <v/>
      </c>
      <c r="J31" s="247"/>
      <c r="K31" s="19">
        <v>3</v>
      </c>
      <c r="L31" s="23" t="str">
        <f>IF('Metrologo 2'!D44="","",'Metrologo 2'!D44)</f>
        <v/>
      </c>
    </row>
    <row r="32" spans="2:12" ht="15" thickBot="1" x14ac:dyDescent="0.35">
      <c r="B32" s="248">
        <v>3</v>
      </c>
      <c r="C32" s="19">
        <v>1</v>
      </c>
      <c r="D32" s="21">
        <f>IF('Metrologo 3'!D20="","",'Metrologo 3'!D20)</f>
        <v>0.309</v>
      </c>
      <c r="F32" s="248">
        <v>3</v>
      </c>
      <c r="G32" s="19">
        <v>1</v>
      </c>
      <c r="H32" s="21" t="str">
        <f>IF('Metrologo 3'!D31="","",'Metrologo 3'!D31)</f>
        <v/>
      </c>
      <c r="J32" s="248">
        <v>3</v>
      </c>
      <c r="K32" s="19">
        <v>1</v>
      </c>
      <c r="L32" s="21" t="str">
        <f>IF('Metrologo 3'!D42="","",'Metrologo 3'!D42)</f>
        <v/>
      </c>
    </row>
    <row r="33" spans="2:12" ht="15" thickBot="1" x14ac:dyDescent="0.35">
      <c r="B33" s="247"/>
      <c r="C33" s="18">
        <v>2</v>
      </c>
      <c r="D33" s="24">
        <f>IF('Metrologo 3'!D21="","",'Metrologo 3'!D21)</f>
        <v>0.30599999999999999</v>
      </c>
      <c r="F33" s="247"/>
      <c r="G33" s="18">
        <v>2</v>
      </c>
      <c r="H33" s="24" t="str">
        <f>IF('Metrologo 3'!D32="","",'Metrologo 3'!D32)</f>
        <v/>
      </c>
      <c r="J33" s="247"/>
      <c r="K33" s="18">
        <v>2</v>
      </c>
      <c r="L33" s="24" t="str">
        <f>IF('Metrologo 3'!D43="","",'Metrologo 3'!D43)</f>
        <v/>
      </c>
    </row>
    <row r="34" spans="2:12" ht="15" thickBot="1" x14ac:dyDescent="0.35">
      <c r="B34" s="247"/>
      <c r="C34" s="19">
        <v>3</v>
      </c>
      <c r="D34" s="23">
        <f>IF('Metrologo 3'!D22="","",'Metrologo 3'!D22)</f>
        <v>0.29399999999999998</v>
      </c>
      <c r="F34" s="247"/>
      <c r="G34" s="19">
        <v>3</v>
      </c>
      <c r="H34" s="23" t="str">
        <f>IF('Metrologo 3'!D33="","",'Metrologo 3'!D33)</f>
        <v/>
      </c>
      <c r="J34" s="247"/>
      <c r="K34" s="19">
        <v>3</v>
      </c>
      <c r="L34" s="23" t="str">
        <f>IF('Metrologo 3'!D44="","",'Metrologo 3'!D44)</f>
        <v/>
      </c>
    </row>
    <row r="35" spans="2:12" ht="15" thickBot="1" x14ac:dyDescent="0.35"/>
    <row r="36" spans="2:12" ht="15" thickBot="1" x14ac:dyDescent="0.35">
      <c r="B36" s="240" t="s">
        <v>146</v>
      </c>
      <c r="C36" s="242">
        <f>'Metrologo 1'!A47</f>
        <v>0</v>
      </c>
      <c r="D36" s="243"/>
      <c r="F36" s="240" t="s">
        <v>146</v>
      </c>
      <c r="G36" s="242">
        <f>'Metrologo 1'!A58</f>
        <v>0</v>
      </c>
      <c r="H36" s="243"/>
    </row>
    <row r="37" spans="2:12" ht="15" thickBot="1" x14ac:dyDescent="0.35">
      <c r="B37" s="241"/>
      <c r="C37" s="244">
        <f>'Metrologo 1'!B47</f>
        <v>0</v>
      </c>
      <c r="D37" s="245"/>
      <c r="F37" s="241"/>
      <c r="G37" s="244">
        <f>'Metrologo 1'!B58</f>
        <v>0</v>
      </c>
      <c r="H37" s="245"/>
    </row>
    <row r="38" spans="2:12" ht="15.75" customHeight="1" thickBot="1" x14ac:dyDescent="0.35">
      <c r="B38" s="246">
        <v>1</v>
      </c>
      <c r="C38" s="19">
        <v>1</v>
      </c>
      <c r="D38" s="21" t="str">
        <f>IF('Metrologo 1'!D47="","",'Metrologo 1'!D47)</f>
        <v/>
      </c>
      <c r="F38" s="246">
        <v>1</v>
      </c>
      <c r="G38" s="19">
        <v>1</v>
      </c>
      <c r="H38" s="21" t="str">
        <f>IF('Metrologo 1'!D58="","",'Metrologo 1'!D58)</f>
        <v/>
      </c>
    </row>
    <row r="39" spans="2:12" ht="15.75" customHeight="1" thickBot="1" x14ac:dyDescent="0.35">
      <c r="B39" s="247"/>
      <c r="C39" s="18">
        <v>2</v>
      </c>
      <c r="D39" s="24" t="str">
        <f>IF('Metrologo 1'!D48="","",'Metrologo 1'!D48)</f>
        <v/>
      </c>
      <c r="F39" s="247"/>
      <c r="G39" s="18">
        <v>2</v>
      </c>
      <c r="H39" s="24" t="str">
        <f>IF('Metrologo 1'!D59="","",'Metrologo 1'!D59)</f>
        <v/>
      </c>
    </row>
    <row r="40" spans="2:12" ht="15.75" customHeight="1" thickBot="1" x14ac:dyDescent="0.35">
      <c r="B40" s="247"/>
      <c r="C40" s="19">
        <v>3</v>
      </c>
      <c r="D40" s="23" t="str">
        <f>IF('Metrologo 1'!D49="","",'Metrologo 1'!D49)</f>
        <v/>
      </c>
      <c r="F40" s="247"/>
      <c r="G40" s="19">
        <v>3</v>
      </c>
      <c r="H40" s="23" t="str">
        <f>IF('Metrologo 1'!D60="","",'Metrologo 1'!D60)</f>
        <v/>
      </c>
    </row>
    <row r="41" spans="2:12" ht="15.75" customHeight="1" thickBot="1" x14ac:dyDescent="0.35">
      <c r="B41" s="246">
        <v>2</v>
      </c>
      <c r="C41" s="19">
        <v>1</v>
      </c>
      <c r="D41" s="21" t="str">
        <f>IF('Metrologo 2'!D47="","",'Metrologo 2'!D47)</f>
        <v/>
      </c>
      <c r="F41" s="246">
        <v>2</v>
      </c>
      <c r="G41" s="19">
        <v>1</v>
      </c>
      <c r="H41" s="21" t="str">
        <f>IF('Metrologo 2'!D58="","",'Metrologo 2'!D58)</f>
        <v/>
      </c>
    </row>
    <row r="42" spans="2:12" ht="15.75" customHeight="1" thickBot="1" x14ac:dyDescent="0.35">
      <c r="B42" s="247"/>
      <c r="C42" s="18">
        <v>2</v>
      </c>
      <c r="D42" s="24" t="str">
        <f>IF('Metrologo 2'!D48="","",'Metrologo 2'!D48)</f>
        <v/>
      </c>
      <c r="F42" s="247"/>
      <c r="G42" s="18">
        <v>2</v>
      </c>
      <c r="H42" s="24" t="str">
        <f>IF('Metrologo 2'!D59="","",'Metrologo 2'!D59)</f>
        <v/>
      </c>
    </row>
    <row r="43" spans="2:12" ht="15.75" customHeight="1" thickBot="1" x14ac:dyDescent="0.35">
      <c r="B43" s="247"/>
      <c r="C43" s="19">
        <v>3</v>
      </c>
      <c r="D43" s="23" t="str">
        <f>IF('Metrologo 2'!D49="","",'Metrologo 2'!D49)</f>
        <v/>
      </c>
      <c r="F43" s="247"/>
      <c r="G43" s="19">
        <v>3</v>
      </c>
      <c r="H43" s="23" t="str">
        <f>IF('Metrologo 2'!D60="","",'Metrologo 2'!D60)</f>
        <v/>
      </c>
    </row>
    <row r="44" spans="2:12" ht="15.75" customHeight="1" thickBot="1" x14ac:dyDescent="0.35">
      <c r="B44" s="248">
        <v>3</v>
      </c>
      <c r="C44" s="19">
        <v>1</v>
      </c>
      <c r="D44" s="21" t="str">
        <f>IF('Metrologo 3'!D47="","",'Metrologo 3'!D47)</f>
        <v/>
      </c>
      <c r="F44" s="248">
        <v>3</v>
      </c>
      <c r="G44" s="19">
        <v>1</v>
      </c>
      <c r="H44" s="21" t="str">
        <f>IF('Metrologo 3'!D58="","",'Metrologo 3'!D58)</f>
        <v/>
      </c>
    </row>
    <row r="45" spans="2:12" ht="15.75" customHeight="1" thickBot="1" x14ac:dyDescent="0.35">
      <c r="B45" s="247"/>
      <c r="C45" s="18">
        <v>2</v>
      </c>
      <c r="D45" s="24" t="str">
        <f>IF('Metrologo 3'!D48="","",'Metrologo 3'!D48)</f>
        <v/>
      </c>
      <c r="F45" s="247"/>
      <c r="G45" s="18">
        <v>2</v>
      </c>
      <c r="H45" s="24" t="str">
        <f>IF('Metrologo 3'!D59="","",'Metrologo 3'!D59)</f>
        <v/>
      </c>
    </row>
    <row r="46" spans="2:12" ht="15.75" customHeight="1" thickBot="1" x14ac:dyDescent="0.35">
      <c r="B46" s="247"/>
      <c r="C46" s="19">
        <v>3</v>
      </c>
      <c r="D46" s="23" t="str">
        <f>IF('Metrologo 3'!D49="","",'Metrologo 3'!D49)</f>
        <v/>
      </c>
      <c r="F46" s="247"/>
      <c r="G46" s="19">
        <v>3</v>
      </c>
      <c r="H46" s="23" t="str">
        <f>IF('Metrologo 3'!D60="","",'Metrologo 3'!D60)</f>
        <v/>
      </c>
    </row>
    <row r="47" spans="2:12" ht="16.2" thickBot="1" x14ac:dyDescent="0.35">
      <c r="B47" s="20"/>
      <c r="C47" s="244">
        <f>'Metrologo 1'!B50</f>
        <v>0</v>
      </c>
      <c r="D47" s="245"/>
      <c r="F47" s="20"/>
      <c r="G47" s="244">
        <f>'Metrologo 1'!B61</f>
        <v>0</v>
      </c>
      <c r="H47" s="245"/>
    </row>
    <row r="48" spans="2:12" ht="15.75" customHeight="1" thickBot="1" x14ac:dyDescent="0.35">
      <c r="B48" s="246">
        <v>1</v>
      </c>
      <c r="C48" s="19">
        <v>1</v>
      </c>
      <c r="D48" s="21" t="str">
        <f>IF('Metrologo 1'!D50="","",'Metrologo 1'!D50)</f>
        <v/>
      </c>
      <c r="F48" s="246">
        <v>1</v>
      </c>
      <c r="G48" s="19">
        <v>1</v>
      </c>
      <c r="H48" s="21" t="str">
        <f>IF('Metrologo 1'!D61="","",'Metrologo 1'!D61)</f>
        <v/>
      </c>
    </row>
    <row r="49" spans="2:8" ht="15.75" customHeight="1" thickBot="1" x14ac:dyDescent="0.35">
      <c r="B49" s="247"/>
      <c r="C49" s="18">
        <v>2</v>
      </c>
      <c r="D49" s="24" t="str">
        <f>IF('Metrologo 1'!D51="","",'Metrologo 1'!D51)</f>
        <v/>
      </c>
      <c r="F49" s="247"/>
      <c r="G49" s="18">
        <v>2</v>
      </c>
      <c r="H49" s="24" t="str">
        <f>IF('Metrologo 1'!D62="","",'Metrologo 1'!D62)</f>
        <v/>
      </c>
    </row>
    <row r="50" spans="2:8" ht="15.75" customHeight="1" thickBot="1" x14ac:dyDescent="0.35">
      <c r="B50" s="247"/>
      <c r="C50" s="19">
        <v>3</v>
      </c>
      <c r="D50" s="23" t="str">
        <f>IF('Metrologo 1'!D52="","",'Metrologo 1'!D52)</f>
        <v/>
      </c>
      <c r="F50" s="247"/>
      <c r="G50" s="19">
        <v>3</v>
      </c>
      <c r="H50" s="23" t="str">
        <f>IF('Metrologo 1'!D63="","",'Metrologo 1'!D63)</f>
        <v/>
      </c>
    </row>
    <row r="51" spans="2:8" ht="15.75" customHeight="1" thickBot="1" x14ac:dyDescent="0.35">
      <c r="B51" s="246">
        <v>2</v>
      </c>
      <c r="C51" s="19">
        <v>1</v>
      </c>
      <c r="D51" s="21" t="str">
        <f>IF('Metrologo 2'!D50="","",'Metrologo 2'!D50)</f>
        <v/>
      </c>
      <c r="F51" s="246">
        <v>2</v>
      </c>
      <c r="G51" s="19">
        <v>1</v>
      </c>
      <c r="H51" s="21" t="str">
        <f>IF('Metrologo 2'!D61="","",'Metrologo 2'!D61)</f>
        <v/>
      </c>
    </row>
    <row r="52" spans="2:8" ht="15.75" customHeight="1" thickBot="1" x14ac:dyDescent="0.35">
      <c r="B52" s="247"/>
      <c r="C52" s="18">
        <v>2</v>
      </c>
      <c r="D52" s="24" t="str">
        <f>IF('Metrologo 2'!D51="","",'Metrologo 2'!D51)</f>
        <v/>
      </c>
      <c r="F52" s="247"/>
      <c r="G52" s="18">
        <v>2</v>
      </c>
      <c r="H52" s="24" t="str">
        <f>IF('Metrologo 2'!D62="","",'Metrologo 2'!D62)</f>
        <v/>
      </c>
    </row>
    <row r="53" spans="2:8" ht="15.75" customHeight="1" thickBot="1" x14ac:dyDescent="0.35">
      <c r="B53" s="247"/>
      <c r="C53" s="19">
        <v>3</v>
      </c>
      <c r="D53" s="23" t="str">
        <f>IF('Metrologo 2'!D52="","",'Metrologo 2'!D52)</f>
        <v/>
      </c>
      <c r="F53" s="247"/>
      <c r="G53" s="19">
        <v>3</v>
      </c>
      <c r="H53" s="23" t="str">
        <f>IF('Metrologo 2'!D63="","",'Metrologo 2'!D63)</f>
        <v/>
      </c>
    </row>
    <row r="54" spans="2:8" ht="15.75" customHeight="1" thickBot="1" x14ac:dyDescent="0.35">
      <c r="B54" s="248">
        <v>3</v>
      </c>
      <c r="C54" s="19">
        <v>1</v>
      </c>
      <c r="D54" s="21" t="str">
        <f>IF('Metrologo 3'!D50="","",'Metrologo 3'!D50)</f>
        <v/>
      </c>
      <c r="F54" s="248">
        <v>3</v>
      </c>
      <c r="G54" s="19">
        <v>1</v>
      </c>
      <c r="H54" s="21" t="str">
        <f>IF('Metrologo 3'!D61="","",'Metrologo 3'!D61)</f>
        <v/>
      </c>
    </row>
    <row r="55" spans="2:8" ht="15.75" customHeight="1" thickBot="1" x14ac:dyDescent="0.35">
      <c r="B55" s="247"/>
      <c r="C55" s="18">
        <v>2</v>
      </c>
      <c r="D55" s="24" t="str">
        <f>IF('Metrologo 3'!D51="","",'Metrologo 3'!D51)</f>
        <v/>
      </c>
      <c r="F55" s="247"/>
      <c r="G55" s="18">
        <v>2</v>
      </c>
      <c r="H55" s="24" t="str">
        <f>IF('Metrologo 3'!D62="","",'Metrologo 3'!D62)</f>
        <v/>
      </c>
    </row>
    <row r="56" spans="2:8" ht="15.75" customHeight="1" thickBot="1" x14ac:dyDescent="0.35">
      <c r="B56" s="247"/>
      <c r="C56" s="19">
        <v>3</v>
      </c>
      <c r="D56" s="23" t="str">
        <f>IF('Metrologo 3'!D52="","",'Metrologo 3'!D52)</f>
        <v/>
      </c>
      <c r="F56" s="247"/>
      <c r="G56" s="19">
        <v>3</v>
      </c>
      <c r="H56" s="23" t="str">
        <f>IF('Metrologo 3'!D63="","",'Metrologo 3'!D63)</f>
        <v/>
      </c>
    </row>
    <row r="57" spans="2:8" ht="16.2" thickBot="1" x14ac:dyDescent="0.35">
      <c r="B57" s="20"/>
      <c r="C57" s="244">
        <f>'Metrologo 1'!B53</f>
        <v>0</v>
      </c>
      <c r="D57" s="245"/>
      <c r="F57" s="20"/>
      <c r="G57" s="244">
        <f>'Metrologo 1'!B64</f>
        <v>0</v>
      </c>
      <c r="H57" s="245"/>
    </row>
    <row r="58" spans="2:8" ht="15.75" customHeight="1" thickBot="1" x14ac:dyDescent="0.35">
      <c r="B58" s="246">
        <v>1</v>
      </c>
      <c r="C58" s="19">
        <v>1</v>
      </c>
      <c r="D58" s="21" t="str">
        <f>IF('Metrologo 1'!D53="","",'Metrologo 1'!D53)</f>
        <v/>
      </c>
      <c r="F58" s="246">
        <v>1</v>
      </c>
      <c r="G58" s="19">
        <v>1</v>
      </c>
      <c r="H58" s="21" t="str">
        <f>IF('Metrologo 1'!D64="","",'Metrologo 1'!D64)</f>
        <v/>
      </c>
    </row>
    <row r="59" spans="2:8" ht="15.75" customHeight="1" thickBot="1" x14ac:dyDescent="0.35">
      <c r="B59" s="247"/>
      <c r="C59" s="18">
        <v>2</v>
      </c>
      <c r="D59" s="24" t="str">
        <f>IF('Metrologo 1'!D54="","",'Metrologo 1'!D54)</f>
        <v/>
      </c>
      <c r="F59" s="247"/>
      <c r="G59" s="18">
        <v>2</v>
      </c>
      <c r="H59" s="24" t="str">
        <f>IF('Metrologo 1'!D65="","",'Metrologo 1'!D65)</f>
        <v/>
      </c>
    </row>
    <row r="60" spans="2:8" ht="15.75" customHeight="1" thickBot="1" x14ac:dyDescent="0.35">
      <c r="B60" s="247"/>
      <c r="C60" s="19">
        <v>3</v>
      </c>
      <c r="D60" s="23" t="str">
        <f>IF('Metrologo 1'!D55="","",'Metrologo 1'!D55)</f>
        <v/>
      </c>
      <c r="F60" s="247"/>
      <c r="G60" s="19">
        <v>3</v>
      </c>
      <c r="H60" s="23" t="str">
        <f>IF('Metrologo 1'!D66="","",'Metrologo 1'!D66)</f>
        <v/>
      </c>
    </row>
    <row r="61" spans="2:8" ht="15.75" customHeight="1" thickBot="1" x14ac:dyDescent="0.35">
      <c r="B61" s="246">
        <v>2</v>
      </c>
      <c r="C61" s="19">
        <v>1</v>
      </c>
      <c r="D61" s="21" t="str">
        <f>IF('Metrologo 2'!D53="","",'Metrologo 2'!D53)</f>
        <v/>
      </c>
      <c r="F61" s="246">
        <v>2</v>
      </c>
      <c r="G61" s="19">
        <v>1</v>
      </c>
      <c r="H61" s="21" t="str">
        <f>IF('Metrologo 2'!D64="","",'Metrologo 2'!D64)</f>
        <v/>
      </c>
    </row>
    <row r="62" spans="2:8" ht="15.75" customHeight="1" thickBot="1" x14ac:dyDescent="0.35">
      <c r="B62" s="247"/>
      <c r="C62" s="18">
        <v>2</v>
      </c>
      <c r="D62" s="24" t="str">
        <f>IF('Metrologo 2'!D54="","",'Metrologo 2'!D54)</f>
        <v/>
      </c>
      <c r="F62" s="247"/>
      <c r="G62" s="18">
        <v>2</v>
      </c>
      <c r="H62" s="24" t="str">
        <f>IF('Metrologo 2'!D65="","",'Metrologo 2'!D65)</f>
        <v/>
      </c>
    </row>
    <row r="63" spans="2:8" ht="15.75" customHeight="1" thickBot="1" x14ac:dyDescent="0.35">
      <c r="B63" s="247"/>
      <c r="C63" s="19">
        <v>3</v>
      </c>
      <c r="D63" s="23" t="str">
        <f>IF('Metrologo 2'!D55="","",'Metrologo 2'!D55)</f>
        <v/>
      </c>
      <c r="F63" s="247"/>
      <c r="G63" s="19">
        <v>3</v>
      </c>
      <c r="H63" s="23" t="str">
        <f>IF('Metrologo 2'!D66="","",'Metrologo 2'!D66)</f>
        <v/>
      </c>
    </row>
    <row r="64" spans="2:8" ht="15.75" customHeight="1" thickBot="1" x14ac:dyDescent="0.35">
      <c r="B64" s="249">
        <v>3</v>
      </c>
      <c r="C64" s="19">
        <v>1</v>
      </c>
      <c r="D64" s="21" t="str">
        <f>IF('Metrologo 3'!D53="","",'Metrologo 3'!D53)</f>
        <v/>
      </c>
      <c r="F64" s="249">
        <v>3</v>
      </c>
      <c r="G64" s="19">
        <v>1</v>
      </c>
      <c r="H64" s="21" t="str">
        <f>IF('Metrologo 3'!D64="","",'Metrologo 3'!D64)</f>
        <v/>
      </c>
    </row>
    <row r="65" spans="2:8" ht="15.75" customHeight="1" thickBot="1" x14ac:dyDescent="0.35">
      <c r="B65" s="247"/>
      <c r="C65" s="18">
        <v>2</v>
      </c>
      <c r="D65" s="24" t="str">
        <f>IF('Metrologo 3'!D54="","",'Metrologo 3'!D54)</f>
        <v/>
      </c>
      <c r="F65" s="247"/>
      <c r="G65" s="18">
        <v>2</v>
      </c>
      <c r="H65" s="24" t="str">
        <f>IF('Metrologo 3'!D65="","",'Metrologo 3'!D65)</f>
        <v/>
      </c>
    </row>
    <row r="66" spans="2:8" ht="15.75" customHeight="1" thickBot="1" x14ac:dyDescent="0.35">
      <c r="B66" s="250"/>
      <c r="C66" s="19">
        <v>3</v>
      </c>
      <c r="D66" s="23" t="str">
        <f>IF('Metrologo 3'!D55="","",'Metrologo 3'!D55)</f>
        <v/>
      </c>
      <c r="F66" s="250"/>
      <c r="G66" s="19">
        <v>3</v>
      </c>
      <c r="H66" s="23" t="str">
        <f>IF('Metrologo 3'!D66="","",'Metrologo 3'!D66)</f>
        <v/>
      </c>
    </row>
  </sheetData>
  <sheetProtection algorithmName="SHA-512" hashValue="ide2xITD6wVPVcBvmsS2oKxfcQdLdjkDc0gGOqqMVdz4tzZiEHMvGkS1VhqA/s8lS3nN3ADAdE0Xt2xomtIxzg==" saltValue="xMkwiCGzL40brlliOxBVPA==" spinCount="100000" sheet="1" objects="1" scenarios="1"/>
  <mergeCells count="71">
    <mergeCell ref="B58:B60"/>
    <mergeCell ref="B61:B63"/>
    <mergeCell ref="B64:B66"/>
    <mergeCell ref="G36:H36"/>
    <mergeCell ref="G37:H37"/>
    <mergeCell ref="F38:F40"/>
    <mergeCell ref="G47:H47"/>
    <mergeCell ref="F48:F50"/>
    <mergeCell ref="F61:F63"/>
    <mergeCell ref="F64:F66"/>
    <mergeCell ref="F58:F60"/>
    <mergeCell ref="C47:D47"/>
    <mergeCell ref="B48:B50"/>
    <mergeCell ref="B51:B53"/>
    <mergeCell ref="B54:B56"/>
    <mergeCell ref="F51:F53"/>
    <mergeCell ref="F54:F56"/>
    <mergeCell ref="G57:H57"/>
    <mergeCell ref="C57:D57"/>
    <mergeCell ref="F41:F43"/>
    <mergeCell ref="F44:F46"/>
    <mergeCell ref="B44:B46"/>
    <mergeCell ref="F36:F37"/>
    <mergeCell ref="B32:B34"/>
    <mergeCell ref="F32:F34"/>
    <mergeCell ref="J32:J34"/>
    <mergeCell ref="B36:B37"/>
    <mergeCell ref="C36:D36"/>
    <mergeCell ref="C37:D37"/>
    <mergeCell ref="B38:B40"/>
    <mergeCell ref="B41:B43"/>
    <mergeCell ref="B26:B28"/>
    <mergeCell ref="F26:F28"/>
    <mergeCell ref="J26:J28"/>
    <mergeCell ref="B29:B31"/>
    <mergeCell ref="F29:F31"/>
    <mergeCell ref="J29:J31"/>
    <mergeCell ref="K25:L25"/>
    <mergeCell ref="B16:B18"/>
    <mergeCell ref="F16:F18"/>
    <mergeCell ref="J16:J18"/>
    <mergeCell ref="B19:B21"/>
    <mergeCell ref="F19:F21"/>
    <mergeCell ref="J19:J21"/>
    <mergeCell ref="B22:B24"/>
    <mergeCell ref="F22:F24"/>
    <mergeCell ref="J22:J24"/>
    <mergeCell ref="C25:D25"/>
    <mergeCell ref="G25:H25"/>
    <mergeCell ref="K15:L15"/>
    <mergeCell ref="B6:B8"/>
    <mergeCell ref="F6:F8"/>
    <mergeCell ref="J6:J8"/>
    <mergeCell ref="B9:B11"/>
    <mergeCell ref="F9:F11"/>
    <mergeCell ref="J9:J11"/>
    <mergeCell ref="B12:B14"/>
    <mergeCell ref="F12:F14"/>
    <mergeCell ref="J12:J14"/>
    <mergeCell ref="C15:D15"/>
    <mergeCell ref="G15:H15"/>
    <mergeCell ref="J4:J5"/>
    <mergeCell ref="K4:L4"/>
    <mergeCell ref="C5:D5"/>
    <mergeCell ref="G5:H5"/>
    <mergeCell ref="K5:L5"/>
    <mergeCell ref="B2:D2"/>
    <mergeCell ref="B4:B5"/>
    <mergeCell ref="C4:D4"/>
    <mergeCell ref="F4:F5"/>
    <mergeCell ref="G4:H4"/>
  </mergeCells>
  <pageMargins left="0.7" right="0.7"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AJ119"/>
  <sheetViews>
    <sheetView view="pageBreakPreview" topLeftCell="A4" zoomScale="96" zoomScaleNormal="80" zoomScaleSheetLayoutView="96" workbookViewId="0">
      <selection activeCell="C31" sqref="C31"/>
    </sheetView>
  </sheetViews>
  <sheetFormatPr baseColWidth="10" defaultColWidth="9.109375" defaultRowHeight="14.4" x14ac:dyDescent="0.3"/>
  <cols>
    <col min="2" max="2" width="12" bestFit="1" customWidth="1"/>
    <col min="3" max="3" width="12.109375" bestFit="1" customWidth="1"/>
    <col min="4" max="4" width="11.88671875" bestFit="1" customWidth="1"/>
    <col min="5" max="8" width="12.109375" bestFit="1" customWidth="1"/>
    <col min="9" max="9" width="12.33203125" customWidth="1"/>
    <col min="10" max="11" width="12.109375" bestFit="1" customWidth="1"/>
    <col min="12" max="15" width="10.6640625" bestFit="1" customWidth="1"/>
    <col min="16" max="16" width="10.88671875" bestFit="1" customWidth="1"/>
    <col min="17" max="24" width="10.6640625" bestFit="1" customWidth="1"/>
    <col min="25" max="25" width="10.109375" customWidth="1"/>
    <col min="26" max="26" width="10.6640625" bestFit="1" customWidth="1"/>
    <col min="28" max="28" width="10.44140625" bestFit="1" customWidth="1"/>
    <col min="29" max="29" width="10.88671875" bestFit="1" customWidth="1"/>
  </cols>
  <sheetData>
    <row r="1" spans="2:36" ht="15" thickBot="1" x14ac:dyDescent="0.35">
      <c r="B1" s="17"/>
      <c r="L1" s="17"/>
      <c r="M1" s="17"/>
    </row>
    <row r="2" spans="2:36" x14ac:dyDescent="0.3">
      <c r="B2" s="134" t="s">
        <v>21</v>
      </c>
      <c r="C2" s="135">
        <f>COUNT('Datos de entrada'!B6:B14)</f>
        <v>3</v>
      </c>
      <c r="S2" s="176" t="s">
        <v>164</v>
      </c>
    </row>
    <row r="3" spans="2:36" ht="15" thickBot="1" x14ac:dyDescent="0.35">
      <c r="B3" s="136" t="s">
        <v>30</v>
      </c>
      <c r="C3" s="137">
        <f>COUNT('Datos de entrada'!D6:D8)</f>
        <v>3</v>
      </c>
      <c r="S3" s="176" t="s">
        <v>165</v>
      </c>
    </row>
    <row r="4" spans="2:36" x14ac:dyDescent="0.3">
      <c r="S4" s="176" t="s">
        <v>166</v>
      </c>
    </row>
    <row r="5" spans="2:36" ht="19.8" x14ac:dyDescent="0.3">
      <c r="B5" s="272" t="s">
        <v>19</v>
      </c>
      <c r="C5" s="272"/>
      <c r="D5" s="272"/>
      <c r="E5" s="272"/>
      <c r="F5" s="272"/>
      <c r="S5" s="176"/>
    </row>
    <row r="7" spans="2:36" hidden="1" x14ac:dyDescent="0.3">
      <c r="B7" s="30"/>
      <c r="C7" s="251">
        <f>'Datos de entrada'!C4</f>
        <v>0</v>
      </c>
      <c r="D7" s="252"/>
      <c r="E7" s="252"/>
      <c r="F7" s="252"/>
      <c r="G7" s="252"/>
      <c r="H7" s="252"/>
      <c r="I7" s="252"/>
      <c r="J7" s="252"/>
      <c r="K7" s="252"/>
      <c r="L7" s="252"/>
      <c r="M7" s="252"/>
      <c r="N7" s="252"/>
      <c r="O7" s="252"/>
      <c r="P7" s="252"/>
      <c r="Q7" s="253"/>
    </row>
    <row r="8" spans="2:36" ht="15" customHeight="1" x14ac:dyDescent="0.3">
      <c r="B8" s="29" t="s">
        <v>18</v>
      </c>
      <c r="C8" s="133">
        <f>'Datos de entrada'!C5</f>
        <v>10</v>
      </c>
      <c r="D8" s="133">
        <f>'Datos de entrada'!C15</f>
        <v>6.25</v>
      </c>
      <c r="E8" s="133">
        <f>'Datos de entrada'!C25</f>
        <v>2.5</v>
      </c>
      <c r="F8" s="118">
        <f>'Datos de entrada'!G5</f>
        <v>1.25</v>
      </c>
      <c r="G8" s="118">
        <f>'Datos de entrada'!G15</f>
        <v>0.5</v>
      </c>
      <c r="H8" s="118">
        <f>'Datos de entrada'!G25</f>
        <v>0</v>
      </c>
      <c r="I8" s="133">
        <f>'Datos de entrada'!K5</f>
        <v>0</v>
      </c>
      <c r="J8" s="133">
        <f>'Datos de entrada'!K15</f>
        <v>0</v>
      </c>
      <c r="K8" s="133">
        <f>'Datos de entrada'!K25</f>
        <v>0</v>
      </c>
      <c r="L8" s="118">
        <f>'Datos de entrada'!C37</f>
        <v>0</v>
      </c>
      <c r="M8" s="118">
        <f>'Datos de entrada'!C47</f>
        <v>0</v>
      </c>
      <c r="N8" s="118">
        <f>'Datos de entrada'!C57</f>
        <v>0</v>
      </c>
      <c r="O8" s="133">
        <f>'Datos de entrada'!G37</f>
        <v>0</v>
      </c>
      <c r="P8" s="133">
        <f>'Datos de entrada'!G47</f>
        <v>0</v>
      </c>
      <c r="Q8" s="133">
        <f>'Datos de entrada'!G57</f>
        <v>0</v>
      </c>
      <c r="AJ8" s="25"/>
    </row>
    <row r="9" spans="2:36" x14ac:dyDescent="0.3">
      <c r="B9" s="27">
        <v>1</v>
      </c>
      <c r="C9" s="26">
        <f>IF('Metrologo 1'!D14="","",AVERAGE('Datos de entrada'!D6:D8))</f>
        <v>-0.55933333333333335</v>
      </c>
      <c r="D9" s="26">
        <f>IF('Metrologo 1'!D14="","",AVERAGE('Datos de entrada'!D16:D18))</f>
        <v>-0.14100000000000001</v>
      </c>
      <c r="E9" s="26">
        <f>IF('Metrologo 1'!D14="","",AVERAGE('Datos de entrada'!D26:D28))</f>
        <v>0.31833333333333336</v>
      </c>
      <c r="F9" s="26">
        <f>IF('Metrologo 1'!$D$25="","",AVERAGE('Datos de entrada'!H6:H8))</f>
        <v>0.33</v>
      </c>
      <c r="G9" s="26">
        <f>IF('Metrologo 1'!$D$25="","",AVERAGE('Datos de entrada'!H16:H18))</f>
        <v>-5.6666666666666671E-3</v>
      </c>
      <c r="H9" s="26" t="e">
        <f>IF('Metrologo 1'!$D$25="","",AVERAGE('Datos de entrada'!H26:H28))</f>
        <v>#DIV/0!</v>
      </c>
      <c r="I9" s="26" t="str">
        <f>IF('Metrologo 1'!$D$36="","",AVERAGE(('Datos de entrada'!L6:L8)))</f>
        <v/>
      </c>
      <c r="J9" s="26" t="str">
        <f>IF('Metrologo 1'!$D$36="","",AVERAGE('Datos de entrada'!L16:L18))</f>
        <v/>
      </c>
      <c r="K9" s="26" t="str">
        <f>IF('Metrologo 1'!$D$36="","",AVERAGE('Datos de entrada'!L26:L28))</f>
        <v/>
      </c>
      <c r="L9" s="26" t="str">
        <f>IF('Metrologo 1'!$D$47="","",AVERAGE('Datos de entrada'!D38:D40))</f>
        <v/>
      </c>
      <c r="M9" s="26" t="str">
        <f>IF('Metrologo 1'!$D$47="","",AVERAGE('Datos de entrada'!D48:D50))</f>
        <v/>
      </c>
      <c r="N9" s="26" t="str">
        <f>IF('Metrologo 1'!$D$47="","",AVERAGE('Datos de entrada'!D58:D60))</f>
        <v/>
      </c>
      <c r="O9" s="26" t="str">
        <f>IF('Metrologo 1'!$D$58="","",AVERAGE('Datos de entrada'!H38:H40))</f>
        <v/>
      </c>
      <c r="P9" s="26" t="str">
        <f>IF('Metrologo 1'!$D$58="","",AVERAGE('Datos de entrada'!H48:H50))</f>
        <v/>
      </c>
      <c r="Q9" s="26" t="str">
        <f>IF('Metrologo 1'!$D$58="","",AVERAGE('Datos de entrada'!H58:H60))</f>
        <v/>
      </c>
    </row>
    <row r="10" spans="2:36" x14ac:dyDescent="0.3">
      <c r="B10" s="27">
        <v>2</v>
      </c>
      <c r="C10" s="26">
        <f>IF('Metrologo 1'!D14="","",AVERAGE('Datos de entrada'!D9:D11))</f>
        <v>-0.55300000000000005</v>
      </c>
      <c r="D10" s="26">
        <f>IF('Metrologo 1'!D14="","",AVERAGE('Datos de entrada'!D19:D21))</f>
        <v>-0.14300000000000002</v>
      </c>
      <c r="E10" s="26">
        <f>IF('Metrologo 1'!D14="","",AVERAGE('Datos de entrada'!D29:D31))</f>
        <v>0.30533333333333329</v>
      </c>
      <c r="F10" s="26">
        <f>IF('Metrologo 1'!$D$25="","",AVERAGE('Datos de entrada'!H9:H11))</f>
        <v>0.31833333333333336</v>
      </c>
      <c r="G10" s="26">
        <f>IF('Metrologo 1'!$D$25="","",AVERAGE('Datos de entrada'!H19:H21))</f>
        <v>4.0666666666666663E-2</v>
      </c>
      <c r="H10" s="26" t="e">
        <f>IF('Metrologo 1'!$D$25="","",AVERAGE('Datos de entrada'!H29:H31))</f>
        <v>#DIV/0!</v>
      </c>
      <c r="I10" s="26" t="str">
        <f>IF('Metrologo 1'!$D$36="","",AVERAGE('Datos de entrada'!L9:L11))</f>
        <v/>
      </c>
      <c r="J10" s="26" t="str">
        <f>IF('Metrologo 1'!$D$36="","",AVERAGE('Datos de entrada'!L19:L21))</f>
        <v/>
      </c>
      <c r="K10" s="26" t="str">
        <f>IF('Metrologo 1'!$D$36="","",AVERAGE('Datos de entrada'!L29:L31))</f>
        <v/>
      </c>
      <c r="L10" s="26" t="str">
        <f>IF('Metrologo 1'!$D$47="","",AVERAGE('Datos de entrada'!D41:D43))</f>
        <v/>
      </c>
      <c r="M10" s="26" t="str">
        <f>IF('Metrologo 1'!$D$47="","",AVERAGE('Datos de entrada'!D51:D53))</f>
        <v/>
      </c>
      <c r="N10" s="26" t="str">
        <f>IF('Metrologo 1'!$D$47="","",AVERAGE('Datos de entrada'!D61:D63))</f>
        <v/>
      </c>
      <c r="O10" s="26" t="str">
        <f>IF('Metrologo 1'!$D$58="","",AVERAGE('Datos de entrada'!H41:H43))</f>
        <v/>
      </c>
      <c r="P10" s="26" t="str">
        <f>IF('Metrologo 1'!$D$58="","",AVERAGE('Datos de entrada'!H51:H53))</f>
        <v/>
      </c>
      <c r="Q10" s="26" t="str">
        <f>IF('Metrologo 1'!$D$58="","",AVERAGE('Datos de entrada'!H61:H63))</f>
        <v/>
      </c>
    </row>
    <row r="11" spans="2:36" x14ac:dyDescent="0.3">
      <c r="B11" s="27">
        <v>3</v>
      </c>
      <c r="C11" s="26">
        <f>IF('Metrologo 1'!D14="","",AVERAGE('Datos de entrada'!D12:D14))</f>
        <v>-0.54666666666666675</v>
      </c>
      <c r="D11" s="26">
        <f>IF('Metrologo 1'!D14="","",AVERAGE('Datos de entrada'!D22:D24))</f>
        <v>-0.13400000000000001</v>
      </c>
      <c r="E11" s="26">
        <f>IF('Metrologo 1'!D14="","",AVERAGE('Datos de entrada'!D32:D34))</f>
        <v>0.30299999999999999</v>
      </c>
      <c r="F11" s="26">
        <f>IF('Metrologo 1'!$D$25="","",AVERAGE('Datos de entrada'!H12:H14))</f>
        <v>0.31966666666666671</v>
      </c>
      <c r="G11" s="26">
        <f>IF('Metrologo 1'!$D$25="","",AVERAGE('Datos de entrada'!H22:H24))</f>
        <v>2.1333333333333333E-2</v>
      </c>
      <c r="H11" s="26" t="e">
        <f>IF('Metrologo 1'!$D$25="","",AVERAGE('Datos de entrada'!H32:H34))</f>
        <v>#DIV/0!</v>
      </c>
      <c r="I11" s="26" t="str">
        <f>IF('Metrologo 1'!$D$36="","",AVERAGE('Datos de entrada'!L12:L14))</f>
        <v/>
      </c>
      <c r="J11" s="26" t="str">
        <f>IF('Metrologo 1'!$D$36="","",AVERAGE('Datos de entrada'!L22:L24))</f>
        <v/>
      </c>
      <c r="K11" s="26" t="str">
        <f>IF('Metrologo 1'!$D$36="","",AVERAGE('Datos de entrada'!L32:L34))</f>
        <v/>
      </c>
      <c r="L11" s="26" t="str">
        <f>IF('Metrologo 1'!$D$47="","",AVERAGE('Datos de entrada'!D44:D46))</f>
        <v/>
      </c>
      <c r="M11" s="26" t="str">
        <f>IF('Metrologo 1'!$D$47="","",AVERAGE('Datos de entrada'!D54:D56))</f>
        <v/>
      </c>
      <c r="N11" s="26" t="str">
        <f>IF('Metrologo 1'!$D$47="","",AVERAGE('Datos de entrada'!D64:D66))</f>
        <v/>
      </c>
      <c r="O11" s="26" t="str">
        <f>IF('Metrologo 1'!$D$58="","",AVERAGE('Datos de entrada'!H44:H46))</f>
        <v/>
      </c>
      <c r="P11" s="26" t="str">
        <f>IF('Metrologo 1'!$D$58="","",AVERAGE('Datos de entrada'!H54:H56))</f>
        <v/>
      </c>
      <c r="Q11" s="26" t="str">
        <f>IF('Metrologo 1'!$D$58="","",AVERAGE('Datos de entrada'!H64:H66))</f>
        <v/>
      </c>
    </row>
    <row r="12" spans="2:36" x14ac:dyDescent="0.3">
      <c r="B12" s="27" t="s">
        <v>23</v>
      </c>
      <c r="C12" s="33">
        <f>AVERAGE(C9:C11)</f>
        <v>-0.55300000000000005</v>
      </c>
      <c r="D12" s="33">
        <f t="shared" ref="D12:K12" si="0">AVERAGE(D9:D11)</f>
        <v>-0.13933333333333334</v>
      </c>
      <c r="E12" s="33">
        <f t="shared" si="0"/>
        <v>0.30888888888888882</v>
      </c>
      <c r="F12" s="33">
        <f t="shared" si="0"/>
        <v>0.32266666666666671</v>
      </c>
      <c r="G12" s="33">
        <f t="shared" si="0"/>
        <v>1.8777777777777779E-2</v>
      </c>
      <c r="H12" s="33" t="e">
        <f t="shared" si="0"/>
        <v>#DIV/0!</v>
      </c>
      <c r="I12" s="33" t="e">
        <f t="shared" si="0"/>
        <v>#DIV/0!</v>
      </c>
      <c r="J12" s="33" t="e">
        <f t="shared" si="0"/>
        <v>#DIV/0!</v>
      </c>
      <c r="K12" s="33" t="e">
        <f t="shared" si="0"/>
        <v>#DIV/0!</v>
      </c>
      <c r="L12" s="33" t="e">
        <f t="shared" ref="L12:Q12" si="1">AVERAGE(L9:L11)</f>
        <v>#DIV/0!</v>
      </c>
      <c r="M12" s="33" t="e">
        <f t="shared" si="1"/>
        <v>#DIV/0!</v>
      </c>
      <c r="N12" s="33" t="e">
        <f t="shared" si="1"/>
        <v>#DIV/0!</v>
      </c>
      <c r="O12" s="33" t="e">
        <f t="shared" si="1"/>
        <v>#DIV/0!</v>
      </c>
      <c r="P12" s="33" t="e">
        <f t="shared" si="1"/>
        <v>#DIV/0!</v>
      </c>
      <c r="Q12" s="33" t="e">
        <f t="shared" si="1"/>
        <v>#DIV/0!</v>
      </c>
    </row>
    <row r="13" spans="2:36" x14ac:dyDescent="0.3">
      <c r="B13" s="27" t="s">
        <v>24</v>
      </c>
      <c r="C13" s="33">
        <f>STDEV(C9:C11)</f>
        <v>6.333333333333302E-3</v>
      </c>
      <c r="D13" s="33">
        <f t="shared" ref="D13:K13" si="2">STDEV(D9:D11)</f>
        <v>4.7258156262526127E-3</v>
      </c>
      <c r="E13" s="33">
        <f t="shared" si="2"/>
        <v>8.261916197787272E-3</v>
      </c>
      <c r="F13" s="33">
        <f t="shared" si="2"/>
        <v>6.3857480202226631E-3</v>
      </c>
      <c r="G13" s="33">
        <f t="shared" si="2"/>
        <v>2.3272141985485401E-2</v>
      </c>
      <c r="H13" s="33" t="e">
        <f t="shared" si="2"/>
        <v>#DIV/0!</v>
      </c>
      <c r="I13" s="33" t="e">
        <f t="shared" si="2"/>
        <v>#DIV/0!</v>
      </c>
      <c r="J13" s="33" t="e">
        <f t="shared" si="2"/>
        <v>#DIV/0!</v>
      </c>
      <c r="K13" s="33" t="e">
        <f t="shared" si="2"/>
        <v>#DIV/0!</v>
      </c>
      <c r="L13" s="33" t="e">
        <f t="shared" ref="L13:Q13" si="3">STDEV(L9:L11)</f>
        <v>#DIV/0!</v>
      </c>
      <c r="M13" s="33" t="e">
        <f t="shared" si="3"/>
        <v>#DIV/0!</v>
      </c>
      <c r="N13" s="33" t="e">
        <f t="shared" si="3"/>
        <v>#DIV/0!</v>
      </c>
      <c r="O13" s="33" t="e">
        <f t="shared" si="3"/>
        <v>#DIV/0!</v>
      </c>
      <c r="P13" s="33" t="e">
        <f t="shared" si="3"/>
        <v>#DIV/0!</v>
      </c>
      <c r="Q13" s="33" t="e">
        <f t="shared" si="3"/>
        <v>#DIV/0!</v>
      </c>
    </row>
    <row r="14" spans="2:36" x14ac:dyDescent="0.3">
      <c r="O14" s="25"/>
    </row>
    <row r="15" spans="2:36" ht="19.8" x14ac:dyDescent="0.3">
      <c r="B15" s="272" t="s">
        <v>20</v>
      </c>
      <c r="C15" s="272"/>
      <c r="D15" s="272"/>
      <c r="E15" s="272"/>
      <c r="F15" s="272"/>
      <c r="O15" s="25"/>
    </row>
    <row r="16" spans="2:36" x14ac:dyDescent="0.3">
      <c r="O16" s="25"/>
    </row>
    <row r="17" spans="2:17" hidden="1" x14ac:dyDescent="0.3">
      <c r="B17" s="30"/>
      <c r="C17" s="251">
        <f>C7</f>
        <v>0</v>
      </c>
      <c r="D17" s="252"/>
      <c r="E17" s="252"/>
      <c r="F17" s="252">
        <f>F7</f>
        <v>0</v>
      </c>
      <c r="G17" s="252"/>
      <c r="H17" s="252"/>
      <c r="I17" s="252">
        <f>I7</f>
        <v>0</v>
      </c>
      <c r="J17" s="252"/>
      <c r="K17" s="252"/>
      <c r="L17" s="252">
        <f>L7</f>
        <v>0</v>
      </c>
      <c r="M17" s="252"/>
      <c r="N17" s="252"/>
      <c r="O17" s="252">
        <f>O7</f>
        <v>0</v>
      </c>
      <c r="P17" s="252"/>
      <c r="Q17" s="253"/>
    </row>
    <row r="18" spans="2:17" x14ac:dyDescent="0.3">
      <c r="B18" s="29" t="s">
        <v>18</v>
      </c>
      <c r="C18" s="133">
        <f>C8</f>
        <v>10</v>
      </c>
      <c r="D18" s="133">
        <f>D8</f>
        <v>6.25</v>
      </c>
      <c r="E18" s="133">
        <f>E8</f>
        <v>2.5</v>
      </c>
      <c r="F18" s="118">
        <f>F8</f>
        <v>1.25</v>
      </c>
      <c r="G18" s="118">
        <f>G8</f>
        <v>0.5</v>
      </c>
      <c r="H18" s="118">
        <f>H8</f>
        <v>0</v>
      </c>
      <c r="I18" s="133">
        <f>I8</f>
        <v>0</v>
      </c>
      <c r="J18" s="133">
        <f>J8</f>
        <v>0</v>
      </c>
      <c r="K18" s="133">
        <f>K8</f>
        <v>0</v>
      </c>
      <c r="L18" s="118">
        <f>L8</f>
        <v>0</v>
      </c>
      <c r="M18" s="118">
        <f>M8</f>
        <v>0</v>
      </c>
      <c r="N18" s="118">
        <f>N8</f>
        <v>0</v>
      </c>
      <c r="O18" s="133">
        <f>O8</f>
        <v>0</v>
      </c>
      <c r="P18" s="133">
        <f>P8</f>
        <v>0</v>
      </c>
      <c r="Q18" s="133">
        <f>Q8</f>
        <v>0</v>
      </c>
    </row>
    <row r="19" spans="2:17" x14ac:dyDescent="0.3">
      <c r="B19" s="27">
        <v>1</v>
      </c>
      <c r="C19" s="26">
        <f>STDEV('Datos de entrada'!D6:D8)</f>
        <v>1.0016652800877759E-2</v>
      </c>
      <c r="D19" s="26">
        <f>STDEV('Datos de entrada'!D16:D18)</f>
        <v>2.5159491250818213E-2</v>
      </c>
      <c r="E19" s="26">
        <f>STDEV('Datos de entrada'!D26:D28)</f>
        <v>1.3613718571108104E-2</v>
      </c>
      <c r="F19" s="26">
        <f>STDEV('Datos de entrada'!H6:H8)</f>
        <v>2.6457513110645929E-3</v>
      </c>
      <c r="G19" s="26">
        <f>STDEV('Datos de entrada'!H16:H18)</f>
        <v>3.3709543653590648E-2</v>
      </c>
      <c r="H19" s="26" t="e">
        <f>STDEV('Datos de entrada'!H26:H28)</f>
        <v>#DIV/0!</v>
      </c>
      <c r="I19" s="26" t="e">
        <f>STDEV('Datos de entrada'!L6:L8)</f>
        <v>#DIV/0!</v>
      </c>
      <c r="J19" s="26" t="e">
        <f>STDEV('Datos de entrada'!L16:L18)</f>
        <v>#DIV/0!</v>
      </c>
      <c r="K19" s="26" t="e">
        <f>STDEV('Datos de entrada'!L26:L28)</f>
        <v>#DIV/0!</v>
      </c>
      <c r="L19" s="26" t="e">
        <f>STDEV('Datos de entrada'!D38:D40)</f>
        <v>#DIV/0!</v>
      </c>
      <c r="M19" s="26" t="e">
        <f>STDEV('Datos de entrada'!D48:D50)</f>
        <v>#DIV/0!</v>
      </c>
      <c r="N19" s="26" t="e">
        <f>STDEV('Datos de entrada'!D58:D60)</f>
        <v>#DIV/0!</v>
      </c>
      <c r="O19" s="26" t="e">
        <f>STDEV('Datos de entrada'!H38:H40)</f>
        <v>#DIV/0!</v>
      </c>
      <c r="P19" s="26" t="e">
        <f>STDEV('Datos de entrada'!H48:H50)</f>
        <v>#DIV/0!</v>
      </c>
      <c r="Q19" s="26" t="e">
        <f>STDEV('Datos de entrada'!H58:H60)</f>
        <v>#DIV/0!</v>
      </c>
    </row>
    <row r="20" spans="2:17" x14ac:dyDescent="0.3">
      <c r="B20" s="27">
        <v>2</v>
      </c>
      <c r="C20" s="26">
        <f>STDEV('Datos de entrada'!D9:D11)</f>
        <v>1.4106735979665838E-2</v>
      </c>
      <c r="D20" s="26">
        <f>STDEV('Datos de entrada'!D19:D21)</f>
        <v>1.3453624047073707E-2</v>
      </c>
      <c r="E20" s="26">
        <f>STDEV('Datos de entrada'!D29:D31)</f>
        <v>1.9502136635080117E-2</v>
      </c>
      <c r="F20" s="26">
        <f>STDEV('Datos de entrada'!H9:H11)</f>
        <v>2.0599352740640519E-2</v>
      </c>
      <c r="G20" s="26">
        <f>STDEV('Datos de entrada'!H19:H21)</f>
        <v>1.871719352182194E-2</v>
      </c>
      <c r="H20" s="26" t="e">
        <f>STDEV('Datos de entrada'!H29:H31)</f>
        <v>#DIV/0!</v>
      </c>
      <c r="I20" s="26" t="e">
        <f>STDEV('Datos de entrada'!L9:L11)</f>
        <v>#DIV/0!</v>
      </c>
      <c r="J20" s="26" t="e">
        <f>STDEV('Datos de entrada'!L19:L21)</f>
        <v>#DIV/0!</v>
      </c>
      <c r="K20" s="26" t="e">
        <f>STDEV('Datos de entrada'!L29:L31)</f>
        <v>#DIV/0!</v>
      </c>
      <c r="L20" s="26" t="e">
        <f>STDEV('Datos de entrada'!D41:D43)</f>
        <v>#DIV/0!</v>
      </c>
      <c r="M20" s="26" t="e">
        <f>STDEV('Datos de entrada'!D51:D53)</f>
        <v>#DIV/0!</v>
      </c>
      <c r="N20" s="26" t="e">
        <f>STDEV('Datos de entrada'!D61:D63)</f>
        <v>#DIV/0!</v>
      </c>
      <c r="O20" s="26" t="e">
        <f>STDEV('Datos de entrada'!H41:H43)</f>
        <v>#DIV/0!</v>
      </c>
      <c r="P20" s="26" t="e">
        <f>STDEV('Datos de entrada'!H51:H53)</f>
        <v>#DIV/0!</v>
      </c>
      <c r="Q20" s="26" t="e">
        <f>STDEV('Datos de entrada'!H61:H63)</f>
        <v>#DIV/0!</v>
      </c>
    </row>
    <row r="21" spans="2:17" x14ac:dyDescent="0.3">
      <c r="B21" s="27">
        <v>3</v>
      </c>
      <c r="C21" s="26">
        <f>STDEV('Datos de entrada'!D12:D14)</f>
        <v>5.686240703077332E-3</v>
      </c>
      <c r="D21" s="26">
        <f>STDEV('Datos de entrada'!D22:D24)</f>
        <v>3.1953090617340876E-2</v>
      </c>
      <c r="E21" s="26">
        <f>STDEV('Datos de entrada'!D32:D34)</f>
        <v>7.9372539331937792E-3</v>
      </c>
      <c r="F21" s="26">
        <f>STDEV('Datos de entrada'!H12:H14)</f>
        <v>2.3028967265887823E-2</v>
      </c>
      <c r="G21" s="26">
        <f>STDEV('Datos de entrada'!H22:H24)</f>
        <v>3.5501173689518113E-2</v>
      </c>
      <c r="H21" s="26" t="e">
        <f>STDEV('Datos de entrada'!H32:H34)</f>
        <v>#DIV/0!</v>
      </c>
      <c r="I21" s="26" t="e">
        <f>STDEV('Datos de entrada'!L12:L14)</f>
        <v>#DIV/0!</v>
      </c>
      <c r="J21" s="26" t="e">
        <f>STDEV('Datos de entrada'!L22:L24)</f>
        <v>#DIV/0!</v>
      </c>
      <c r="K21" s="26" t="e">
        <f>STDEV('Datos de entrada'!L32:L34)</f>
        <v>#DIV/0!</v>
      </c>
      <c r="L21" s="26" t="e">
        <f>STDEV('Datos de entrada'!D44:D46)</f>
        <v>#DIV/0!</v>
      </c>
      <c r="M21" s="26" t="e">
        <f>STDEV('Datos de entrada'!D54:D56)</f>
        <v>#DIV/0!</v>
      </c>
      <c r="N21" s="26" t="e">
        <f>STDEV('Datos de entrada'!D64:D66)</f>
        <v>#DIV/0!</v>
      </c>
      <c r="O21" s="26" t="e">
        <f>STDEV('Datos de entrada'!H44:H46)</f>
        <v>#DIV/0!</v>
      </c>
      <c r="P21" s="26" t="e">
        <f>STDEV('Datos de entrada'!H54:H56)</f>
        <v>#DIV/0!</v>
      </c>
      <c r="Q21" s="26" t="e">
        <f>STDEV('Datos de entrada'!H64:H66)</f>
        <v>#DIV/0!</v>
      </c>
    </row>
    <row r="22" spans="2:17" ht="15.75" customHeight="1" x14ac:dyDescent="0.3">
      <c r="B22" s="171"/>
      <c r="C22" s="33">
        <f t="shared" ref="C22:K22" si="4">SUMSQ(C19:C21)</f>
        <v>3.3166666666666436E-4</v>
      </c>
      <c r="D22" s="33">
        <f t="shared" si="4"/>
        <v>1.8349999999999957E-3</v>
      </c>
      <c r="E22" s="33">
        <f t="shared" si="4"/>
        <v>6.2866666666666778E-4</v>
      </c>
      <c r="F22" s="33">
        <f t="shared" si="4"/>
        <v>9.6166666666666688E-4</v>
      </c>
      <c r="G22" s="33">
        <f t="shared" si="4"/>
        <v>2.7469999999999999E-3</v>
      </c>
      <c r="H22" s="33" t="e">
        <f t="shared" si="4"/>
        <v>#DIV/0!</v>
      </c>
      <c r="I22" s="33" t="e">
        <f t="shared" si="4"/>
        <v>#DIV/0!</v>
      </c>
      <c r="J22" s="33" t="e">
        <f t="shared" si="4"/>
        <v>#DIV/0!</v>
      </c>
      <c r="K22" s="33" t="e">
        <f t="shared" si="4"/>
        <v>#DIV/0!</v>
      </c>
      <c r="L22" s="33" t="e">
        <f t="shared" ref="L22:Q22" si="5">SUMSQ(L19:L21)</f>
        <v>#DIV/0!</v>
      </c>
      <c r="M22" s="33" t="e">
        <f t="shared" si="5"/>
        <v>#DIV/0!</v>
      </c>
      <c r="N22" s="33" t="e">
        <f t="shared" si="5"/>
        <v>#DIV/0!</v>
      </c>
      <c r="O22" s="33" t="e">
        <f t="shared" si="5"/>
        <v>#DIV/0!</v>
      </c>
      <c r="P22" s="33" t="e">
        <f t="shared" si="5"/>
        <v>#DIV/0!</v>
      </c>
      <c r="Q22" s="33" t="e">
        <f t="shared" si="5"/>
        <v>#DIV/0!</v>
      </c>
    </row>
    <row r="23" spans="2:17" ht="15" thickBot="1" x14ac:dyDescent="0.35"/>
    <row r="24" spans="2:17" x14ac:dyDescent="0.3">
      <c r="B24" s="266" t="s">
        <v>25</v>
      </c>
      <c r="C24" s="267"/>
      <c r="D24" s="267"/>
      <c r="E24" s="267"/>
      <c r="F24" s="267"/>
      <c r="G24" s="267"/>
      <c r="H24" s="267"/>
      <c r="I24" s="268"/>
    </row>
    <row r="25" spans="2:17" ht="15" thickBot="1" x14ac:dyDescent="0.35">
      <c r="B25" s="269"/>
      <c r="C25" s="270"/>
      <c r="D25" s="270"/>
      <c r="E25" s="270"/>
      <c r="F25" s="270"/>
      <c r="G25" s="270"/>
      <c r="H25" s="270"/>
      <c r="I25" s="271"/>
    </row>
    <row r="26" spans="2:17" ht="15" thickBot="1" x14ac:dyDescent="0.35"/>
    <row r="27" spans="2:17" ht="15" thickBot="1" x14ac:dyDescent="0.35">
      <c r="B27" s="138" t="s">
        <v>27</v>
      </c>
      <c r="C27" s="148">
        <v>1.1499999999999999</v>
      </c>
      <c r="D27" s="149">
        <f>-C27</f>
        <v>-1.1499999999999999</v>
      </c>
    </row>
    <row r="29" spans="2:17" x14ac:dyDescent="0.3">
      <c r="B29" s="30"/>
      <c r="C29" s="251">
        <f t="shared" ref="C29:I29" si="6">C7</f>
        <v>0</v>
      </c>
      <c r="D29" s="252"/>
      <c r="E29" s="252"/>
      <c r="F29" s="252">
        <f t="shared" si="6"/>
        <v>0</v>
      </c>
      <c r="G29" s="252"/>
      <c r="H29" s="252"/>
      <c r="I29" s="252">
        <f t="shared" si="6"/>
        <v>0</v>
      </c>
      <c r="J29" s="252"/>
      <c r="K29" s="252"/>
      <c r="L29" s="252">
        <f t="shared" ref="L29" si="7">L7</f>
        <v>0</v>
      </c>
      <c r="M29" s="252"/>
      <c r="N29" s="252"/>
      <c r="O29" s="252">
        <f t="shared" ref="O29" si="8">O7</f>
        <v>0</v>
      </c>
      <c r="P29" s="252"/>
      <c r="Q29" s="253"/>
    </row>
    <row r="30" spans="2:17" x14ac:dyDescent="0.3">
      <c r="B30" s="29" t="s">
        <v>18</v>
      </c>
      <c r="C30" s="133">
        <f t="shared" ref="C30:K30" si="9">C8</f>
        <v>10</v>
      </c>
      <c r="D30" s="133">
        <f t="shared" si="9"/>
        <v>6.25</v>
      </c>
      <c r="E30" s="133">
        <f t="shared" si="9"/>
        <v>2.5</v>
      </c>
      <c r="F30" s="118">
        <f t="shared" si="9"/>
        <v>1.25</v>
      </c>
      <c r="G30" s="118">
        <f t="shared" si="9"/>
        <v>0.5</v>
      </c>
      <c r="H30" s="118">
        <f t="shared" si="9"/>
        <v>0</v>
      </c>
      <c r="I30" s="133">
        <f t="shared" si="9"/>
        <v>0</v>
      </c>
      <c r="J30" s="133">
        <f t="shared" si="9"/>
        <v>0</v>
      </c>
      <c r="K30" s="133">
        <f t="shared" si="9"/>
        <v>0</v>
      </c>
      <c r="L30" s="118">
        <f t="shared" ref="L30:Q30" si="10">L8</f>
        <v>0</v>
      </c>
      <c r="M30" s="118">
        <f t="shared" si="10"/>
        <v>0</v>
      </c>
      <c r="N30" s="118">
        <f t="shared" si="10"/>
        <v>0</v>
      </c>
      <c r="O30" s="133">
        <f t="shared" si="10"/>
        <v>0</v>
      </c>
      <c r="P30" s="133">
        <f t="shared" si="10"/>
        <v>0</v>
      </c>
      <c r="Q30" s="133">
        <f t="shared" si="10"/>
        <v>0</v>
      </c>
    </row>
    <row r="31" spans="2:17" x14ac:dyDescent="0.3">
      <c r="B31" s="27">
        <v>1</v>
      </c>
      <c r="C31" s="26">
        <f>IF($C$13=0,0,(C9-$C$12)/$C$13)</f>
        <v>-1</v>
      </c>
      <c r="D31" s="26">
        <f>IF($D$13=0,0,(D9-$D$12)/$D$13)</f>
        <v>-0.35267280792930111</v>
      </c>
      <c r="E31" s="26">
        <f>IF($E$13=0,0,(E9-$E$12)/$E$13)</f>
        <v>1.1431300219401848</v>
      </c>
      <c r="F31" s="26">
        <f>IF($F$13=0,0,(F9-$F$12)/$F$13)</f>
        <v>1.1483906521381342</v>
      </c>
      <c r="G31" s="26">
        <f>IF($G$13=0,0,(G9-$G$12)/$G$13)</f>
        <v>-1.0503736381331035</v>
      </c>
      <c r="H31" s="26" t="e">
        <f>IF($H$13=0,0,(H9-$H$12)/$H$13)</f>
        <v>#DIV/0!</v>
      </c>
      <c r="I31" s="26" t="e">
        <f>IF($I$13=0,0,(I9-$I$12)/$I$13)</f>
        <v>#DIV/0!</v>
      </c>
      <c r="J31" s="26" t="e">
        <f>IF($J$13=0,0,(J9-$J$12)/$J$13)</f>
        <v>#DIV/0!</v>
      </c>
      <c r="K31" s="26" t="e">
        <f>IF($K$13=0,0,(K9-$K$12)/$K$13)</f>
        <v>#DIV/0!</v>
      </c>
      <c r="L31" s="26" t="e">
        <f>IF($L$13=0,0,(L9-$L$12)/$L$13)</f>
        <v>#DIV/0!</v>
      </c>
      <c r="M31" s="26" t="e">
        <f>IF($M$13=0,0,(M9-$M$12)/$M$13)</f>
        <v>#DIV/0!</v>
      </c>
      <c r="N31" s="26" t="e">
        <f>IF($N$13=0,0,(N9-$N$12)/$N$13)</f>
        <v>#DIV/0!</v>
      </c>
      <c r="O31" s="26" t="e">
        <f>IF($O$13=0,0,(O9-$O$12)/$O$13)</f>
        <v>#DIV/0!</v>
      </c>
      <c r="P31" s="26" t="e">
        <f>IF($P$13=0,0,(P9-$P$12)/$P$13)</f>
        <v>#DIV/0!</v>
      </c>
      <c r="Q31" s="26" t="e">
        <f>IF($Q$13=0,0,(Q9-$Q$12)/$Q$13)</f>
        <v>#DIV/0!</v>
      </c>
    </row>
    <row r="32" spans="2:17" x14ac:dyDescent="0.3">
      <c r="B32" s="27">
        <v>2</v>
      </c>
      <c r="C32" s="26">
        <f>IF($C$13=0,0,(C10-$C$12)/$C$13)</f>
        <v>0</v>
      </c>
      <c r="D32" s="26">
        <f>IF($D$13=0,0,(D10-$D$12)/$D$13)</f>
        <v>-0.77588017744446003</v>
      </c>
      <c r="E32" s="26">
        <f>IF($E$13=0,0,(E10-$E$12)/$E$13)</f>
        <v>-0.43035483178923944</v>
      </c>
      <c r="F32" s="26">
        <f>IF($F$13=0,0,(F10-$F$12)/$F$13)</f>
        <v>-0.67859447626344915</v>
      </c>
      <c r="G32" s="26">
        <f>IF($G$13=0,0,(G10-$G$12)/$G$13)</f>
        <v>0.94056184869191506</v>
      </c>
      <c r="H32" s="26" t="e">
        <f>IF($H$13=0,0,(H10-$H$12)/$H$13)</f>
        <v>#DIV/0!</v>
      </c>
      <c r="I32" s="26" t="e">
        <f>IF($I$13=0,0,(I10-$I$12)/$I$13)</f>
        <v>#DIV/0!</v>
      </c>
      <c r="J32" s="26" t="e">
        <f>IF($J$13=0,0,(J10-$J$12)/$J$13)</f>
        <v>#DIV/0!</v>
      </c>
      <c r="K32" s="26" t="e">
        <f>IF($K$13=0,0,(K10-$K$12)/$K$13)</f>
        <v>#DIV/0!</v>
      </c>
      <c r="L32" s="26" t="e">
        <f>IF($L$13=0,0,(L10-$L$12)/$L$13)</f>
        <v>#DIV/0!</v>
      </c>
      <c r="M32" s="26" t="e">
        <f>IF($M$13=0,0,(M10-$M$12)/$M$13)</f>
        <v>#DIV/0!</v>
      </c>
      <c r="N32" s="26" t="e">
        <f>IF($N$13=0,0,(N10-$N$12)/$N$13)</f>
        <v>#DIV/0!</v>
      </c>
      <c r="O32" s="26" t="e">
        <f>IF($O$13=0,0,(O10-$O$12)/$O$13)</f>
        <v>#DIV/0!</v>
      </c>
      <c r="P32" s="26" t="e">
        <f>IF($P$13=0,0,(P10-$P$12)/$P$13)</f>
        <v>#DIV/0!</v>
      </c>
      <c r="Q32" s="26" t="e">
        <f>IF($Q$13=0,0,(Q10-$Q$12)/$Q$13)</f>
        <v>#DIV/0!</v>
      </c>
    </row>
    <row r="33" spans="2:17" x14ac:dyDescent="0.3">
      <c r="B33" s="27">
        <v>3</v>
      </c>
      <c r="C33" s="26">
        <f>IF($C$13=0,0,(C11-$C$12)/$C$13)</f>
        <v>1</v>
      </c>
      <c r="D33" s="26">
        <f>IF($D$13=0,0,(D11-$D$12)/$D$13)</f>
        <v>1.1285529853737553</v>
      </c>
      <c r="E33" s="26">
        <f>IF($E$13=0,0,(E11-$E$12)/$E$13)</f>
        <v>-0.71277519015092528</v>
      </c>
      <c r="F33" s="26">
        <f>IF($F$13=0,0,(F11-$F$12)/$F$13)</f>
        <v>-0.46979617587469358</v>
      </c>
      <c r="G33" s="26">
        <f>IF($G$13=0,0,(G11-$G$12)/$G$13)</f>
        <v>0.10981178944118801</v>
      </c>
      <c r="H33" s="26" t="e">
        <f>IF($H$13=0,0,(H11-$H$12)/$H$13)</f>
        <v>#DIV/0!</v>
      </c>
      <c r="I33" s="26" t="e">
        <f>IF($I$13=0,0,(I11-$I$12)/$I$13)</f>
        <v>#DIV/0!</v>
      </c>
      <c r="J33" s="26" t="e">
        <f>IF($J$13=0,0,(J11-$J$12)/$J$13)</f>
        <v>#DIV/0!</v>
      </c>
      <c r="K33" s="26" t="e">
        <f>IF($K$13=0,0,(K11-$K$12)/$K$13)</f>
        <v>#DIV/0!</v>
      </c>
      <c r="L33" s="26" t="e">
        <f>IF($L$13=0,0,(L11-$L$12)/$L$13)</f>
        <v>#DIV/0!</v>
      </c>
      <c r="M33" s="26" t="e">
        <f>IF($M$13=0,0,(M11-$M$12)/$M$13)</f>
        <v>#DIV/0!</v>
      </c>
      <c r="N33" s="26" t="e">
        <f>IF($N$13=0,0,(N11-$N$12)/$N$13)</f>
        <v>#DIV/0!</v>
      </c>
      <c r="O33" s="26" t="e">
        <f>IF($O$13=0,0,(O11-$O$12)/$O$13)</f>
        <v>#DIV/0!</v>
      </c>
      <c r="P33" s="26" t="e">
        <f>IF($P$13=0,0,(P11-$P$12)/$P$13)</f>
        <v>#DIV/0!</v>
      </c>
      <c r="Q33" s="26" t="e">
        <f>IF($Q$13=0,0,(Q11-$Q$12)/$Q$13)</f>
        <v>#DIV/0!</v>
      </c>
    </row>
    <row r="34" spans="2:17" x14ac:dyDescent="0.3">
      <c r="B34" t="s">
        <v>26</v>
      </c>
    </row>
    <row r="52" spans="2:17" ht="15" thickBot="1" x14ac:dyDescent="0.35"/>
    <row r="53" spans="2:17" x14ac:dyDescent="0.3">
      <c r="B53" s="266" t="s">
        <v>28</v>
      </c>
      <c r="C53" s="267"/>
      <c r="D53" s="267"/>
      <c r="E53" s="267"/>
      <c r="F53" s="267"/>
      <c r="G53" s="267"/>
      <c r="H53" s="267"/>
      <c r="I53" s="268"/>
    </row>
    <row r="54" spans="2:17" ht="15" thickBot="1" x14ac:dyDescent="0.35">
      <c r="B54" s="269"/>
      <c r="C54" s="270"/>
      <c r="D54" s="270"/>
      <c r="E54" s="270"/>
      <c r="F54" s="270"/>
      <c r="G54" s="270"/>
      <c r="H54" s="270"/>
      <c r="I54" s="271"/>
    </row>
    <row r="55" spans="2:17" ht="15" thickBot="1" x14ac:dyDescent="0.35"/>
    <row r="56" spans="2:17" ht="15" thickBot="1" x14ac:dyDescent="0.35">
      <c r="B56" s="150" t="s">
        <v>29</v>
      </c>
      <c r="C56" s="148">
        <v>1.64</v>
      </c>
      <c r="D56" s="151">
        <f>-C56</f>
        <v>-1.64</v>
      </c>
    </row>
    <row r="58" spans="2:17" x14ac:dyDescent="0.3">
      <c r="B58" s="30"/>
      <c r="C58" s="251">
        <f>C29</f>
        <v>0</v>
      </c>
      <c r="D58" s="252"/>
      <c r="E58" s="252"/>
      <c r="F58" s="252">
        <f>F29</f>
        <v>0</v>
      </c>
      <c r="G58" s="252"/>
      <c r="H58" s="252"/>
      <c r="I58" s="252">
        <f>I29</f>
        <v>0</v>
      </c>
      <c r="J58" s="252"/>
      <c r="K58" s="252"/>
      <c r="L58" s="252">
        <f>L29</f>
        <v>0</v>
      </c>
      <c r="M58" s="252"/>
      <c r="N58" s="252"/>
      <c r="O58" s="252">
        <f>O29</f>
        <v>0</v>
      </c>
      <c r="P58" s="252"/>
      <c r="Q58" s="253"/>
    </row>
    <row r="59" spans="2:17" x14ac:dyDescent="0.3">
      <c r="B59" s="29" t="s">
        <v>18</v>
      </c>
      <c r="C59" s="133">
        <f>C30</f>
        <v>10</v>
      </c>
      <c r="D59" s="133">
        <f>D30</f>
        <v>6.25</v>
      </c>
      <c r="E59" s="133">
        <f>E30</f>
        <v>2.5</v>
      </c>
      <c r="F59" s="118">
        <f>F30</f>
        <v>1.25</v>
      </c>
      <c r="G59" s="118">
        <f>G30</f>
        <v>0.5</v>
      </c>
      <c r="H59" s="118">
        <f>H30</f>
        <v>0</v>
      </c>
      <c r="I59" s="133">
        <f>I30</f>
        <v>0</v>
      </c>
      <c r="J59" s="133">
        <f>J30</f>
        <v>0</v>
      </c>
      <c r="K59" s="133">
        <f>K30</f>
        <v>0</v>
      </c>
      <c r="L59" s="118">
        <f>L30</f>
        <v>0</v>
      </c>
      <c r="M59" s="118">
        <f>M30</f>
        <v>0</v>
      </c>
      <c r="N59" s="118">
        <f>N30</f>
        <v>0</v>
      </c>
      <c r="O59" s="133">
        <f>O30</f>
        <v>0</v>
      </c>
      <c r="P59" s="133">
        <f>P30</f>
        <v>0</v>
      </c>
      <c r="Q59" s="133">
        <f>Q30</f>
        <v>0</v>
      </c>
    </row>
    <row r="60" spans="2:17" x14ac:dyDescent="0.3">
      <c r="B60" s="27">
        <v>1</v>
      </c>
      <c r="C60" s="26">
        <f>IF($C$22=0,0,(C19*SQRT($C$2))/SQRT($C$22))</f>
        <v>0.95264772525955654</v>
      </c>
      <c r="D60" s="26">
        <f>IF($D$22=0,0,(D19*SQRT($C$2))/SQRT($D$22))</f>
        <v>1.0172892333039727</v>
      </c>
      <c r="E60" s="26">
        <f>IF($E$22=0,0,(E19*SQRT($C$2))/SQRT($E$22))</f>
        <v>0.9404315247853936</v>
      </c>
      <c r="F60" s="26">
        <f>IF($F$22=0,0,(F19*SQRT($C$2))/SQRT($F$22))</f>
        <v>0.14777377435869646</v>
      </c>
      <c r="G60" s="26">
        <f>IF($G$22=0,0,(G19*SQRT($C$2))/SQRT($G$22))</f>
        <v>1.1139973837921437</v>
      </c>
      <c r="H60" s="26" t="e">
        <f>IF($H$22=0,0,(H19*SQRT($C$2))/SQRT($H$22))</f>
        <v>#DIV/0!</v>
      </c>
      <c r="I60" s="26" t="e">
        <f>IF($I$22=0,0,(I19*SQRT($C$2))/SQRT($I$22))</f>
        <v>#DIV/0!</v>
      </c>
      <c r="J60" s="26" t="e">
        <f>IF($J$22=0,0,(J19*SQRT($C$2))/SQRT($J$22))</f>
        <v>#DIV/0!</v>
      </c>
      <c r="K60" s="26" t="e">
        <f>IF($K$22=0,0,(K19*SQRT($C$2))/SQRT($K$22))</f>
        <v>#DIV/0!</v>
      </c>
      <c r="L60" s="26" t="e">
        <f>IF($L$22=0,0,(L19*SQRT($C$2))/SQRT($L$22))</f>
        <v>#DIV/0!</v>
      </c>
      <c r="M60" s="26" t="e">
        <f>IF($M$22=0,0,(M19*SQRT($C$2))/SQRT($M$22))</f>
        <v>#DIV/0!</v>
      </c>
      <c r="N60" s="26" t="e">
        <f>IF($N$22=0,0,(N19*SQRT($C$2))/SQRT($N$22))</f>
        <v>#DIV/0!</v>
      </c>
      <c r="O60" s="26" t="e">
        <f>IF($O$22=0,0,(O19*SQRT($C$2))/SQRT($O$22))</f>
        <v>#DIV/0!</v>
      </c>
      <c r="P60" s="26" t="e">
        <f>IF($P$22=0,0,(P19*SQRT($C$2))/SQRT($P$22))</f>
        <v>#DIV/0!</v>
      </c>
      <c r="Q60" s="26" t="e">
        <f>IF($Q$22=0,0,(Q19*SQRT($C$2))/SQRT($Q$22))</f>
        <v>#DIV/0!</v>
      </c>
    </row>
    <row r="61" spans="2:17" x14ac:dyDescent="0.3">
      <c r="B61" s="27">
        <v>2</v>
      </c>
      <c r="C61" s="26">
        <f>IF($C$22=0,0,(C20*SQRT($C$2))/SQRT($C$22))</f>
        <v>1.3416407864998741</v>
      </c>
      <c r="D61" s="26">
        <f>IF($D$22=0,0,(D20*SQRT($C$2))/SQRT($D$22))</f>
        <v>0.54397868206347033</v>
      </c>
      <c r="E61" s="26">
        <f>IF($E$22=0,0,(E20*SQRT($C$2))/SQRT($E$22))</f>
        <v>1.347201647845482</v>
      </c>
      <c r="F61" s="26">
        <f>IF($F$22=0,0,(F20*SQRT($C$2))/SQRT($F$22))</f>
        <v>1.15054052552118</v>
      </c>
      <c r="G61" s="26">
        <f>IF($G$22=0,0,(G20*SQRT($C$2))/SQRT($G$22))</f>
        <v>0.61854603638396999</v>
      </c>
      <c r="H61" s="26" t="e">
        <f>IF($H$22=0,0,(H20*SQRT($C$2))/SQRT($H$22))</f>
        <v>#DIV/0!</v>
      </c>
      <c r="I61" s="26" t="e">
        <f>IF($I$22=0,0,(I20*SQRT($C$2))/SQRT($I$22))</f>
        <v>#DIV/0!</v>
      </c>
      <c r="J61" s="26" t="e">
        <f>IF($J$22=0,0,(J20*SQRT($C$2))/SQRT($J$22))</f>
        <v>#DIV/0!</v>
      </c>
      <c r="K61" s="26" t="e">
        <f>IF($K$22=0,0,(K20*SQRT($C$2))/SQRT($K$22))</f>
        <v>#DIV/0!</v>
      </c>
      <c r="L61" s="26" t="e">
        <f>IF($L$22=0,0,(L20*SQRT($C$2))/SQRT($L$22))</f>
        <v>#DIV/0!</v>
      </c>
      <c r="M61" s="26" t="e">
        <f>IF($M$22=0,0,(M20*SQRT($C$2))/SQRT($M$22))</f>
        <v>#DIV/0!</v>
      </c>
      <c r="N61" s="26" t="e">
        <f>IF($N$22=0,0,(N20*SQRT($C$2))/SQRT($N$22))</f>
        <v>#DIV/0!</v>
      </c>
      <c r="O61" s="26" t="e">
        <f>IF($O$22=0,0,(O20*SQRT($C$2))/SQRT($O$22))</f>
        <v>#DIV/0!</v>
      </c>
      <c r="P61" s="26" t="e">
        <f>IF($P$22=0,0,(P20*SQRT($C$2))/SQRT($P$22))</f>
        <v>#DIV/0!</v>
      </c>
      <c r="Q61" s="26" t="e">
        <f>IF($Q$22=0,0,(Q20*SQRT($C$2))/SQRT($Q$22))</f>
        <v>#DIV/0!</v>
      </c>
    </row>
    <row r="62" spans="2:17" x14ac:dyDescent="0.3">
      <c r="B62" s="27">
        <v>3</v>
      </c>
      <c r="C62" s="26">
        <f>IF($C$22=0,0,(C21*SQRT($C$2))/SQRT($C$22))</f>
        <v>0.54079784722000468</v>
      </c>
      <c r="D62" s="26">
        <f>IF($D$22=0,0,(D21*SQRT($C$2))/SQRT($D$22))</f>
        <v>1.2919790281828514</v>
      </c>
      <c r="E62" s="26">
        <f>IF($E$22=0,0,(E21*SQRT($C$2))/SQRT($E$22))</f>
        <v>0.54830307972164227</v>
      </c>
      <c r="F62" s="26">
        <f>IF($F$22=0,0,(F21*SQRT($C$2))/SQRT($F$22))</f>
        <v>1.2862423608112243</v>
      </c>
      <c r="G62" s="26">
        <f>IF($G$22=0,0,(G21*SQRT($C$2))/SQRT($G$22))</f>
        <v>1.1732052803230726</v>
      </c>
      <c r="H62" s="26" t="e">
        <f>IF($H$22=0,0,(H21*SQRT($C$2))/SQRT($H$22))</f>
        <v>#DIV/0!</v>
      </c>
      <c r="I62" s="26" t="e">
        <f>IF($I$22=0,0,(I21*SQRT($C$2))/SQRT($I$22))</f>
        <v>#DIV/0!</v>
      </c>
      <c r="J62" s="26" t="e">
        <f>IF($J$22=0,0,(J21*SQRT($C$2))/SQRT($J$22))</f>
        <v>#DIV/0!</v>
      </c>
      <c r="K62" s="26" t="e">
        <f>IF($K$22=0,0,(K21*SQRT($C$2))/SQRT($K$22))</f>
        <v>#DIV/0!</v>
      </c>
      <c r="L62" s="26" t="e">
        <f>IF($L$22=0,0,(L21*SQRT($C$2))/SQRT($L$22))</f>
        <v>#DIV/0!</v>
      </c>
      <c r="M62" s="26" t="e">
        <f>IF($M$22=0,0,(M21*SQRT($C$2))/SQRT($M$22))</f>
        <v>#DIV/0!</v>
      </c>
      <c r="N62" s="26" t="e">
        <f>IF($N$22=0,0,(N21*SQRT($C$2))/SQRT($N$22))</f>
        <v>#DIV/0!</v>
      </c>
      <c r="O62" s="26" t="e">
        <f>IF($O$22=0,0,(O21*SQRT($C$2))/SQRT($O$22))</f>
        <v>#DIV/0!</v>
      </c>
      <c r="P62" s="26" t="e">
        <f>IF($P$22=0,0,(P21*SQRT($C$2))/SQRT($P$22))</f>
        <v>#DIV/0!</v>
      </c>
      <c r="Q62" s="26" t="e">
        <f>IF($Q$22=0,0,(Q21*SQRT($C$2))/SQRT($Q$22))</f>
        <v>#DIV/0!</v>
      </c>
    </row>
    <row r="63" spans="2:17" x14ac:dyDescent="0.3">
      <c r="B63" t="s">
        <v>26</v>
      </c>
    </row>
    <row r="66" spans="2:9" ht="17.25" customHeight="1" x14ac:dyDescent="0.3"/>
    <row r="67" spans="2:9" ht="17.25" customHeight="1" x14ac:dyDescent="0.3"/>
    <row r="68" spans="2:9" ht="17.25" customHeight="1" x14ac:dyDescent="0.3"/>
    <row r="75" spans="2:9" ht="42" customHeight="1" x14ac:dyDescent="0.3"/>
    <row r="79" spans="2:9" ht="15" thickBot="1" x14ac:dyDescent="0.35"/>
    <row r="80" spans="2:9" x14ac:dyDescent="0.3">
      <c r="B80" s="256" t="s">
        <v>31</v>
      </c>
      <c r="C80" s="257"/>
      <c r="D80" s="257"/>
      <c r="E80" s="257"/>
      <c r="F80" s="257"/>
      <c r="G80" s="257"/>
      <c r="H80" s="257"/>
      <c r="I80" s="258"/>
    </row>
    <row r="81" spans="1:17" ht="18.75" customHeight="1" thickBot="1" x14ac:dyDescent="0.35">
      <c r="B81" s="259"/>
      <c r="C81" s="260"/>
      <c r="D81" s="260"/>
      <c r="E81" s="260"/>
      <c r="F81" s="260"/>
      <c r="G81" s="260"/>
      <c r="H81" s="260"/>
      <c r="I81" s="261"/>
    </row>
    <row r="83" spans="1:17" x14ac:dyDescent="0.3">
      <c r="B83" s="262" t="s">
        <v>37</v>
      </c>
      <c r="C83" s="251">
        <f t="shared" ref="C83:Q83" si="11">C29</f>
        <v>0</v>
      </c>
      <c r="D83" s="252">
        <f t="shared" si="11"/>
        <v>0</v>
      </c>
      <c r="E83" s="252">
        <f t="shared" si="11"/>
        <v>0</v>
      </c>
      <c r="F83" s="252">
        <f t="shared" si="11"/>
        <v>0</v>
      </c>
      <c r="G83" s="252">
        <f t="shared" si="11"/>
        <v>0</v>
      </c>
      <c r="H83" s="252">
        <f t="shared" si="11"/>
        <v>0</v>
      </c>
      <c r="I83" s="252">
        <f t="shared" si="11"/>
        <v>0</v>
      </c>
      <c r="J83" s="252">
        <f t="shared" si="11"/>
        <v>0</v>
      </c>
      <c r="K83" s="252">
        <f t="shared" si="11"/>
        <v>0</v>
      </c>
      <c r="L83" s="252">
        <f t="shared" si="11"/>
        <v>0</v>
      </c>
      <c r="M83" s="252">
        <f t="shared" si="11"/>
        <v>0</v>
      </c>
      <c r="N83" s="252">
        <f t="shared" si="11"/>
        <v>0</v>
      </c>
      <c r="O83" s="252">
        <f t="shared" si="11"/>
        <v>0</v>
      </c>
      <c r="P83" s="252">
        <f t="shared" si="11"/>
        <v>0</v>
      </c>
      <c r="Q83" s="253">
        <f t="shared" si="11"/>
        <v>0</v>
      </c>
    </row>
    <row r="84" spans="1:17" ht="15" customHeight="1" x14ac:dyDescent="0.3">
      <c r="B84" s="262"/>
      <c r="C84" s="133">
        <f t="shared" ref="C84:Q84" si="12">C8</f>
        <v>10</v>
      </c>
      <c r="D84" s="133">
        <f t="shared" si="12"/>
        <v>6.25</v>
      </c>
      <c r="E84" s="133">
        <f t="shared" si="12"/>
        <v>2.5</v>
      </c>
      <c r="F84" s="118">
        <f t="shared" si="12"/>
        <v>1.25</v>
      </c>
      <c r="G84" s="118">
        <f t="shared" si="12"/>
        <v>0.5</v>
      </c>
      <c r="H84" s="118">
        <f t="shared" si="12"/>
        <v>0</v>
      </c>
      <c r="I84" s="133">
        <f t="shared" si="12"/>
        <v>0</v>
      </c>
      <c r="J84" s="133">
        <f t="shared" si="12"/>
        <v>0</v>
      </c>
      <c r="K84" s="133">
        <f t="shared" si="12"/>
        <v>0</v>
      </c>
      <c r="L84" s="118">
        <f t="shared" si="12"/>
        <v>0</v>
      </c>
      <c r="M84" s="118">
        <f t="shared" si="12"/>
        <v>0</v>
      </c>
      <c r="N84" s="118">
        <f t="shared" si="12"/>
        <v>0</v>
      </c>
      <c r="O84" s="133">
        <f t="shared" si="12"/>
        <v>0</v>
      </c>
      <c r="P84" s="133">
        <f t="shared" si="12"/>
        <v>0</v>
      </c>
      <c r="Q84" s="133">
        <f t="shared" si="12"/>
        <v>0</v>
      </c>
    </row>
    <row r="85" spans="1:17" ht="18.75" customHeight="1" x14ac:dyDescent="0.3">
      <c r="B85" s="32" t="s">
        <v>38</v>
      </c>
      <c r="C85" s="26">
        <f t="shared" ref="C85:Q85" si="13">MAX(C19:C21)</f>
        <v>1.4106735979665838E-2</v>
      </c>
      <c r="D85" s="26">
        <f t="shared" si="13"/>
        <v>3.1953090617340876E-2</v>
      </c>
      <c r="E85" s="26">
        <f t="shared" si="13"/>
        <v>1.9502136635080117E-2</v>
      </c>
      <c r="F85" s="26">
        <f t="shared" si="13"/>
        <v>2.3028967265887823E-2</v>
      </c>
      <c r="G85" s="26">
        <f t="shared" si="13"/>
        <v>3.5501173689518113E-2</v>
      </c>
      <c r="H85" s="26" t="e">
        <f t="shared" si="13"/>
        <v>#DIV/0!</v>
      </c>
      <c r="I85" s="26" t="e">
        <f t="shared" si="13"/>
        <v>#DIV/0!</v>
      </c>
      <c r="J85" s="26" t="e">
        <f t="shared" si="13"/>
        <v>#DIV/0!</v>
      </c>
      <c r="K85" s="26" t="e">
        <f t="shared" si="13"/>
        <v>#DIV/0!</v>
      </c>
      <c r="L85" s="26" t="e">
        <f t="shared" si="13"/>
        <v>#DIV/0!</v>
      </c>
      <c r="M85" s="26" t="e">
        <f t="shared" si="13"/>
        <v>#DIV/0!</v>
      </c>
      <c r="N85" s="26" t="e">
        <f t="shared" si="13"/>
        <v>#DIV/0!</v>
      </c>
      <c r="O85" s="26" t="e">
        <f t="shared" si="13"/>
        <v>#DIV/0!</v>
      </c>
      <c r="P85" s="26" t="e">
        <f t="shared" si="13"/>
        <v>#DIV/0!</v>
      </c>
      <c r="Q85" s="26" t="e">
        <f t="shared" si="13"/>
        <v>#DIV/0!</v>
      </c>
    </row>
    <row r="86" spans="1:17" x14ac:dyDescent="0.3">
      <c r="A86" s="130"/>
      <c r="B86" s="32" t="s">
        <v>32</v>
      </c>
      <c r="C86" s="33">
        <f>IF($C$13=0,0,((C85)^2)/SUMSQ(C19:C21))</f>
        <v>0.60000000000000031</v>
      </c>
      <c r="D86" s="33">
        <f>IF($D$13=0,0,((D85)^2)/SUMSQ(D19:D21))</f>
        <v>0.55640326975476839</v>
      </c>
      <c r="E86" s="33">
        <f>IF($E$13=0,0,((E85)^2)/SUMSQ(E19:E21))</f>
        <v>0.60498409331919412</v>
      </c>
      <c r="F86" s="33">
        <f>IF($F$13=0,0,((F85)^2)/SUMSQ(F19:F21))</f>
        <v>0.55147313691507738</v>
      </c>
      <c r="G86" s="33">
        <f>IF($G$13=0,0,((G85)^2)/SUMSQ(G19:G21))</f>
        <v>0.45880354325931316</v>
      </c>
      <c r="H86" s="33" t="e">
        <f>IF($H$13=0,0,((H85)^2)/SUMSQ(H19:H21))</f>
        <v>#DIV/0!</v>
      </c>
      <c r="I86" s="33" t="e">
        <f>IF($I$13=0,0,((I85)^2)/SUMSQ(I19:I21))</f>
        <v>#DIV/0!</v>
      </c>
      <c r="J86" s="33" t="e">
        <f>IF($J$13=0,0,((J85)^2)/SUMSQ(J19:J21))</f>
        <v>#DIV/0!</v>
      </c>
      <c r="K86" s="33" t="e">
        <f>IF($K$13=0,0,((K85)^2)/SUMSQ(K19:K21))</f>
        <v>#DIV/0!</v>
      </c>
      <c r="L86" s="33" t="e">
        <f>IF($L$13=0,0,((L85)^2)/SUMSQ(L19:L21))</f>
        <v>#DIV/0!</v>
      </c>
      <c r="M86" s="33" t="e">
        <f>IF($M$13=0,0,((M85)^2)/SUMSQ(M19:M21))</f>
        <v>#DIV/0!</v>
      </c>
      <c r="N86" s="33" t="e">
        <f>IF($N$13=0,0,((N85)^2)/SUMSQ(N19:N21))</f>
        <v>#DIV/0!</v>
      </c>
      <c r="O86" s="33" t="e">
        <f>IF($O$13=0,0,((O85)^2)/SUMSQ(O19:O21))</f>
        <v>#DIV/0!</v>
      </c>
      <c r="P86" s="33" t="e">
        <f>IF($P$13=0,0,((P85)^2)/SUMSQ(P19:P21))</f>
        <v>#DIV/0!</v>
      </c>
      <c r="Q86" s="33" t="e">
        <f>IF($Q$13=0,0,((Q85)^2)/SUMSQ(Q19:Q21))</f>
        <v>#DIV/0!</v>
      </c>
    </row>
    <row r="87" spans="1:17" ht="15.6" x14ac:dyDescent="0.3">
      <c r="A87" s="130" t="s">
        <v>34</v>
      </c>
      <c r="B87" s="32" t="s">
        <v>39</v>
      </c>
      <c r="C87" s="152">
        <v>0.87090000000000001</v>
      </c>
      <c r="D87" s="152">
        <v>0.87090000000000001</v>
      </c>
      <c r="E87" s="152">
        <v>0.87090000000000001</v>
      </c>
      <c r="F87" s="152">
        <v>0.87090000000000001</v>
      </c>
      <c r="G87" s="152">
        <v>0.87090000000000001</v>
      </c>
      <c r="H87" s="152">
        <v>0.87090000000000001</v>
      </c>
      <c r="I87" s="152">
        <v>0.87090000000000001</v>
      </c>
      <c r="J87" s="152">
        <v>0.87090000000000001</v>
      </c>
      <c r="K87" s="152">
        <v>0.87090000000000001</v>
      </c>
      <c r="L87" s="152">
        <v>0.87090000000000001</v>
      </c>
      <c r="M87" s="152">
        <v>0.87090000000000001</v>
      </c>
      <c r="N87" s="152">
        <v>0.87090000000000001</v>
      </c>
      <c r="O87" s="152">
        <v>0.87090000000000001</v>
      </c>
      <c r="P87" s="152">
        <v>0.87090000000000001</v>
      </c>
      <c r="Q87" s="152">
        <v>0.87090000000000001</v>
      </c>
    </row>
    <row r="88" spans="1:17" ht="15.6" x14ac:dyDescent="0.3">
      <c r="A88" s="130" t="s">
        <v>55</v>
      </c>
      <c r="B88" s="32" t="s">
        <v>40</v>
      </c>
      <c r="C88" s="152">
        <v>0.94230000000000003</v>
      </c>
      <c r="D88" s="152">
        <v>0.94230000000000003</v>
      </c>
      <c r="E88" s="152">
        <v>0.94230000000000003</v>
      </c>
      <c r="F88" s="152">
        <v>0.94230000000000003</v>
      </c>
      <c r="G88" s="152">
        <v>0.94230000000000003</v>
      </c>
      <c r="H88" s="152">
        <v>0.94230000000000003</v>
      </c>
      <c r="I88" s="152">
        <v>0.94230000000000003</v>
      </c>
      <c r="J88" s="152">
        <v>0.94230000000000003</v>
      </c>
      <c r="K88" s="152">
        <v>0.94230000000000003</v>
      </c>
      <c r="L88" s="152">
        <v>0.94230000000000003</v>
      </c>
      <c r="M88" s="152">
        <v>0.94230000000000003</v>
      </c>
      <c r="N88" s="152">
        <v>0.94230000000000003</v>
      </c>
      <c r="O88" s="152">
        <v>0.94230000000000003</v>
      </c>
      <c r="P88" s="152">
        <v>0.94230000000000003</v>
      </c>
      <c r="Q88" s="152">
        <v>0.94230000000000003</v>
      </c>
    </row>
    <row r="89" spans="1:17" x14ac:dyDescent="0.3">
      <c r="A89" s="130" t="s">
        <v>56</v>
      </c>
      <c r="B89" s="29" t="s">
        <v>33</v>
      </c>
      <c r="C89" s="31" t="str">
        <f>IF(C86&lt;=C87,"Aceptado",IF(AND(C86&gt;C87,C86&lt;=C88),"Dudoso","Atípico"))</f>
        <v>Aceptado</v>
      </c>
      <c r="D89" s="31" t="str">
        <f t="shared" ref="D89:K89" si="14">IF(D86&lt;=D87,"Aceptado",IF(AND(D86&gt;D87,D86&lt;=D88),"Dudoso","Atípico"))</f>
        <v>Aceptado</v>
      </c>
      <c r="E89" s="31" t="str">
        <f t="shared" si="14"/>
        <v>Aceptado</v>
      </c>
      <c r="F89" s="31" t="str">
        <f t="shared" si="14"/>
        <v>Aceptado</v>
      </c>
      <c r="G89" s="31" t="str">
        <f t="shared" si="14"/>
        <v>Aceptado</v>
      </c>
      <c r="H89" s="31" t="e">
        <f t="shared" si="14"/>
        <v>#DIV/0!</v>
      </c>
      <c r="I89" s="31" t="e">
        <f t="shared" si="14"/>
        <v>#DIV/0!</v>
      </c>
      <c r="J89" s="31" t="e">
        <f t="shared" si="14"/>
        <v>#DIV/0!</v>
      </c>
      <c r="K89" s="31" t="e">
        <f t="shared" si="14"/>
        <v>#DIV/0!</v>
      </c>
      <c r="L89" s="31" t="e">
        <f t="shared" ref="L89:Q89" si="15">IF(L86&lt;=L87,"Aceptado",IF(AND(L86&gt;L87,L86&lt;=L88),"Dudoso","Atípico"))</f>
        <v>#DIV/0!</v>
      </c>
      <c r="M89" s="31" t="e">
        <f t="shared" si="15"/>
        <v>#DIV/0!</v>
      </c>
      <c r="N89" s="31" t="e">
        <f t="shared" si="15"/>
        <v>#DIV/0!</v>
      </c>
      <c r="O89" s="31" t="e">
        <f t="shared" si="15"/>
        <v>#DIV/0!</v>
      </c>
      <c r="P89" s="31" t="e">
        <f t="shared" si="15"/>
        <v>#DIV/0!</v>
      </c>
      <c r="Q89" s="31" t="e">
        <f t="shared" si="15"/>
        <v>#DIV/0!</v>
      </c>
    </row>
    <row r="90" spans="1:17" x14ac:dyDescent="0.3">
      <c r="A90" s="130"/>
    </row>
    <row r="91" spans="1:17" x14ac:dyDescent="0.3">
      <c r="B91" s="39" t="s">
        <v>52</v>
      </c>
    </row>
    <row r="93" spans="1:17" x14ac:dyDescent="0.3">
      <c r="D93" s="254" t="s">
        <v>30</v>
      </c>
      <c r="E93" s="254"/>
      <c r="F93" s="254"/>
    </row>
    <row r="94" spans="1:17" x14ac:dyDescent="0.3">
      <c r="B94" s="35"/>
      <c r="C94" s="35"/>
      <c r="D94" s="34">
        <v>17</v>
      </c>
      <c r="E94" s="196">
        <v>18</v>
      </c>
      <c r="F94" s="34">
        <v>37</v>
      </c>
    </row>
    <row r="95" spans="1:17" x14ac:dyDescent="0.3">
      <c r="B95" s="263" t="s">
        <v>43</v>
      </c>
      <c r="C95" s="36" t="s">
        <v>44</v>
      </c>
      <c r="D95" s="37">
        <v>0.54659999999999997</v>
      </c>
      <c r="E95" s="197">
        <f>D95-((($D$94-$E$94)/($D$94-$F$94))*(D95-F95))</f>
        <v>0.54300999999999999</v>
      </c>
      <c r="F95" s="37">
        <v>0.4748</v>
      </c>
    </row>
    <row r="96" spans="1:17" x14ac:dyDescent="0.3">
      <c r="B96" s="264"/>
      <c r="C96" s="38" t="s">
        <v>45</v>
      </c>
      <c r="D96" s="35">
        <v>0.60589999999999999</v>
      </c>
      <c r="E96" s="198">
        <f>D96-((($D$94-$E$94)/($D$94-$F$94))*(D96-F96))</f>
        <v>0.60136999999999996</v>
      </c>
      <c r="F96" s="35">
        <v>0.51529999999999998</v>
      </c>
    </row>
    <row r="97" spans="2:17" x14ac:dyDescent="0.3">
      <c r="B97" t="s">
        <v>46</v>
      </c>
    </row>
    <row r="99" spans="2:17" x14ac:dyDescent="0.3">
      <c r="B99" s="39" t="s">
        <v>58</v>
      </c>
    </row>
    <row r="101" spans="2:17" x14ac:dyDescent="0.3">
      <c r="B101" s="255" t="s">
        <v>59</v>
      </c>
      <c r="C101" s="255"/>
      <c r="D101" s="255"/>
      <c r="E101" s="255"/>
      <c r="F101" s="255"/>
      <c r="G101" s="255"/>
      <c r="H101" s="255"/>
      <c r="I101" s="255"/>
      <c r="J101" s="255"/>
    </row>
    <row r="102" spans="2:17" x14ac:dyDescent="0.3">
      <c r="B102" s="265" t="s">
        <v>60</v>
      </c>
      <c r="C102" s="265"/>
      <c r="D102" s="265"/>
      <c r="E102" s="265"/>
      <c r="F102" s="265"/>
      <c r="G102" s="265"/>
      <c r="H102" s="265"/>
      <c r="I102" s="265"/>
      <c r="J102" s="265"/>
    </row>
    <row r="103" spans="2:17" x14ac:dyDescent="0.3">
      <c r="B103" s="255" t="s">
        <v>61</v>
      </c>
      <c r="C103" s="255"/>
      <c r="D103" s="255"/>
      <c r="E103" s="255"/>
      <c r="F103" s="255"/>
      <c r="G103" s="255"/>
      <c r="H103" s="255"/>
      <c r="I103" s="255"/>
      <c r="J103" s="255"/>
    </row>
    <row r="104" spans="2:17" ht="15" thickBot="1" x14ac:dyDescent="0.35"/>
    <row r="105" spans="2:17" x14ac:dyDescent="0.3">
      <c r="B105" s="256" t="s">
        <v>35</v>
      </c>
      <c r="C105" s="257"/>
      <c r="D105" s="257"/>
      <c r="E105" s="257"/>
      <c r="F105" s="257"/>
      <c r="G105" s="257"/>
      <c r="H105" s="257"/>
      <c r="I105" s="258"/>
    </row>
    <row r="106" spans="2:17" ht="18.75" customHeight="1" thickBot="1" x14ac:dyDescent="0.35">
      <c r="B106" s="259"/>
      <c r="C106" s="260"/>
      <c r="D106" s="260"/>
      <c r="E106" s="260"/>
      <c r="F106" s="260"/>
      <c r="G106" s="260"/>
      <c r="H106" s="260"/>
      <c r="I106" s="261"/>
    </row>
    <row r="107" spans="2:17" ht="30" customHeight="1" x14ac:dyDescent="0.3"/>
    <row r="108" spans="2:17" x14ac:dyDescent="0.3">
      <c r="B108" s="262" t="s">
        <v>18</v>
      </c>
      <c r="C108" s="251">
        <f t="shared" ref="C108:Q108" si="16">C29</f>
        <v>0</v>
      </c>
      <c r="D108" s="252">
        <f t="shared" si="16"/>
        <v>0</v>
      </c>
      <c r="E108" s="252">
        <f t="shared" si="16"/>
        <v>0</v>
      </c>
      <c r="F108" s="252">
        <f t="shared" si="16"/>
        <v>0</v>
      </c>
      <c r="G108" s="252">
        <f t="shared" si="16"/>
        <v>0</v>
      </c>
      <c r="H108" s="252">
        <f t="shared" si="16"/>
        <v>0</v>
      </c>
      <c r="I108" s="252">
        <f t="shared" si="16"/>
        <v>0</v>
      </c>
      <c r="J108" s="252">
        <f t="shared" si="16"/>
        <v>0</v>
      </c>
      <c r="K108" s="252">
        <f t="shared" si="16"/>
        <v>0</v>
      </c>
      <c r="L108" s="252">
        <f t="shared" si="16"/>
        <v>0</v>
      </c>
      <c r="M108" s="252">
        <f t="shared" si="16"/>
        <v>0</v>
      </c>
      <c r="N108" s="252">
        <f t="shared" si="16"/>
        <v>0</v>
      </c>
      <c r="O108" s="252">
        <f t="shared" si="16"/>
        <v>0</v>
      </c>
      <c r="P108" s="252">
        <f t="shared" si="16"/>
        <v>0</v>
      </c>
      <c r="Q108" s="253">
        <f t="shared" si="16"/>
        <v>0</v>
      </c>
    </row>
    <row r="109" spans="2:17" x14ac:dyDescent="0.3">
      <c r="B109" s="262"/>
      <c r="C109" s="133">
        <f t="shared" ref="C109:K109" si="17">C84</f>
        <v>10</v>
      </c>
      <c r="D109" s="133">
        <f t="shared" si="17"/>
        <v>6.25</v>
      </c>
      <c r="E109" s="133">
        <f t="shared" si="17"/>
        <v>2.5</v>
      </c>
      <c r="F109" s="118">
        <f t="shared" si="17"/>
        <v>1.25</v>
      </c>
      <c r="G109" s="118">
        <f t="shared" si="17"/>
        <v>0.5</v>
      </c>
      <c r="H109" s="118">
        <f t="shared" si="17"/>
        <v>0</v>
      </c>
      <c r="I109" s="133">
        <f t="shared" si="17"/>
        <v>0</v>
      </c>
      <c r="J109" s="133">
        <f t="shared" si="17"/>
        <v>0</v>
      </c>
      <c r="K109" s="133">
        <f t="shared" si="17"/>
        <v>0</v>
      </c>
      <c r="L109" s="118">
        <f t="shared" ref="L109:Q109" si="18">L84</f>
        <v>0</v>
      </c>
      <c r="M109" s="118">
        <f t="shared" si="18"/>
        <v>0</v>
      </c>
      <c r="N109" s="118">
        <f t="shared" si="18"/>
        <v>0</v>
      </c>
      <c r="O109" s="133">
        <f t="shared" si="18"/>
        <v>0</v>
      </c>
      <c r="P109" s="133">
        <f t="shared" si="18"/>
        <v>0</v>
      </c>
      <c r="Q109" s="133">
        <f t="shared" si="18"/>
        <v>0</v>
      </c>
    </row>
    <row r="110" spans="2:17" x14ac:dyDescent="0.3">
      <c r="B110" s="29" t="s">
        <v>54</v>
      </c>
      <c r="C110" s="26">
        <f t="shared" ref="C110:Q110" si="19">MIN(C9:C11)</f>
        <v>-0.55933333333333335</v>
      </c>
      <c r="D110" s="26">
        <f t="shared" si="19"/>
        <v>-0.14300000000000002</v>
      </c>
      <c r="E110" s="26">
        <f t="shared" si="19"/>
        <v>0.30299999999999999</v>
      </c>
      <c r="F110" s="26">
        <f t="shared" si="19"/>
        <v>0.31833333333333336</v>
      </c>
      <c r="G110" s="26">
        <f t="shared" si="19"/>
        <v>-5.6666666666666671E-3</v>
      </c>
      <c r="H110" s="26" t="e">
        <f t="shared" si="19"/>
        <v>#DIV/0!</v>
      </c>
      <c r="I110" s="26">
        <f t="shared" si="19"/>
        <v>0</v>
      </c>
      <c r="J110" s="26">
        <f t="shared" si="19"/>
        <v>0</v>
      </c>
      <c r="K110" s="26">
        <f t="shared" si="19"/>
        <v>0</v>
      </c>
      <c r="L110" s="26">
        <f t="shared" si="19"/>
        <v>0</v>
      </c>
      <c r="M110" s="26">
        <f t="shared" si="19"/>
        <v>0</v>
      </c>
      <c r="N110" s="26">
        <f t="shared" si="19"/>
        <v>0</v>
      </c>
      <c r="O110" s="26">
        <f t="shared" si="19"/>
        <v>0</v>
      </c>
      <c r="P110" s="26">
        <f t="shared" si="19"/>
        <v>0</v>
      </c>
      <c r="Q110" s="26">
        <f t="shared" si="19"/>
        <v>0</v>
      </c>
    </row>
    <row r="111" spans="2:17" x14ac:dyDescent="0.3">
      <c r="B111" s="29" t="s">
        <v>53</v>
      </c>
      <c r="C111" s="26">
        <f t="shared" ref="C111:Q111" si="20">MAX(C9:C11)</f>
        <v>-0.54666666666666675</v>
      </c>
      <c r="D111" s="26">
        <f t="shared" si="20"/>
        <v>-0.13400000000000001</v>
      </c>
      <c r="E111" s="26">
        <f t="shared" si="20"/>
        <v>0.31833333333333336</v>
      </c>
      <c r="F111" s="26">
        <f t="shared" si="20"/>
        <v>0.33</v>
      </c>
      <c r="G111" s="26">
        <f t="shared" si="20"/>
        <v>4.0666666666666663E-2</v>
      </c>
      <c r="H111" s="26" t="e">
        <f t="shared" si="20"/>
        <v>#DIV/0!</v>
      </c>
      <c r="I111" s="26">
        <f t="shared" si="20"/>
        <v>0</v>
      </c>
      <c r="J111" s="26">
        <f t="shared" si="20"/>
        <v>0</v>
      </c>
      <c r="K111" s="26">
        <f t="shared" si="20"/>
        <v>0</v>
      </c>
      <c r="L111" s="26">
        <f t="shared" si="20"/>
        <v>0</v>
      </c>
      <c r="M111" s="26">
        <f t="shared" si="20"/>
        <v>0</v>
      </c>
      <c r="N111" s="26">
        <f t="shared" si="20"/>
        <v>0</v>
      </c>
      <c r="O111" s="26">
        <f t="shared" si="20"/>
        <v>0</v>
      </c>
      <c r="P111" s="26">
        <f t="shared" si="20"/>
        <v>0</v>
      </c>
      <c r="Q111" s="26">
        <f t="shared" si="20"/>
        <v>0</v>
      </c>
    </row>
    <row r="112" spans="2:17" x14ac:dyDescent="0.3">
      <c r="B112" s="29" t="s">
        <v>47</v>
      </c>
      <c r="C112" s="26">
        <f t="shared" ref="C112:Q112" si="21">C12</f>
        <v>-0.55300000000000005</v>
      </c>
      <c r="D112" s="26">
        <f t="shared" si="21"/>
        <v>-0.13933333333333334</v>
      </c>
      <c r="E112" s="26">
        <f t="shared" si="21"/>
        <v>0.30888888888888882</v>
      </c>
      <c r="F112" s="26">
        <f t="shared" si="21"/>
        <v>0.32266666666666671</v>
      </c>
      <c r="G112" s="26">
        <f t="shared" si="21"/>
        <v>1.8777777777777779E-2</v>
      </c>
      <c r="H112" s="26" t="e">
        <f t="shared" si="21"/>
        <v>#DIV/0!</v>
      </c>
      <c r="I112" s="26" t="e">
        <f t="shared" si="21"/>
        <v>#DIV/0!</v>
      </c>
      <c r="J112" s="26" t="e">
        <f t="shared" si="21"/>
        <v>#DIV/0!</v>
      </c>
      <c r="K112" s="26" t="e">
        <f t="shared" si="21"/>
        <v>#DIV/0!</v>
      </c>
      <c r="L112" s="26" t="e">
        <f t="shared" si="21"/>
        <v>#DIV/0!</v>
      </c>
      <c r="M112" s="26" t="e">
        <f t="shared" si="21"/>
        <v>#DIV/0!</v>
      </c>
      <c r="N112" s="26" t="e">
        <f t="shared" si="21"/>
        <v>#DIV/0!</v>
      </c>
      <c r="O112" s="26" t="e">
        <f t="shared" si="21"/>
        <v>#DIV/0!</v>
      </c>
      <c r="P112" s="26" t="e">
        <f t="shared" si="21"/>
        <v>#DIV/0!</v>
      </c>
      <c r="Q112" s="26" t="e">
        <f t="shared" si="21"/>
        <v>#DIV/0!</v>
      </c>
    </row>
    <row r="113" spans="2:17" x14ac:dyDescent="0.3">
      <c r="B113" s="32" t="s">
        <v>36</v>
      </c>
      <c r="C113" s="26">
        <f t="shared" ref="C113:Q113" si="22">C13</f>
        <v>6.333333333333302E-3</v>
      </c>
      <c r="D113" s="26">
        <f t="shared" si="22"/>
        <v>4.7258156262526127E-3</v>
      </c>
      <c r="E113" s="26">
        <f t="shared" si="22"/>
        <v>8.261916197787272E-3</v>
      </c>
      <c r="F113" s="26">
        <f t="shared" si="22"/>
        <v>6.3857480202226631E-3</v>
      </c>
      <c r="G113" s="26">
        <f t="shared" si="22"/>
        <v>2.3272141985485401E-2</v>
      </c>
      <c r="H113" s="26" t="e">
        <f t="shared" si="22"/>
        <v>#DIV/0!</v>
      </c>
      <c r="I113" s="26" t="e">
        <f t="shared" si="22"/>
        <v>#DIV/0!</v>
      </c>
      <c r="J113" s="26" t="e">
        <f t="shared" si="22"/>
        <v>#DIV/0!</v>
      </c>
      <c r="K113" s="26" t="e">
        <f t="shared" si="22"/>
        <v>#DIV/0!</v>
      </c>
      <c r="L113" s="26" t="e">
        <f t="shared" si="22"/>
        <v>#DIV/0!</v>
      </c>
      <c r="M113" s="26" t="e">
        <f t="shared" si="22"/>
        <v>#DIV/0!</v>
      </c>
      <c r="N113" s="26" t="e">
        <f t="shared" si="22"/>
        <v>#DIV/0!</v>
      </c>
      <c r="O113" s="26" t="e">
        <f t="shared" si="22"/>
        <v>#DIV/0!</v>
      </c>
      <c r="P113" s="26" t="e">
        <f t="shared" si="22"/>
        <v>#DIV/0!</v>
      </c>
      <c r="Q113" s="26" t="e">
        <f t="shared" si="22"/>
        <v>#DIV/0!</v>
      </c>
    </row>
    <row r="114" spans="2:17" x14ac:dyDescent="0.3">
      <c r="B114" s="40" t="s">
        <v>48</v>
      </c>
      <c r="C114" s="153">
        <v>1.155</v>
      </c>
      <c r="D114" s="153">
        <v>1.155</v>
      </c>
      <c r="E114" s="153">
        <v>1.155</v>
      </c>
      <c r="F114" s="153">
        <v>1.155</v>
      </c>
      <c r="G114" s="153">
        <v>1.155</v>
      </c>
      <c r="H114" s="153">
        <v>1.155</v>
      </c>
      <c r="I114" s="153">
        <v>1.155</v>
      </c>
      <c r="J114" s="153">
        <v>1.155</v>
      </c>
      <c r="K114" s="153">
        <v>1.155</v>
      </c>
      <c r="L114" s="153">
        <v>1.155</v>
      </c>
      <c r="M114" s="153">
        <v>1.155</v>
      </c>
      <c r="N114" s="153">
        <v>1.155</v>
      </c>
      <c r="O114" s="153">
        <v>1.155</v>
      </c>
      <c r="P114" s="153">
        <v>1.155</v>
      </c>
      <c r="Q114" s="153">
        <v>1.155</v>
      </c>
    </row>
    <row r="115" spans="2:17" x14ac:dyDescent="0.3">
      <c r="B115" s="40" t="s">
        <v>49</v>
      </c>
      <c r="C115" s="153">
        <v>1.155</v>
      </c>
      <c r="D115" s="153">
        <v>1.155</v>
      </c>
      <c r="E115" s="153">
        <v>1.155</v>
      </c>
      <c r="F115" s="153">
        <v>1.155</v>
      </c>
      <c r="G115" s="153">
        <v>1.155</v>
      </c>
      <c r="H115" s="153">
        <v>1.155</v>
      </c>
      <c r="I115" s="153">
        <v>1.155</v>
      </c>
      <c r="J115" s="153">
        <v>1.155</v>
      </c>
      <c r="K115" s="153">
        <v>1.155</v>
      </c>
      <c r="L115" s="153">
        <v>1.155</v>
      </c>
      <c r="M115" s="153">
        <v>1.155</v>
      </c>
      <c r="N115" s="153">
        <v>1.155</v>
      </c>
      <c r="O115" s="153">
        <v>1.155</v>
      </c>
      <c r="P115" s="153">
        <v>1.155</v>
      </c>
      <c r="Q115" s="153">
        <v>1.155</v>
      </c>
    </row>
    <row r="116" spans="2:17" ht="15.6" x14ac:dyDescent="0.3">
      <c r="B116" s="29" t="s">
        <v>50</v>
      </c>
      <c r="C116" s="26">
        <f>IF($C$113=0,0,(C111-C112)/C113)</f>
        <v>1</v>
      </c>
      <c r="D116" s="26">
        <f>IF($D$113=0,0,(D111-D112)/D113)</f>
        <v>1.1285529853737553</v>
      </c>
      <c r="E116" s="26">
        <f>IF($E$113=0,0,(E111-E112)/E113)</f>
        <v>1.1431300219401848</v>
      </c>
      <c r="F116" s="26">
        <f>IF($F$113=0,0,(F111-F112)/F113)</f>
        <v>1.1483906521381342</v>
      </c>
      <c r="G116" s="26">
        <f>IF($G$113=0,0,(G111-G112)/G113)</f>
        <v>0.94056184869191506</v>
      </c>
      <c r="H116" s="26" t="e">
        <f>IF($H$113=0,0,(H111-H112)/H113)</f>
        <v>#DIV/0!</v>
      </c>
      <c r="I116" s="26" t="e">
        <f>IF($I$113=0,0,(I111-I112)/I113)</f>
        <v>#DIV/0!</v>
      </c>
      <c r="J116" s="26" t="e">
        <f>IF($J$113=0,0,(J111-J112)/J113)</f>
        <v>#DIV/0!</v>
      </c>
      <c r="K116" s="26" t="e">
        <f>IF($K$113=0,0,(K111-K112)/K113)</f>
        <v>#DIV/0!</v>
      </c>
      <c r="L116" s="26" t="e">
        <f>IF($L$113=0,0,(L111-L112)/L113)</f>
        <v>#DIV/0!</v>
      </c>
      <c r="M116" s="26" t="e">
        <f>IF($M$113=0,0,(M111-M112)/M113)</f>
        <v>#DIV/0!</v>
      </c>
      <c r="N116" s="26" t="e">
        <f>IF($N$113=0,0,(N111-N112)/N113)</f>
        <v>#DIV/0!</v>
      </c>
      <c r="O116" s="26" t="e">
        <f>IF($O$113=0,0,(O111-O112)/O113)</f>
        <v>#DIV/0!</v>
      </c>
      <c r="P116" s="26" t="e">
        <f>IF($P$113=0,0,(P111-P112)/P113)</f>
        <v>#DIV/0!</v>
      </c>
      <c r="Q116" s="26" t="e">
        <f>IF($Q$113=0,0,(Q111-Q112)/Q113)</f>
        <v>#DIV/0!</v>
      </c>
    </row>
    <row r="117" spans="2:17" x14ac:dyDescent="0.3">
      <c r="B117" s="29" t="s">
        <v>33</v>
      </c>
      <c r="C117" s="31" t="str">
        <f>IF(C116&lt;=C114,"Aceptado",IF(AND(C116&gt;C114,C116&lt;=C115),"Dudoso","Atípico"))</f>
        <v>Aceptado</v>
      </c>
      <c r="D117" s="31" t="str">
        <f t="shared" ref="D117:K117" si="23">IF(D116&lt;=D114,"Aceptado",IF(AND(D116&gt;D114,D116&lt;=D115),"Dudoso","Atípico"))</f>
        <v>Aceptado</v>
      </c>
      <c r="E117" s="31" t="str">
        <f t="shared" si="23"/>
        <v>Aceptado</v>
      </c>
      <c r="F117" s="31" t="str">
        <f t="shared" si="23"/>
        <v>Aceptado</v>
      </c>
      <c r="G117" s="31" t="str">
        <f t="shared" si="23"/>
        <v>Aceptado</v>
      </c>
      <c r="H117" s="31" t="e">
        <f t="shared" si="23"/>
        <v>#DIV/0!</v>
      </c>
      <c r="I117" s="31" t="e">
        <f t="shared" si="23"/>
        <v>#DIV/0!</v>
      </c>
      <c r="J117" s="31" t="e">
        <f t="shared" si="23"/>
        <v>#DIV/0!</v>
      </c>
      <c r="K117" s="31" t="e">
        <f t="shared" si="23"/>
        <v>#DIV/0!</v>
      </c>
      <c r="L117" s="31" t="e">
        <f t="shared" ref="L117:Q117" si="24">IF(L116&lt;=L114,"Aceptado",IF(AND(L116&gt;L114,L116&lt;=L115),"Dudoso","Atípico"))</f>
        <v>#DIV/0!</v>
      </c>
      <c r="M117" s="31" t="e">
        <f t="shared" si="24"/>
        <v>#DIV/0!</v>
      </c>
      <c r="N117" s="31" t="e">
        <f t="shared" si="24"/>
        <v>#DIV/0!</v>
      </c>
      <c r="O117" s="31" t="e">
        <f t="shared" si="24"/>
        <v>#DIV/0!</v>
      </c>
      <c r="P117" s="31" t="e">
        <f t="shared" si="24"/>
        <v>#DIV/0!</v>
      </c>
      <c r="Q117" s="31" t="e">
        <f t="shared" si="24"/>
        <v>#DIV/0!</v>
      </c>
    </row>
    <row r="118" spans="2:17" ht="15.6" x14ac:dyDescent="0.3">
      <c r="B118" s="32" t="s">
        <v>51</v>
      </c>
      <c r="C118" s="26">
        <f>IF($C$113=0,0,(C112-C110)/C113)</f>
        <v>1</v>
      </c>
      <c r="D118" s="26">
        <f>IF($D$113=0,0,(D112-D110)/D113)</f>
        <v>0.77588017744446003</v>
      </c>
      <c r="E118" s="26">
        <f>IF($E$113=0,0,(E112-E110)/E113)</f>
        <v>0.71277519015092528</v>
      </c>
      <c r="F118" s="26">
        <f>IF($F$113=0,0,(F112-F110)/F113)</f>
        <v>0.67859447626344915</v>
      </c>
      <c r="G118" s="26">
        <f>IF($G$113=0,0,(G112-G110)/G113)</f>
        <v>1.0503736381331035</v>
      </c>
      <c r="H118" s="26" t="e">
        <f>IF($H$113=0,0,(H112-H110)/H113)</f>
        <v>#DIV/0!</v>
      </c>
      <c r="I118" s="26" t="e">
        <f>IF($I$113=0,0,(I112-I110)/I113)</f>
        <v>#DIV/0!</v>
      </c>
      <c r="J118" s="26" t="e">
        <f>IF($J$113=0,0,(J112-J110)/J113)</f>
        <v>#DIV/0!</v>
      </c>
      <c r="K118" s="26" t="e">
        <f>IF($K$113=0,0,(K112-K110)/K113)</f>
        <v>#DIV/0!</v>
      </c>
      <c r="L118" s="26" t="e">
        <f>IF($L$113=0,0,(L112-L110)/L113)</f>
        <v>#DIV/0!</v>
      </c>
      <c r="M118" s="26" t="e">
        <f>IF($M$113=0,0,(M112-M110)/M113)</f>
        <v>#DIV/0!</v>
      </c>
      <c r="N118" s="26" t="e">
        <f>IF($N$113=0,0,(N112-N110)/N113)</f>
        <v>#DIV/0!</v>
      </c>
      <c r="O118" s="26" t="e">
        <f>IF($O$113=0,0,(O112-O110)/O113)</f>
        <v>#DIV/0!</v>
      </c>
      <c r="P118" s="26" t="e">
        <f>IF($P$113=0,0,(P112-P110)/P113)</f>
        <v>#DIV/0!</v>
      </c>
      <c r="Q118" s="26" t="e">
        <f>IF($Q$113=0,0,(Q112-Q110)/Q113)</f>
        <v>#DIV/0!</v>
      </c>
    </row>
    <row r="119" spans="2:17" x14ac:dyDescent="0.3">
      <c r="B119" s="29" t="s">
        <v>33</v>
      </c>
      <c r="C119" s="31" t="str">
        <f>IF(C118&lt;=C114,"Aceptado",IF(AND(C118&gt;C114,C118&lt;=C115),"Dudoso","Atípico"))</f>
        <v>Aceptado</v>
      </c>
      <c r="D119" s="31" t="str">
        <f t="shared" ref="D119:K119" si="25">IF(D118&lt;=D114,"Aceptado",IF(AND(D118&gt;D114,D118&lt;=D115),"Dudoso","Atípico"))</f>
        <v>Aceptado</v>
      </c>
      <c r="E119" s="31" t="str">
        <f t="shared" si="25"/>
        <v>Aceptado</v>
      </c>
      <c r="F119" s="31" t="str">
        <f t="shared" si="25"/>
        <v>Aceptado</v>
      </c>
      <c r="G119" s="31" t="str">
        <f t="shared" si="25"/>
        <v>Aceptado</v>
      </c>
      <c r="H119" s="31" t="e">
        <f t="shared" si="25"/>
        <v>#DIV/0!</v>
      </c>
      <c r="I119" s="31" t="e">
        <f t="shared" si="25"/>
        <v>#DIV/0!</v>
      </c>
      <c r="J119" s="31" t="e">
        <f t="shared" si="25"/>
        <v>#DIV/0!</v>
      </c>
      <c r="K119" s="31" t="e">
        <f t="shared" si="25"/>
        <v>#DIV/0!</v>
      </c>
      <c r="L119" s="31" t="e">
        <f t="shared" ref="L119:Q119" si="26">IF(L118&lt;=L114,"Aceptado",IF(AND(L118&gt;L114,L118&lt;=L115),"Dudoso","Atípico"))</f>
        <v>#DIV/0!</v>
      </c>
      <c r="M119" s="31" t="e">
        <f t="shared" si="26"/>
        <v>#DIV/0!</v>
      </c>
      <c r="N119" s="31" t="e">
        <f t="shared" si="26"/>
        <v>#DIV/0!</v>
      </c>
      <c r="O119" s="31" t="e">
        <f t="shared" si="26"/>
        <v>#DIV/0!</v>
      </c>
      <c r="P119" s="31" t="e">
        <f t="shared" si="26"/>
        <v>#DIV/0!</v>
      </c>
      <c r="Q119" s="31" t="e">
        <f t="shared" si="26"/>
        <v>#DIV/0!</v>
      </c>
    </row>
  </sheetData>
  <sheetProtection algorithmName="SHA-512" hashValue="AXWj+u5glDCOJ75jDL9bBzEqIBa0RtY3YCrXZlSZ2XgW+Wu1m2JASBNwK1npy0pHLWTIwqFOH8TOpzPViAxvxw==" saltValue="Zia/18TWR6h857LeizDXow==" spinCount="100000" sheet="1" objects="1" scenarios="1"/>
  <mergeCells count="19">
    <mergeCell ref="B53:I54"/>
    <mergeCell ref="B80:I81"/>
    <mergeCell ref="C17:Q17"/>
    <mergeCell ref="B5:F5"/>
    <mergeCell ref="B15:F15"/>
    <mergeCell ref="C7:Q7"/>
    <mergeCell ref="B24:I25"/>
    <mergeCell ref="C29:Q29"/>
    <mergeCell ref="C108:Q108"/>
    <mergeCell ref="D93:F93"/>
    <mergeCell ref="C58:Q58"/>
    <mergeCell ref="C83:Q83"/>
    <mergeCell ref="B103:J103"/>
    <mergeCell ref="B105:I106"/>
    <mergeCell ref="B108:B109"/>
    <mergeCell ref="B95:B96"/>
    <mergeCell ref="B83:B84"/>
    <mergeCell ref="B101:J101"/>
    <mergeCell ref="B102:J102"/>
  </mergeCells>
  <conditionalFormatting sqref="C31:L33">
    <cfRule type="cellIs" dxfId="50" priority="75" operator="notBetween">
      <formula>$D$27</formula>
      <formula>$C$27</formula>
    </cfRule>
  </conditionalFormatting>
  <conditionalFormatting sqref="M31:N33">
    <cfRule type="cellIs" dxfId="49" priority="64" operator="notBetween">
      <formula>$D$27</formula>
      <formula>$C$27</formula>
    </cfRule>
  </conditionalFormatting>
  <conditionalFormatting sqref="O31:Q33">
    <cfRule type="cellIs" dxfId="48" priority="63" operator="notBetween">
      <formula>$D$27</formula>
      <formula>$C$27</formula>
    </cfRule>
  </conditionalFormatting>
  <conditionalFormatting sqref="C60">
    <cfRule type="cellIs" dxfId="47" priority="4" operator="notBetween">
      <formula>$D$56</formula>
      <formula>$C$56</formula>
    </cfRule>
  </conditionalFormatting>
  <conditionalFormatting sqref="D60:Q62">
    <cfRule type="cellIs" dxfId="46" priority="3" operator="notBetween">
      <formula>$D$56</formula>
      <formula>$C$56</formula>
    </cfRule>
  </conditionalFormatting>
  <conditionalFormatting sqref="C61:C62">
    <cfRule type="cellIs" dxfId="45" priority="2" operator="notBetween">
      <formula>$D$56</formula>
      <formula>$C$56</formula>
    </cfRule>
  </conditionalFormatting>
  <pageMargins left="0.7" right="0.7" top="0.75" bottom="0.75" header="0.3" footer="0.3"/>
  <pageSetup paperSize="9" scale="4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6" r:id="rId4" name="Button 6">
              <controlPr defaultSize="0" print="0" autoFill="0" autoPict="0" macro="[0]!Hoja7.PRUEBA">
                <anchor>
                  <from>
                    <xdr:col>6</xdr:col>
                    <xdr:colOff>30480</xdr:colOff>
                    <xdr:row>0</xdr:row>
                    <xdr:rowOff>121920</xdr:rowOff>
                  </from>
                  <to>
                    <xdr:col>8</xdr:col>
                    <xdr:colOff>495300</xdr:colOff>
                    <xdr:row>3</xdr:row>
                    <xdr:rowOff>60960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71" operator="containsText" id="{F1F3F2CA-E73A-4E0C-9463-7A7FF67FE11B}">
            <xm:f>NOT(ISERROR(SEARCH($A$89,C89)))</xm:f>
            <xm:f>$A$89</xm:f>
            <x14:dxf>
              <font>
                <color rgb="FF9C0006"/>
              </font>
              <fill>
                <patternFill>
                  <bgColor rgb="FFFFC7CE"/>
                </patternFill>
              </fill>
            </x14:dxf>
          </x14:cfRule>
          <x14:cfRule type="containsText" priority="72" operator="containsText" id="{31A5B390-B118-4354-BE92-58F16F475AF2}">
            <xm:f>NOT(ISERROR(SEARCH($A$88,C89)))</xm:f>
            <xm:f>$A$88</xm:f>
            <x14:dxf>
              <font>
                <color rgb="FF9C6500"/>
              </font>
              <fill>
                <patternFill>
                  <bgColor rgb="FFFFEB9C"/>
                </patternFill>
              </fill>
            </x14:dxf>
          </x14:cfRule>
          <x14:cfRule type="containsText" priority="73" operator="containsText" id="{7FA409CA-49C9-45CE-821E-80D2048A58AB}">
            <xm:f>NOT(ISERROR(SEARCH($A$87,C89)))</xm:f>
            <xm:f>$A$87</xm:f>
            <x14:dxf>
              <font>
                <color rgb="FF006100"/>
              </font>
              <fill>
                <patternFill>
                  <bgColor rgb="FFC6EFCE"/>
                </patternFill>
              </fill>
            </x14:dxf>
          </x14:cfRule>
          <xm:sqref>C89:K89</xm:sqref>
        </x14:conditionalFormatting>
        <x14:conditionalFormatting xmlns:xm="http://schemas.microsoft.com/office/excel/2006/main">
          <x14:cfRule type="containsText" priority="68" operator="containsText" id="{8CEB68E4-828D-478B-A2D4-A5C35C122E63}">
            <xm:f>NOT(ISERROR(SEARCH($A$89,C119)))</xm:f>
            <xm:f>$A$89</xm:f>
            <x14:dxf>
              <font>
                <color rgb="FF9C0006"/>
              </font>
              <fill>
                <patternFill>
                  <bgColor rgb="FFFFC7CE"/>
                </patternFill>
              </fill>
            </x14:dxf>
          </x14:cfRule>
          <x14:cfRule type="containsText" priority="69" operator="containsText" id="{9D2C1E79-05BE-432F-AAD6-C8CDCD631834}">
            <xm:f>NOT(ISERROR(SEARCH($A$88,C119)))</xm:f>
            <xm:f>$A$88</xm:f>
            <x14:dxf>
              <font>
                <color rgb="FF9C6500"/>
              </font>
              <fill>
                <patternFill>
                  <bgColor rgb="FFFFEB9C"/>
                </patternFill>
              </fill>
            </x14:dxf>
          </x14:cfRule>
          <x14:cfRule type="containsText" priority="70" operator="containsText" id="{FECAB1BD-4455-4CCA-BCF1-92BD4B2C0C8B}">
            <xm:f>NOT(ISERROR(SEARCH($A$87,C119)))</xm:f>
            <xm:f>$A$87</xm:f>
            <x14:dxf>
              <font>
                <color rgb="FF006100"/>
              </font>
              <fill>
                <patternFill>
                  <bgColor rgb="FFC6EFCE"/>
                </patternFill>
              </fill>
            </x14:dxf>
          </x14:cfRule>
          <xm:sqref>C119:K119</xm:sqref>
        </x14:conditionalFormatting>
        <x14:conditionalFormatting xmlns:xm="http://schemas.microsoft.com/office/excel/2006/main">
          <x14:cfRule type="containsText" priority="65" operator="containsText" id="{E9F43330-D1E9-43E6-8F4C-6DDCA86A787C}">
            <xm:f>NOT(ISERROR(SEARCH($A$89,C117)))</xm:f>
            <xm:f>$A$89</xm:f>
            <x14:dxf>
              <font>
                <color rgb="FF9C0006"/>
              </font>
              <fill>
                <patternFill>
                  <bgColor rgb="FFFFC7CE"/>
                </patternFill>
              </fill>
            </x14:dxf>
          </x14:cfRule>
          <x14:cfRule type="containsText" priority="66" operator="containsText" id="{9A2D378B-502C-4208-8FE3-2DD1797A8859}">
            <xm:f>NOT(ISERROR(SEARCH($A$88,C117)))</xm:f>
            <xm:f>$A$88</xm:f>
            <x14:dxf>
              <font>
                <color rgb="FF9C6500"/>
              </font>
              <fill>
                <patternFill>
                  <bgColor rgb="FFFFEB9C"/>
                </patternFill>
              </fill>
            </x14:dxf>
          </x14:cfRule>
          <x14:cfRule type="containsText" priority="67" operator="containsText" id="{43C691E9-6006-4790-8756-72052857235F}">
            <xm:f>NOT(ISERROR(SEARCH($A$87,C117)))</xm:f>
            <xm:f>$A$87</xm:f>
            <x14:dxf>
              <font>
                <color rgb="FF006100"/>
              </font>
              <fill>
                <patternFill>
                  <bgColor rgb="FFC6EFCE"/>
                </patternFill>
              </fill>
            </x14:dxf>
          </x14:cfRule>
          <xm:sqref>C117:K117</xm:sqref>
        </x14:conditionalFormatting>
        <x14:conditionalFormatting xmlns:xm="http://schemas.microsoft.com/office/excel/2006/main">
          <x14:cfRule type="containsText" priority="56" operator="containsText" id="{9D54E58C-F3B3-4B80-B292-E39A80A4106E}">
            <xm:f>NOT(ISERROR(SEARCH($A$89,L89)))</xm:f>
            <xm:f>$A$89</xm:f>
            <x14:dxf>
              <font>
                <color rgb="FF9C0006"/>
              </font>
              <fill>
                <patternFill>
                  <bgColor rgb="FFFFC7CE"/>
                </patternFill>
              </fill>
            </x14:dxf>
          </x14:cfRule>
          <x14:cfRule type="containsText" priority="57" operator="containsText" id="{BCF05293-3258-45BA-B5A0-79E9670E2C1D}">
            <xm:f>NOT(ISERROR(SEARCH($A$88,L89)))</xm:f>
            <xm:f>$A$88</xm:f>
            <x14:dxf>
              <font>
                <color rgb="FF9C6500"/>
              </font>
              <fill>
                <patternFill>
                  <bgColor rgb="FFFFEB9C"/>
                </patternFill>
              </fill>
            </x14:dxf>
          </x14:cfRule>
          <x14:cfRule type="containsText" priority="58" operator="containsText" id="{7B7E87A2-2A75-4320-BC3D-168C798ADEBE}">
            <xm:f>NOT(ISERROR(SEARCH($A$87,L89)))</xm:f>
            <xm:f>$A$87</xm:f>
            <x14:dxf>
              <font>
                <color rgb="FF006100"/>
              </font>
              <fill>
                <patternFill>
                  <bgColor rgb="FFC6EFCE"/>
                </patternFill>
              </fill>
            </x14:dxf>
          </x14:cfRule>
          <xm:sqref>L89:N89</xm:sqref>
        </x14:conditionalFormatting>
        <x14:conditionalFormatting xmlns:xm="http://schemas.microsoft.com/office/excel/2006/main">
          <x14:cfRule type="containsText" priority="53" operator="containsText" id="{F8194B81-FE71-4850-B142-D8FB01FCA59F}">
            <xm:f>NOT(ISERROR(SEARCH($A$89,O89)))</xm:f>
            <xm:f>$A$89</xm:f>
            <x14:dxf>
              <font>
                <color rgb="FF9C0006"/>
              </font>
              <fill>
                <patternFill>
                  <bgColor rgb="FFFFC7CE"/>
                </patternFill>
              </fill>
            </x14:dxf>
          </x14:cfRule>
          <x14:cfRule type="containsText" priority="54" operator="containsText" id="{EAA307A5-E122-4A14-88CA-885CFA26FE7B}">
            <xm:f>NOT(ISERROR(SEARCH($A$88,O89)))</xm:f>
            <xm:f>$A$88</xm:f>
            <x14:dxf>
              <font>
                <color rgb="FF9C6500"/>
              </font>
              <fill>
                <patternFill>
                  <bgColor rgb="FFFFEB9C"/>
                </patternFill>
              </fill>
            </x14:dxf>
          </x14:cfRule>
          <x14:cfRule type="containsText" priority="55" operator="containsText" id="{95E5D488-4F60-4ABA-98E6-61D458573646}">
            <xm:f>NOT(ISERROR(SEARCH($A$87,O89)))</xm:f>
            <xm:f>$A$87</xm:f>
            <x14:dxf>
              <font>
                <color rgb="FF006100"/>
              </font>
              <fill>
                <patternFill>
                  <bgColor rgb="FFC6EFCE"/>
                </patternFill>
              </fill>
            </x14:dxf>
          </x14:cfRule>
          <xm:sqref>O89:Q89</xm:sqref>
        </x14:conditionalFormatting>
        <x14:conditionalFormatting xmlns:xm="http://schemas.microsoft.com/office/excel/2006/main">
          <x14:cfRule type="containsText" priority="38" operator="containsText" id="{A252776F-4C84-4652-BD99-D1A7B8BF7551}">
            <xm:f>NOT(ISERROR(SEARCH($A$89,L119)))</xm:f>
            <xm:f>$A$89</xm:f>
            <x14:dxf>
              <font>
                <color rgb="FF9C0006"/>
              </font>
              <fill>
                <patternFill>
                  <bgColor rgb="FFFFC7CE"/>
                </patternFill>
              </fill>
            </x14:dxf>
          </x14:cfRule>
          <x14:cfRule type="containsText" priority="39" operator="containsText" id="{99D166B9-72F3-45B8-9777-EE95D961FC06}">
            <xm:f>NOT(ISERROR(SEARCH($A$88,L119)))</xm:f>
            <xm:f>$A$88</xm:f>
            <x14:dxf>
              <font>
                <color rgb="FF9C6500"/>
              </font>
              <fill>
                <patternFill>
                  <bgColor rgb="FFFFEB9C"/>
                </patternFill>
              </fill>
            </x14:dxf>
          </x14:cfRule>
          <x14:cfRule type="containsText" priority="40" operator="containsText" id="{DE9395F6-BA93-45E3-A858-E351DB0D03A5}">
            <xm:f>NOT(ISERROR(SEARCH($A$87,L119)))</xm:f>
            <xm:f>$A$87</xm:f>
            <x14:dxf>
              <font>
                <color rgb="FF006100"/>
              </font>
              <fill>
                <patternFill>
                  <bgColor rgb="FFC6EFCE"/>
                </patternFill>
              </fill>
            </x14:dxf>
          </x14:cfRule>
          <xm:sqref>L119:N119</xm:sqref>
        </x14:conditionalFormatting>
        <x14:conditionalFormatting xmlns:xm="http://schemas.microsoft.com/office/excel/2006/main">
          <x14:cfRule type="containsText" priority="35" operator="containsText" id="{9CBD8AFB-E8C6-470B-BCAF-79CA50B4BB7E}">
            <xm:f>NOT(ISERROR(SEARCH($A$89,L117)))</xm:f>
            <xm:f>$A$89</xm:f>
            <x14:dxf>
              <font>
                <color rgb="FF9C0006"/>
              </font>
              <fill>
                <patternFill>
                  <bgColor rgb="FFFFC7CE"/>
                </patternFill>
              </fill>
            </x14:dxf>
          </x14:cfRule>
          <x14:cfRule type="containsText" priority="36" operator="containsText" id="{50177105-B190-4055-9E9B-2CED187A52E6}">
            <xm:f>NOT(ISERROR(SEARCH($A$88,L117)))</xm:f>
            <xm:f>$A$88</xm:f>
            <x14:dxf>
              <font>
                <color rgb="FF9C6500"/>
              </font>
              <fill>
                <patternFill>
                  <bgColor rgb="FFFFEB9C"/>
                </patternFill>
              </fill>
            </x14:dxf>
          </x14:cfRule>
          <x14:cfRule type="containsText" priority="37" operator="containsText" id="{EDE3FD95-8D25-4C44-AFCA-1970E76F5CE2}">
            <xm:f>NOT(ISERROR(SEARCH($A$87,L117)))</xm:f>
            <xm:f>$A$87</xm:f>
            <x14:dxf>
              <font>
                <color rgb="FF006100"/>
              </font>
              <fill>
                <patternFill>
                  <bgColor rgb="FFC6EFCE"/>
                </patternFill>
              </fill>
            </x14:dxf>
          </x14:cfRule>
          <xm:sqref>L117:N117</xm:sqref>
        </x14:conditionalFormatting>
        <x14:conditionalFormatting xmlns:xm="http://schemas.microsoft.com/office/excel/2006/main">
          <x14:cfRule type="containsText" priority="32" operator="containsText" id="{579F8B72-8323-40A7-AB3A-552460AE4C14}">
            <xm:f>NOT(ISERROR(SEARCH($A$89,O119)))</xm:f>
            <xm:f>$A$89</xm:f>
            <x14:dxf>
              <font>
                <color rgb="FF9C0006"/>
              </font>
              <fill>
                <patternFill>
                  <bgColor rgb="FFFFC7CE"/>
                </patternFill>
              </fill>
            </x14:dxf>
          </x14:cfRule>
          <x14:cfRule type="containsText" priority="33" operator="containsText" id="{DDDE26F5-90E9-4014-9CDA-EBF9B3739F5E}">
            <xm:f>NOT(ISERROR(SEARCH($A$88,O119)))</xm:f>
            <xm:f>$A$88</xm:f>
            <x14:dxf>
              <font>
                <color rgb="FF9C6500"/>
              </font>
              <fill>
                <patternFill>
                  <bgColor rgb="FFFFEB9C"/>
                </patternFill>
              </fill>
            </x14:dxf>
          </x14:cfRule>
          <x14:cfRule type="containsText" priority="34" operator="containsText" id="{276D5929-E433-4451-AF83-3F2F14642875}">
            <xm:f>NOT(ISERROR(SEARCH($A$87,O119)))</xm:f>
            <xm:f>$A$87</xm:f>
            <x14:dxf>
              <font>
                <color rgb="FF006100"/>
              </font>
              <fill>
                <patternFill>
                  <bgColor rgb="FFC6EFCE"/>
                </patternFill>
              </fill>
            </x14:dxf>
          </x14:cfRule>
          <xm:sqref>O119:Q119</xm:sqref>
        </x14:conditionalFormatting>
        <x14:conditionalFormatting xmlns:xm="http://schemas.microsoft.com/office/excel/2006/main">
          <x14:cfRule type="containsText" priority="29" operator="containsText" id="{091B5C54-FA2B-4920-B9EE-C223A922CA42}">
            <xm:f>NOT(ISERROR(SEARCH($A$89,O117)))</xm:f>
            <xm:f>$A$89</xm:f>
            <x14:dxf>
              <font>
                <color rgb="FF9C0006"/>
              </font>
              <fill>
                <patternFill>
                  <bgColor rgb="FFFFC7CE"/>
                </patternFill>
              </fill>
            </x14:dxf>
          </x14:cfRule>
          <x14:cfRule type="containsText" priority="30" operator="containsText" id="{F98F06EF-3830-407C-AE9C-78668FC61BEB}">
            <xm:f>NOT(ISERROR(SEARCH($A$88,O117)))</xm:f>
            <xm:f>$A$88</xm:f>
            <x14:dxf>
              <font>
                <color rgb="FF9C6500"/>
              </font>
              <fill>
                <patternFill>
                  <bgColor rgb="FFFFEB9C"/>
                </patternFill>
              </fill>
            </x14:dxf>
          </x14:cfRule>
          <x14:cfRule type="containsText" priority="31" operator="containsText" id="{7104C78F-0CB5-4FB8-B501-4488F8ACD0BD}">
            <xm:f>NOT(ISERROR(SEARCH($A$87,O117)))</xm:f>
            <xm:f>$A$87</xm:f>
            <x14:dxf>
              <font>
                <color rgb="FF006100"/>
              </font>
              <fill>
                <patternFill>
                  <bgColor rgb="FFC6EFCE"/>
                </patternFill>
              </fill>
            </x14:dxf>
          </x14:cfRule>
          <xm:sqref>O117:Q117</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A2:Q50"/>
  <sheetViews>
    <sheetView view="pageBreakPreview" topLeftCell="A21" zoomScale="80" zoomScaleNormal="50" zoomScaleSheetLayoutView="80" workbookViewId="0">
      <selection activeCell="B36" sqref="B36:I37"/>
    </sheetView>
  </sheetViews>
  <sheetFormatPr baseColWidth="10" defaultRowHeight="14.4" x14ac:dyDescent="0.3"/>
  <cols>
    <col min="1" max="1" width="17.109375" bestFit="1" customWidth="1"/>
    <col min="2" max="2" width="30" customWidth="1"/>
  </cols>
  <sheetData>
    <row r="2" spans="2:17" ht="15" thickBot="1" x14ac:dyDescent="0.35"/>
    <row r="3" spans="2:17" ht="9" customHeight="1" x14ac:dyDescent="0.3">
      <c r="B3" s="266" t="s">
        <v>66</v>
      </c>
      <c r="C3" s="267"/>
      <c r="D3" s="267"/>
      <c r="E3" s="267"/>
      <c r="F3" s="267"/>
      <c r="G3" s="267"/>
      <c r="H3" s="267"/>
      <c r="I3" s="268"/>
    </row>
    <row r="4" spans="2:17" ht="15" thickBot="1" x14ac:dyDescent="0.35">
      <c r="B4" s="269"/>
      <c r="C4" s="270"/>
      <c r="D4" s="270"/>
      <c r="E4" s="270"/>
      <c r="F4" s="270"/>
      <c r="G4" s="270"/>
      <c r="H4" s="270"/>
      <c r="I4" s="271"/>
    </row>
    <row r="6" spans="2:17" ht="15" hidden="1" customHeight="1" x14ac:dyDescent="0.3">
      <c r="C6" s="251">
        <f>'Análisis de Datos atípicos'!C7</f>
        <v>0</v>
      </c>
      <c r="D6" s="252"/>
      <c r="E6" s="252"/>
      <c r="F6" s="252"/>
      <c r="G6" s="252"/>
      <c r="H6" s="252"/>
      <c r="I6" s="252"/>
      <c r="J6" s="252"/>
      <c r="K6" s="252"/>
      <c r="L6" s="252"/>
      <c r="M6" s="252"/>
      <c r="N6" s="252"/>
      <c r="O6" s="252"/>
      <c r="P6" s="252"/>
      <c r="Q6" s="253"/>
    </row>
    <row r="7" spans="2:17" x14ac:dyDescent="0.3">
      <c r="B7" s="29"/>
      <c r="C7" s="28">
        <f>'Análisis de Datos atípicos'!C8</f>
        <v>10</v>
      </c>
      <c r="D7" s="28">
        <f>'Análisis de Datos atípicos'!D8</f>
        <v>6.25</v>
      </c>
      <c r="E7" s="28">
        <f>'Análisis de Datos atípicos'!E8</f>
        <v>2.5</v>
      </c>
      <c r="F7" s="131">
        <f>'Análisis de Datos atípicos'!F8</f>
        <v>1.25</v>
      </c>
      <c r="G7" s="131">
        <f>'Análisis de Datos atípicos'!G8</f>
        <v>0.5</v>
      </c>
      <c r="H7" s="131">
        <f>'Análisis de Datos atípicos'!H8</f>
        <v>0</v>
      </c>
      <c r="I7" s="28">
        <f>'Análisis de Datos atípicos'!I8</f>
        <v>0</v>
      </c>
      <c r="J7" s="28">
        <f>'Análisis de Datos atípicos'!J8</f>
        <v>0</v>
      </c>
      <c r="K7" s="28">
        <f>'Análisis de Datos atípicos'!K8</f>
        <v>0</v>
      </c>
      <c r="L7" s="131">
        <f>'Análisis de Datos atípicos'!L8</f>
        <v>0</v>
      </c>
      <c r="M7" s="131">
        <f>'Análisis de Datos atípicos'!M8</f>
        <v>0</v>
      </c>
      <c r="N7" s="131">
        <f>'Análisis de Datos atípicos'!N8</f>
        <v>0</v>
      </c>
      <c r="O7" s="28">
        <f>'Análisis de Datos atípicos'!O8</f>
        <v>0</v>
      </c>
      <c r="P7" s="28">
        <f>'Análisis de Datos atípicos'!P8</f>
        <v>0</v>
      </c>
      <c r="Q7" s="28">
        <f>'Análisis de Datos atípicos'!Q8</f>
        <v>0</v>
      </c>
    </row>
    <row r="8" spans="2:17" x14ac:dyDescent="0.3">
      <c r="B8" s="29" t="s">
        <v>62</v>
      </c>
      <c r="C8" s="186">
        <f>'Análisis de Datos atípicos'!C12</f>
        <v>-0.55300000000000005</v>
      </c>
      <c r="D8" s="186">
        <f>'Análisis de Datos atípicos'!D12</f>
        <v>-0.13933333333333334</v>
      </c>
      <c r="E8" s="186">
        <f>'Análisis de Datos atípicos'!E12</f>
        <v>0.30888888888888882</v>
      </c>
      <c r="F8" s="186">
        <f>'Análisis de Datos atípicos'!F12</f>
        <v>0.32266666666666671</v>
      </c>
      <c r="G8" s="186">
        <f>'Análisis de Datos atípicos'!G12</f>
        <v>1.8777777777777779E-2</v>
      </c>
      <c r="H8" s="186" t="e">
        <f>'Análisis de Datos atípicos'!H12</f>
        <v>#DIV/0!</v>
      </c>
      <c r="I8" s="186" t="e">
        <f>'Análisis de Datos atípicos'!I12</f>
        <v>#DIV/0!</v>
      </c>
      <c r="J8" s="186" t="e">
        <f>'Análisis de Datos atípicos'!J12</f>
        <v>#DIV/0!</v>
      </c>
      <c r="K8" s="186" t="e">
        <f>'Análisis de Datos atípicos'!K12</f>
        <v>#DIV/0!</v>
      </c>
      <c r="L8" s="186" t="e">
        <f>'Análisis de Datos atípicos'!L12</f>
        <v>#DIV/0!</v>
      </c>
      <c r="M8" s="186" t="e">
        <f>'Análisis de Datos atípicos'!M12</f>
        <v>#DIV/0!</v>
      </c>
      <c r="N8" s="186" t="e">
        <f>'Análisis de Datos atípicos'!N12</f>
        <v>#DIV/0!</v>
      </c>
      <c r="O8" s="186" t="e">
        <f>'Análisis de Datos atípicos'!O12</f>
        <v>#DIV/0!</v>
      </c>
      <c r="P8" s="186" t="e">
        <f>'Análisis de Datos atípicos'!P12</f>
        <v>#DIV/0!</v>
      </c>
      <c r="Q8" s="186" t="e">
        <f>'Análisis de Datos atípicos'!Q12</f>
        <v>#DIV/0!</v>
      </c>
    </row>
    <row r="9" spans="2:17" x14ac:dyDescent="0.3">
      <c r="B9" s="29" t="s">
        <v>63</v>
      </c>
      <c r="C9" s="186">
        <f>SUM(B25:B27)/(B24*'Análisis de Datos atípicos'!$C$2)</f>
        <v>1.1055555555555478E-4</v>
      </c>
      <c r="D9" s="186">
        <f>SUM(C25:C27)/(C24*'Análisis de Datos atípicos'!$C$2)</f>
        <v>6.116666666666652E-4</v>
      </c>
      <c r="E9" s="186">
        <f>SUM(D25:D27)/(D24*'Análisis de Datos atípicos'!$C$2)</f>
        <v>2.0955555555555593E-4</v>
      </c>
      <c r="F9" s="186">
        <f>SUM(E25:E27)/(E24*'Análisis de Datos atípicos'!$C$2)</f>
        <v>3.2055555555555564E-4</v>
      </c>
      <c r="G9" s="186">
        <f>SUM(F25:F27)/(F24*'Análisis de Datos atípicos'!$C$2)</f>
        <v>9.1566666666666663E-4</v>
      </c>
      <c r="H9" s="186" t="e">
        <f>SUM(G25:G27)/(G24*'Análisis de Datos atípicos'!$C$2)</f>
        <v>#DIV/0!</v>
      </c>
      <c r="I9" s="186" t="e">
        <f>SUM(H25:H27)/(H24*'Análisis de Datos atípicos'!$C$2)</f>
        <v>#DIV/0!</v>
      </c>
      <c r="J9" s="186" t="e">
        <f>SUM(I25:I27)/(I24*'Análisis de Datos atípicos'!$C$2)</f>
        <v>#DIV/0!</v>
      </c>
      <c r="K9" s="186" t="e">
        <f>SUM(J25:J27)/(J24*'Análisis de Datos atípicos'!$C$2)</f>
        <v>#DIV/0!</v>
      </c>
      <c r="L9" s="186" t="e">
        <f>SUM(K25:K27)/(K24*'Análisis de Datos atípicos'!$C$2)</f>
        <v>#DIV/0!</v>
      </c>
      <c r="M9" s="186" t="e">
        <f>SUM(L25:L27)/(L24*'Análisis de Datos atípicos'!$C$2)</f>
        <v>#DIV/0!</v>
      </c>
      <c r="N9" s="186" t="e">
        <f>SUM(M25:M27)/(M24*'Análisis de Datos atípicos'!$C$2)</f>
        <v>#DIV/0!</v>
      </c>
      <c r="O9" s="186" t="e">
        <f>SUM(N25:N27)/(N24*'Análisis de Datos atípicos'!$C$2)</f>
        <v>#DIV/0!</v>
      </c>
      <c r="P9" s="186" t="e">
        <f>SUM(O25:O27)/(O24*'Análisis de Datos atípicos'!$C$2)</f>
        <v>#DIV/0!</v>
      </c>
      <c r="Q9" s="186" t="e">
        <f>SUM(P25:P27)/(P24*'Análisis de Datos atípicos'!$C$2)</f>
        <v>#DIV/0!</v>
      </c>
    </row>
    <row r="10" spans="2:17" x14ac:dyDescent="0.3">
      <c r="B10" s="29" t="s">
        <v>64</v>
      </c>
      <c r="C10" s="186">
        <f>SQRT(C9)</f>
        <v>1.05145401970583E-2</v>
      </c>
      <c r="D10" s="186">
        <f t="shared" ref="D10:K10" si="0">SQRT(D9)</f>
        <v>2.4731895735399363E-2</v>
      </c>
      <c r="E10" s="186">
        <f t="shared" si="0"/>
        <v>1.4476033833738989E-2</v>
      </c>
      <c r="F10" s="186">
        <f t="shared" si="0"/>
        <v>1.7904065335994382E-2</v>
      </c>
      <c r="G10" s="186">
        <f t="shared" si="0"/>
        <v>3.0259984578096973E-2</v>
      </c>
      <c r="H10" s="186" t="e">
        <f t="shared" si="0"/>
        <v>#DIV/0!</v>
      </c>
      <c r="I10" s="186" t="e">
        <f t="shared" si="0"/>
        <v>#DIV/0!</v>
      </c>
      <c r="J10" s="186" t="e">
        <f t="shared" si="0"/>
        <v>#DIV/0!</v>
      </c>
      <c r="K10" s="186" t="e">
        <f t="shared" si="0"/>
        <v>#DIV/0!</v>
      </c>
      <c r="L10" s="186" t="e">
        <f t="shared" ref="L10:Q10" si="1">SQRT(L9)</f>
        <v>#DIV/0!</v>
      </c>
      <c r="M10" s="186" t="e">
        <f t="shared" si="1"/>
        <v>#DIV/0!</v>
      </c>
      <c r="N10" s="186" t="e">
        <f t="shared" si="1"/>
        <v>#DIV/0!</v>
      </c>
      <c r="O10" s="186" t="e">
        <f t="shared" si="1"/>
        <v>#DIV/0!</v>
      </c>
      <c r="P10" s="186" t="e">
        <f t="shared" si="1"/>
        <v>#DIV/0!</v>
      </c>
      <c r="Q10" s="186" t="e">
        <f t="shared" si="1"/>
        <v>#DIV/0!</v>
      </c>
    </row>
    <row r="11" spans="2:17" ht="16.2" x14ac:dyDescent="0.3">
      <c r="B11" s="29" t="s">
        <v>67</v>
      </c>
      <c r="C11" s="199">
        <f>SUM(B29:B31)/('Análisis de Datos atípicos'!$C$2-1)</f>
        <v>1.2033333333333213E-4</v>
      </c>
      <c r="D11" s="199">
        <f>SUM(C29:C31)/('Análisis de Datos atípicos'!$C$2-1)</f>
        <v>6.7000000000000124E-5</v>
      </c>
      <c r="E11" s="199">
        <f>SUM(D29:D31)/('Análisis de Datos atípicos'!$C$2-1)</f>
        <v>2.0477777777777904E-4</v>
      </c>
      <c r="F11" s="199">
        <f>SUM(E29:E31)/('Análisis de Datos atípicos'!$C$2-1)</f>
        <v>1.2233333333333299E-4</v>
      </c>
      <c r="G11" s="199">
        <f>SUM(F29:F31)/('Análisis de Datos atípicos'!$C$2-1)</f>
        <v>1.6247777777777775E-3</v>
      </c>
      <c r="H11" s="199" t="e">
        <f>SUM(G29:G31)/('Análisis de Datos atípicos'!$C$2-1)</f>
        <v>#DIV/0!</v>
      </c>
      <c r="I11" s="199" t="e">
        <f>SUM(H29:H31)/('Análisis de Datos atípicos'!$C$2-1)</f>
        <v>#VALUE!</v>
      </c>
      <c r="J11" s="199" t="e">
        <f>SUM(I29:I31)/('Análisis de Datos atípicos'!$C$2-1)</f>
        <v>#VALUE!</v>
      </c>
      <c r="K11" s="199" t="e">
        <f>SUM(J29:J31)/('Análisis de Datos atípicos'!$C$2-1)</f>
        <v>#VALUE!</v>
      </c>
      <c r="L11" s="199" t="e">
        <f>SUM(K29:K31)/('Análisis de Datos atípicos'!$C$2-1)</f>
        <v>#VALUE!</v>
      </c>
      <c r="M11" s="199" t="e">
        <f>SUM(L29:L31)/('Análisis de Datos atípicos'!$C$2-1)</f>
        <v>#VALUE!</v>
      </c>
      <c r="N11" s="199" t="e">
        <f>SUM(M29:M31)/('Análisis de Datos atípicos'!$C$2-1)</f>
        <v>#VALUE!</v>
      </c>
      <c r="O11" s="199" t="e">
        <f>SUM(N29:N31)/('Análisis de Datos atípicos'!$C$2-1)</f>
        <v>#VALUE!</v>
      </c>
      <c r="P11" s="199" t="e">
        <f>SUM(O29:O31)/('Análisis de Datos atípicos'!$C$2-1)</f>
        <v>#VALUE!</v>
      </c>
      <c r="Q11" s="199" t="e">
        <f>SUM(P29:P31)/('Análisis de Datos atípicos'!$C$2-1)</f>
        <v>#VALUE!</v>
      </c>
    </row>
    <row r="12" spans="2:17" ht="16.2" x14ac:dyDescent="0.3">
      <c r="B12" s="29" t="s">
        <v>68</v>
      </c>
      <c r="C12" s="199">
        <f>(C11-C9)/$C$33</f>
        <v>3.2592592592591163E-6</v>
      </c>
      <c r="D12" s="199">
        <f t="shared" ref="D12:L12" si="2">(D11-D9)/$C$33</f>
        <v>-1.8155555555555503E-4</v>
      </c>
      <c r="E12" s="199">
        <f t="shared" si="2"/>
        <v>-1.5925925925922961E-6</v>
      </c>
      <c r="F12" s="199">
        <f t="shared" si="2"/>
        <v>-6.6074074074074217E-5</v>
      </c>
      <c r="G12" s="199">
        <f t="shared" si="2"/>
        <v>2.3637037037037029E-4</v>
      </c>
      <c r="H12" s="199" t="e">
        <f t="shared" si="2"/>
        <v>#DIV/0!</v>
      </c>
      <c r="I12" s="199" t="e">
        <f t="shared" si="2"/>
        <v>#VALUE!</v>
      </c>
      <c r="J12" s="199" t="e">
        <f t="shared" si="2"/>
        <v>#VALUE!</v>
      </c>
      <c r="K12" s="199" t="e">
        <f t="shared" si="2"/>
        <v>#VALUE!</v>
      </c>
      <c r="L12" s="199" t="e">
        <f t="shared" si="2"/>
        <v>#VALUE!</v>
      </c>
      <c r="M12" s="199" t="e">
        <f>(M11-M9)/$C$33</f>
        <v>#VALUE!</v>
      </c>
      <c r="N12" s="199" t="e">
        <f t="shared" ref="N12" si="3">(N11-N9)/$C$33</f>
        <v>#VALUE!</v>
      </c>
      <c r="O12" s="199" t="e">
        <f t="shared" ref="O12" si="4">(O11-O9)/$C$33</f>
        <v>#VALUE!</v>
      </c>
      <c r="P12" s="199" t="e">
        <f t="shared" ref="P12" si="5">(P11-P9)/$C$33</f>
        <v>#VALUE!</v>
      </c>
      <c r="Q12" s="199" t="e">
        <f t="shared" ref="Q12" si="6">(Q11-Q9)/$C$33</f>
        <v>#VALUE!</v>
      </c>
    </row>
    <row r="13" spans="2:17" x14ac:dyDescent="0.3">
      <c r="B13" s="29" t="s">
        <v>65</v>
      </c>
      <c r="C13" s="186">
        <f>+IF(C12&lt;0,0,C12)</f>
        <v>3.2592592592591163E-6</v>
      </c>
      <c r="D13" s="186">
        <f t="shared" ref="D13:K13" si="7">+IF(D12&lt;0,0,D12)</f>
        <v>0</v>
      </c>
      <c r="E13" s="186">
        <f t="shared" si="7"/>
        <v>0</v>
      </c>
      <c r="F13" s="186">
        <f t="shared" si="7"/>
        <v>0</v>
      </c>
      <c r="G13" s="186">
        <f t="shared" si="7"/>
        <v>2.3637037037037029E-4</v>
      </c>
      <c r="H13" s="186" t="e">
        <f t="shared" si="7"/>
        <v>#DIV/0!</v>
      </c>
      <c r="I13" s="186" t="e">
        <f t="shared" si="7"/>
        <v>#VALUE!</v>
      </c>
      <c r="J13" s="186" t="e">
        <f t="shared" si="7"/>
        <v>#VALUE!</v>
      </c>
      <c r="K13" s="186" t="e">
        <f t="shared" si="7"/>
        <v>#VALUE!</v>
      </c>
      <c r="L13" s="186" t="e">
        <f t="shared" ref="L13:Q13" si="8">+IF(L12&lt;0,0,L12)</f>
        <v>#VALUE!</v>
      </c>
      <c r="M13" s="186" t="e">
        <f t="shared" si="8"/>
        <v>#VALUE!</v>
      </c>
      <c r="N13" s="186" t="e">
        <f t="shared" si="8"/>
        <v>#VALUE!</v>
      </c>
      <c r="O13" s="186" t="e">
        <f t="shared" si="8"/>
        <v>#VALUE!</v>
      </c>
      <c r="P13" s="186" t="e">
        <f t="shared" si="8"/>
        <v>#VALUE!</v>
      </c>
      <c r="Q13" s="186" t="e">
        <f t="shared" si="8"/>
        <v>#VALUE!</v>
      </c>
    </row>
    <row r="14" spans="2:17" x14ac:dyDescent="0.3">
      <c r="B14" s="29" t="s">
        <v>178</v>
      </c>
      <c r="C14" s="186">
        <f>IF('Metrologo 1'!$D$14="","",C13+C9)</f>
        <v>1.1381481481481389E-4</v>
      </c>
      <c r="D14" s="186">
        <f>IF('Metrologo 1'!$D$14="","",D13+D9)</f>
        <v>6.116666666666652E-4</v>
      </c>
      <c r="E14" s="186">
        <f>IF('Metrologo 1'!$D$14="","",E13+E9)</f>
        <v>2.0955555555555593E-4</v>
      </c>
      <c r="F14" s="186">
        <f>IF('Metrologo 1'!$D$25="","",F13+F9)</f>
        <v>3.2055555555555564E-4</v>
      </c>
      <c r="G14" s="186">
        <f>IF('Metrologo 1'!$D$25="","",G13+G9)</f>
        <v>1.1520370370370369E-3</v>
      </c>
      <c r="H14" s="186" t="e">
        <f>IF('Metrologo 1'!$D$25="","",H13+H9)</f>
        <v>#DIV/0!</v>
      </c>
      <c r="I14" s="186" t="str">
        <f>IF('Metrologo 1'!$D$36="","",I13+I9)</f>
        <v/>
      </c>
      <c r="J14" s="186" t="str">
        <f>IF('Metrologo 1'!$D$36="","",J13+J9)</f>
        <v/>
      </c>
      <c r="K14" s="186" t="str">
        <f>IF('Metrologo 1'!$D$36="","",K13+K9)</f>
        <v/>
      </c>
      <c r="L14" s="186" t="str">
        <f>IF('Metrologo 1'!$D$47="","",L13+L9)</f>
        <v/>
      </c>
      <c r="M14" s="186" t="str">
        <f>IF('Metrologo 1'!$D$47="","",M13+M9)</f>
        <v/>
      </c>
      <c r="N14" s="186" t="str">
        <f>IF('Metrologo 1'!$D$47="","",N13+N9)</f>
        <v/>
      </c>
      <c r="O14" s="186" t="str">
        <f>IF('Metrologo 1'!$D$58="","",O13+O9)</f>
        <v/>
      </c>
      <c r="P14" s="186" t="str">
        <f>IF('Metrologo 1'!$D$58="","",P13+P9)</f>
        <v/>
      </c>
      <c r="Q14" s="186" t="str">
        <f>IF('Metrologo 1'!$D$58="","",Q13+Q9)</f>
        <v/>
      </c>
    </row>
    <row r="15" spans="2:17" x14ac:dyDescent="0.3">
      <c r="B15" s="29" t="s">
        <v>179</v>
      </c>
      <c r="C15" s="186">
        <f>SQRT(C14)</f>
        <v>1.0668402636515641E-2</v>
      </c>
      <c r="D15" s="186">
        <f t="shared" ref="D15:K15" si="9">SQRT(D14)</f>
        <v>2.4731895735399363E-2</v>
      </c>
      <c r="E15" s="186">
        <f t="shared" si="9"/>
        <v>1.4476033833738989E-2</v>
      </c>
      <c r="F15" s="186">
        <f t="shared" si="9"/>
        <v>1.7904065335994382E-2</v>
      </c>
      <c r="G15" s="186">
        <f t="shared" si="9"/>
        <v>3.3941671099653251E-2</v>
      </c>
      <c r="H15" s="186" t="e">
        <f t="shared" si="9"/>
        <v>#DIV/0!</v>
      </c>
      <c r="I15" s="186" t="e">
        <f t="shared" si="9"/>
        <v>#VALUE!</v>
      </c>
      <c r="J15" s="186" t="e">
        <f t="shared" si="9"/>
        <v>#VALUE!</v>
      </c>
      <c r="K15" s="186" t="e">
        <f t="shared" si="9"/>
        <v>#VALUE!</v>
      </c>
      <c r="L15" s="186" t="e">
        <f t="shared" ref="L15:Q15" si="10">SQRT(L14)</f>
        <v>#VALUE!</v>
      </c>
      <c r="M15" s="186" t="e">
        <f t="shared" si="10"/>
        <v>#VALUE!</v>
      </c>
      <c r="N15" s="186" t="e">
        <f t="shared" si="10"/>
        <v>#VALUE!</v>
      </c>
      <c r="O15" s="186" t="e">
        <f t="shared" si="10"/>
        <v>#VALUE!</v>
      </c>
      <c r="P15" s="186" t="e">
        <f t="shared" si="10"/>
        <v>#VALUE!</v>
      </c>
      <c r="Q15" s="186" t="e">
        <f t="shared" si="10"/>
        <v>#VALUE!</v>
      </c>
    </row>
    <row r="16" spans="2:17" x14ac:dyDescent="0.3">
      <c r="B16" s="119" t="s">
        <v>131</v>
      </c>
      <c r="C16" s="276">
        <f>MAX(C14:G14)</f>
        <v>1.1520370370370369E-3</v>
      </c>
      <c r="D16" s="276"/>
      <c r="E16" s="276"/>
    </row>
    <row r="17" spans="2:16" x14ac:dyDescent="0.3">
      <c r="B17" s="119" t="s">
        <v>132</v>
      </c>
      <c r="C17" s="276">
        <f>MIN(C14:G14)</f>
        <v>1.1381481481481389E-4</v>
      </c>
      <c r="D17" s="276"/>
      <c r="E17" s="276"/>
    </row>
    <row r="18" spans="2:16" x14ac:dyDescent="0.3">
      <c r="B18" s="119" t="s">
        <v>23</v>
      </c>
      <c r="C18" s="276">
        <f>AVERAGE(C14:G14)</f>
        <v>4.8152592592592551E-4</v>
      </c>
      <c r="D18" s="276"/>
      <c r="E18" s="276"/>
    </row>
    <row r="20" spans="2:16" x14ac:dyDescent="0.3">
      <c r="B20" s="42" t="s">
        <v>69</v>
      </c>
    </row>
    <row r="22" spans="2:16" hidden="1" x14ac:dyDescent="0.3">
      <c r="B22" s="251">
        <f>C6</f>
        <v>0</v>
      </c>
      <c r="C22" s="252"/>
      <c r="D22" s="252"/>
      <c r="E22" s="252"/>
      <c r="F22" s="252"/>
      <c r="G22" s="252"/>
      <c r="H22" s="252"/>
      <c r="I22" s="252"/>
      <c r="J22" s="252"/>
      <c r="K22" s="252"/>
      <c r="L22" s="252"/>
      <c r="M22" s="252"/>
      <c r="N22" s="252"/>
      <c r="O22" s="252"/>
      <c r="P22" s="253"/>
    </row>
    <row r="23" spans="2:16" x14ac:dyDescent="0.3">
      <c r="B23" s="28">
        <f>C7</f>
        <v>10</v>
      </c>
      <c r="C23" s="28">
        <f t="shared" ref="C23:P23" si="11">D7</f>
        <v>6.25</v>
      </c>
      <c r="D23" s="28">
        <f t="shared" si="11"/>
        <v>2.5</v>
      </c>
      <c r="E23" s="131">
        <f t="shared" si="11"/>
        <v>1.25</v>
      </c>
      <c r="F23" s="131">
        <f t="shared" si="11"/>
        <v>0.5</v>
      </c>
      <c r="G23" s="131">
        <f t="shared" si="11"/>
        <v>0</v>
      </c>
      <c r="H23" s="28">
        <f t="shared" si="11"/>
        <v>0</v>
      </c>
      <c r="I23" s="28">
        <f t="shared" si="11"/>
        <v>0</v>
      </c>
      <c r="J23" s="28">
        <f t="shared" si="11"/>
        <v>0</v>
      </c>
      <c r="K23" s="131">
        <f t="shared" si="11"/>
        <v>0</v>
      </c>
      <c r="L23" s="131">
        <f t="shared" si="11"/>
        <v>0</v>
      </c>
      <c r="M23" s="131">
        <f t="shared" si="11"/>
        <v>0</v>
      </c>
      <c r="N23" s="28">
        <f t="shared" si="11"/>
        <v>0</v>
      </c>
      <c r="O23" s="28">
        <f t="shared" si="11"/>
        <v>0</v>
      </c>
      <c r="P23" s="28">
        <f t="shared" si="11"/>
        <v>0</v>
      </c>
    </row>
    <row r="24" spans="2:16" x14ac:dyDescent="0.3">
      <c r="B24" s="41">
        <f>'Análisis de Datos atípicos'!$C$3-1</f>
        <v>2</v>
      </c>
      <c r="C24" s="41">
        <f>'Análisis de Datos atípicos'!$C$3-1</f>
        <v>2</v>
      </c>
      <c r="D24" s="41">
        <f>'Análisis de Datos atípicos'!$C$3-1</f>
        <v>2</v>
      </c>
      <c r="E24" s="41">
        <f>'Análisis de Datos atípicos'!$C$3-1</f>
        <v>2</v>
      </c>
      <c r="F24" s="41">
        <f>'Análisis de Datos atípicos'!$C$3-1</f>
        <v>2</v>
      </c>
      <c r="G24" s="41">
        <f>'Análisis de Datos atípicos'!$C$3-1</f>
        <v>2</v>
      </c>
      <c r="H24" s="41">
        <f>'Análisis de Datos atípicos'!$C$3-1</f>
        <v>2</v>
      </c>
      <c r="I24" s="41">
        <f>'Análisis de Datos atípicos'!$C$3-1</f>
        <v>2</v>
      </c>
      <c r="J24" s="41">
        <f>'Análisis de Datos atípicos'!$C$3-1</f>
        <v>2</v>
      </c>
      <c r="K24" s="41">
        <f>'Análisis de Datos atípicos'!$C$3-1</f>
        <v>2</v>
      </c>
      <c r="L24" s="41">
        <f>'Análisis de Datos atípicos'!$C$3-1</f>
        <v>2</v>
      </c>
      <c r="M24" s="41">
        <f>'Análisis de Datos atípicos'!$C$3-1</f>
        <v>2</v>
      </c>
      <c r="N24" s="41">
        <f>'Análisis de Datos atípicos'!$C$3-1</f>
        <v>2</v>
      </c>
      <c r="O24" s="41">
        <f>'Análisis de Datos atípicos'!$C$3-1</f>
        <v>2</v>
      </c>
      <c r="P24" s="41">
        <f>'Análisis de Datos atípicos'!$C$3-1</f>
        <v>2</v>
      </c>
    </row>
    <row r="25" spans="2:16" x14ac:dyDescent="0.3">
      <c r="B25" s="41">
        <f>$B$24*('Análisis de Datos atípicos'!C19^2)</f>
        <v>2.0066666666666451E-4</v>
      </c>
      <c r="C25" s="41">
        <f>$B$24*('Análisis de Datos atípicos'!D19^2)</f>
        <v>1.2659999999999963E-3</v>
      </c>
      <c r="D25" s="41">
        <f>$B$24*('Análisis de Datos atípicos'!E19^2)</f>
        <v>3.7066666666666736E-4</v>
      </c>
      <c r="E25" s="41">
        <f>$B$24*('Análisis de Datos atípicos'!F19^2)</f>
        <v>1.4000000000000025E-5</v>
      </c>
      <c r="F25" s="41">
        <f>$B$24*('Análisis de Datos atípicos'!G19^2)</f>
        <v>2.2726666666666672E-3</v>
      </c>
      <c r="G25" s="41" t="e">
        <f>$B$24*('Análisis de Datos atípicos'!H19^2)</f>
        <v>#DIV/0!</v>
      </c>
      <c r="H25" s="41" t="e">
        <f>$B$24*('Análisis de Datos atípicos'!I19^2)</f>
        <v>#DIV/0!</v>
      </c>
      <c r="I25" s="41" t="e">
        <f>$B$24*('Análisis de Datos atípicos'!J19^2)</f>
        <v>#DIV/0!</v>
      </c>
      <c r="J25" s="41" t="e">
        <f>$B$24*('Análisis de Datos atípicos'!K19^2)</f>
        <v>#DIV/0!</v>
      </c>
      <c r="K25" s="41" t="e">
        <f>$B$24*('Análisis de Datos atípicos'!L19^2)</f>
        <v>#DIV/0!</v>
      </c>
      <c r="L25" s="41" t="e">
        <f>$B$24*('Análisis de Datos atípicos'!M19^2)</f>
        <v>#DIV/0!</v>
      </c>
      <c r="M25" s="41" t="e">
        <f>$B$24*('Análisis de Datos atípicos'!N19^2)</f>
        <v>#DIV/0!</v>
      </c>
      <c r="N25" s="41" t="e">
        <f>$B$24*('Análisis de Datos atípicos'!O19^2)</f>
        <v>#DIV/0!</v>
      </c>
      <c r="O25" s="41" t="e">
        <f>$B$24*('Análisis de Datos atípicos'!P19^2)</f>
        <v>#DIV/0!</v>
      </c>
      <c r="P25" s="41" t="e">
        <f>$B$24*('Análisis de Datos atípicos'!Q19^2)</f>
        <v>#DIV/0!</v>
      </c>
    </row>
    <row r="26" spans="2:16" x14ac:dyDescent="0.3">
      <c r="B26" s="41">
        <f>$B$24*('Análisis de Datos atípicos'!C20^2)</f>
        <v>3.9799999999999742E-4</v>
      </c>
      <c r="C26" s="41">
        <f>$B$24*('Análisis de Datos atípicos'!D20^2)</f>
        <v>3.619999999999998E-4</v>
      </c>
      <c r="D26" s="41">
        <f>$B$24*('Análisis de Datos atípicos'!E20^2)</f>
        <v>7.6066666666666806E-4</v>
      </c>
      <c r="E26" s="41">
        <f>$B$24*('Análisis de Datos atípicos'!F20^2)</f>
        <v>8.4866666666666814E-4</v>
      </c>
      <c r="F26" s="41">
        <f>$B$24*('Análisis de Datos atípicos'!G20^2)</f>
        <v>7.0066666666666639E-4</v>
      </c>
      <c r="G26" s="41" t="e">
        <f>$B$24*('Análisis de Datos atípicos'!H20^2)</f>
        <v>#DIV/0!</v>
      </c>
      <c r="H26" s="41" t="e">
        <f>$B$24*('Análisis de Datos atípicos'!I20^2)</f>
        <v>#DIV/0!</v>
      </c>
      <c r="I26" s="41" t="e">
        <f>$B$24*('Análisis de Datos atípicos'!J20^2)</f>
        <v>#DIV/0!</v>
      </c>
      <c r="J26" s="41" t="e">
        <f>$B$24*('Análisis de Datos atípicos'!K20^2)</f>
        <v>#DIV/0!</v>
      </c>
      <c r="K26" s="41" t="e">
        <f>$B$24*('Análisis de Datos atípicos'!L20^2)</f>
        <v>#DIV/0!</v>
      </c>
      <c r="L26" s="41" t="e">
        <f>$B$24*('Análisis de Datos atípicos'!M20^2)</f>
        <v>#DIV/0!</v>
      </c>
      <c r="M26" s="41" t="e">
        <f>$B$24*('Análisis de Datos atípicos'!N20^2)</f>
        <v>#DIV/0!</v>
      </c>
      <c r="N26" s="41" t="e">
        <f>$B$24*('Análisis de Datos atípicos'!O20^2)</f>
        <v>#DIV/0!</v>
      </c>
      <c r="O26" s="41" t="e">
        <f>$B$24*('Análisis de Datos atípicos'!P20^2)</f>
        <v>#DIV/0!</v>
      </c>
      <c r="P26" s="41" t="e">
        <f>$B$24*('Análisis de Datos atípicos'!Q20^2)</f>
        <v>#DIV/0!</v>
      </c>
    </row>
    <row r="27" spans="2:16" x14ac:dyDescent="0.3">
      <c r="B27" s="41">
        <f>$B$24*('Análisis de Datos atípicos'!C21^2)</f>
        <v>6.4666666666666784E-5</v>
      </c>
      <c r="C27" s="41">
        <f>$B$24*('Análisis de Datos atípicos'!D21^2)</f>
        <v>2.0419999999999952E-3</v>
      </c>
      <c r="D27" s="41">
        <f>$B$24*('Análisis de Datos atípicos'!E21^2)</f>
        <v>1.2600000000000024E-4</v>
      </c>
      <c r="E27" s="41">
        <f>$B$24*('Análisis de Datos atípicos'!F21^2)</f>
        <v>1.0606666666666657E-3</v>
      </c>
      <c r="F27" s="41">
        <f>$B$24*('Análisis de Datos atípicos'!G21^2)</f>
        <v>2.5206666666666663E-3</v>
      </c>
      <c r="G27" s="41" t="e">
        <f>$B$24*('Análisis de Datos atípicos'!H21^2)</f>
        <v>#DIV/0!</v>
      </c>
      <c r="H27" s="41" t="e">
        <f>$B$24*('Análisis de Datos atípicos'!I21^2)</f>
        <v>#DIV/0!</v>
      </c>
      <c r="I27" s="41" t="e">
        <f>$B$24*('Análisis de Datos atípicos'!J21^2)</f>
        <v>#DIV/0!</v>
      </c>
      <c r="J27" s="41" t="e">
        <f>$B$24*('Análisis de Datos atípicos'!K21^2)</f>
        <v>#DIV/0!</v>
      </c>
      <c r="K27" s="41" t="e">
        <f>$B$24*('Análisis de Datos atípicos'!L21^2)</f>
        <v>#DIV/0!</v>
      </c>
      <c r="L27" s="41" t="e">
        <f>$B$24*('Análisis de Datos atípicos'!M21^2)</f>
        <v>#DIV/0!</v>
      </c>
      <c r="M27" s="41" t="e">
        <f>$B$24*('Análisis de Datos atípicos'!N21^2)</f>
        <v>#DIV/0!</v>
      </c>
      <c r="N27" s="41" t="e">
        <f>$B$24*('Análisis de Datos atípicos'!O21^2)</f>
        <v>#DIV/0!</v>
      </c>
      <c r="O27" s="41" t="e">
        <f>$B$24*('Análisis de Datos atípicos'!P21^2)</f>
        <v>#DIV/0!</v>
      </c>
      <c r="P27" s="41" t="e">
        <f>$B$24*('Análisis de Datos atípicos'!Q21^2)</f>
        <v>#DIV/0!</v>
      </c>
    </row>
    <row r="28" spans="2:16" x14ac:dyDescent="0.3">
      <c r="B28" s="273"/>
      <c r="C28" s="274"/>
      <c r="D28" s="274"/>
      <c r="E28" s="274"/>
      <c r="F28" s="274"/>
      <c r="G28" s="274"/>
      <c r="H28" s="274"/>
      <c r="I28" s="274"/>
      <c r="J28" s="274"/>
      <c r="K28" s="274"/>
      <c r="L28" s="274"/>
      <c r="M28" s="274"/>
      <c r="N28" s="274"/>
      <c r="O28" s="274"/>
      <c r="P28" s="275"/>
    </row>
    <row r="29" spans="2:16" x14ac:dyDescent="0.3">
      <c r="B29" s="41">
        <f>'Análisis de Datos atípicos'!$C$3*(('Análisis de Datos atípicos'!C9-'Análisis de Datos atípicos'!$C$12)^2)</f>
        <v>1.2033333333333213E-4</v>
      </c>
      <c r="C29" s="41">
        <f>'Análisis de Datos atípicos'!$C$3*(('Análisis de Datos atípicos'!D9-'Análisis de Datos atípicos'!$D$12)^2)</f>
        <v>8.3333333333334405E-6</v>
      </c>
      <c r="D29" s="41">
        <f>'Análisis de Datos atípicos'!$C$3*(('Análisis de Datos atípicos'!E9-'Análisis de Datos atípicos'!$E$12)^2)</f>
        <v>2.6759259259259759E-4</v>
      </c>
      <c r="E29" s="41">
        <f>'Análisis de Datos atípicos'!$C$3*(('Análisis de Datos atípicos'!F9-'Análisis de Datos atípicos'!$F$12)^2)</f>
        <v>1.6133333333333201E-4</v>
      </c>
      <c r="F29" s="41">
        <f>'Análisis de Datos atípicos'!$C$3*(('Análisis de Datos atípicos'!G9-'Análisis de Datos atípicos'!$G$12)^2)</f>
        <v>1.7925925925925926E-3</v>
      </c>
      <c r="G29" s="41" t="e">
        <f>'Análisis de Datos atípicos'!$C$3*(('Análisis de Datos atípicos'!H9-'Análisis de Datos atípicos'!$H$12)^2)</f>
        <v>#DIV/0!</v>
      </c>
      <c r="H29" s="41" t="e">
        <f>'Análisis de Datos atípicos'!$C$3*(('Análisis de Datos atípicos'!I9-'Análisis de Datos atípicos'!$I$12)^2)</f>
        <v>#VALUE!</v>
      </c>
      <c r="I29" s="41" t="e">
        <f>'Análisis de Datos atípicos'!$C$3*(('Análisis de Datos atípicos'!J9-'Análisis de Datos atípicos'!$J$12)^2)</f>
        <v>#VALUE!</v>
      </c>
      <c r="J29" s="41" t="e">
        <f>'Análisis de Datos atípicos'!$C$3*(('Análisis de Datos atípicos'!K9-'Análisis de Datos atípicos'!$K$12)^2)</f>
        <v>#VALUE!</v>
      </c>
      <c r="K29" s="41" t="e">
        <f>'Análisis de Datos atípicos'!$C$3*(('Análisis de Datos atípicos'!L9-'Análisis de Datos atípicos'!$L$12)^2)</f>
        <v>#VALUE!</v>
      </c>
      <c r="L29" s="41" t="e">
        <f>'Análisis de Datos atípicos'!$C$3*(('Análisis de Datos atípicos'!M9-'Análisis de Datos atípicos'!$M$12)^2)</f>
        <v>#VALUE!</v>
      </c>
      <c r="M29" s="41" t="e">
        <f>'Análisis de Datos atípicos'!$C$3*(('Análisis de Datos atípicos'!N9-'Análisis de Datos atípicos'!$N$12)^2)</f>
        <v>#VALUE!</v>
      </c>
      <c r="N29" s="41" t="e">
        <f>'Análisis de Datos atípicos'!$C$3*(('Análisis de Datos atípicos'!O9-'Análisis de Datos atípicos'!$O$12)^2)</f>
        <v>#VALUE!</v>
      </c>
      <c r="O29" s="41" t="e">
        <f>'Análisis de Datos atípicos'!$C$3*(('Análisis de Datos atípicos'!P9-'Análisis de Datos atípicos'!$P$12)^2)</f>
        <v>#VALUE!</v>
      </c>
      <c r="P29" s="41" t="e">
        <f>'Análisis de Datos atípicos'!$C$3*(('Análisis de Datos atípicos'!Q9-'Análisis de Datos atípicos'!$Q$12)^2)</f>
        <v>#VALUE!</v>
      </c>
    </row>
    <row r="30" spans="2:16" x14ac:dyDescent="0.3">
      <c r="B30" s="41">
        <f>'Análisis de Datos atípicos'!$C$3*(('Análisis de Datos atípicos'!C10-'Análisis de Datos atípicos'!$C$12)^2)</f>
        <v>0</v>
      </c>
      <c r="C30" s="41">
        <f>'Análisis de Datos atípicos'!$C$3*(('Análisis de Datos atípicos'!D10-'Análisis de Datos atípicos'!$D$12)^2)</f>
        <v>4.0333333333333613E-5</v>
      </c>
      <c r="D30" s="41">
        <f>'Análisis de Datos atípicos'!$C$3*(('Análisis de Datos atípicos'!E10-'Análisis de Datos atípicos'!$E$12)^2)</f>
        <v>3.7925925925925464E-5</v>
      </c>
      <c r="E30" s="41">
        <f>'Análisis de Datos atípicos'!$C$3*(('Análisis de Datos atípicos'!F10-'Análisis de Datos atípicos'!$F$12)^2)</f>
        <v>5.6333333333333908E-5</v>
      </c>
      <c r="F30" s="41">
        <f>'Análisis de Datos atípicos'!$C$3*(('Análisis de Datos atípicos'!G10-'Análisis de Datos atípicos'!$G$12)^2)</f>
        <v>1.4373703703703699E-3</v>
      </c>
      <c r="G30" s="41" t="e">
        <f>'Análisis de Datos atípicos'!$C$3*(('Análisis de Datos atípicos'!H10-'Análisis de Datos atípicos'!$H$12)^2)</f>
        <v>#DIV/0!</v>
      </c>
      <c r="H30" s="41" t="e">
        <f>'Análisis de Datos atípicos'!$C$3*(('Análisis de Datos atípicos'!I10-'Análisis de Datos atípicos'!$I$12)^2)</f>
        <v>#VALUE!</v>
      </c>
      <c r="I30" s="41" t="e">
        <f>'Análisis de Datos atípicos'!$C$3*(('Análisis de Datos atípicos'!J10-'Análisis de Datos atípicos'!$J$12)^2)</f>
        <v>#VALUE!</v>
      </c>
      <c r="J30" s="41" t="e">
        <f>'Análisis de Datos atípicos'!$C$3*(('Análisis de Datos atípicos'!K10-'Análisis de Datos atípicos'!$K$12)^2)</f>
        <v>#VALUE!</v>
      </c>
      <c r="K30" s="41" t="e">
        <f>'Análisis de Datos atípicos'!$C$3*(('Análisis de Datos atípicos'!L10-'Análisis de Datos atípicos'!$L$12)^2)</f>
        <v>#VALUE!</v>
      </c>
      <c r="L30" s="41" t="e">
        <f>'Análisis de Datos atípicos'!$C$3*(('Análisis de Datos atípicos'!M10-'Análisis de Datos atípicos'!$M$12)^2)</f>
        <v>#VALUE!</v>
      </c>
      <c r="M30" s="41" t="e">
        <f>'Análisis de Datos atípicos'!$C$3*(('Análisis de Datos atípicos'!N10-'Análisis de Datos atípicos'!$N$12)^2)</f>
        <v>#VALUE!</v>
      </c>
      <c r="N30" s="41" t="e">
        <f>'Análisis de Datos atípicos'!$C$3*(('Análisis de Datos atípicos'!O10-'Análisis de Datos atípicos'!$O$12)^2)</f>
        <v>#VALUE!</v>
      </c>
      <c r="O30" s="41" t="e">
        <f>'Análisis de Datos atípicos'!$C$3*(('Análisis de Datos atípicos'!P10-'Análisis de Datos atípicos'!$P$12)^2)</f>
        <v>#VALUE!</v>
      </c>
      <c r="P30" s="41" t="e">
        <f>'Análisis de Datos atípicos'!$C$3*(('Análisis de Datos atípicos'!Q10-'Análisis de Datos atípicos'!$Q$12)^2)</f>
        <v>#VALUE!</v>
      </c>
    </row>
    <row r="31" spans="2:16" x14ac:dyDescent="0.3">
      <c r="B31" s="41">
        <f>'Análisis de Datos atípicos'!$C$3*(('Análisis de Datos atípicos'!C11-'Análisis de Datos atípicos'!$C$12)^2)</f>
        <v>1.2033333333333213E-4</v>
      </c>
      <c r="C31" s="41">
        <f>'Análisis de Datos atípicos'!$C$3*(('Análisis de Datos atípicos'!D11-'Análisis de Datos atípicos'!$D$12)^2)</f>
        <v>8.5333333333333189E-5</v>
      </c>
      <c r="D31" s="41">
        <f>'Análisis de Datos atípicos'!$C$3*(('Análisis de Datos atípicos'!E11-'Análisis de Datos atípicos'!$E$12)^2)</f>
        <v>1.0403703703703503E-4</v>
      </c>
      <c r="E31" s="41">
        <f>'Análisis de Datos atípicos'!$C$3*(('Análisis de Datos atípicos'!F11-'Análisis de Datos atípicos'!$F$12)^2)</f>
        <v>2.7000000000000046E-5</v>
      </c>
      <c r="F31" s="41">
        <f>'Análisis de Datos atípicos'!$C$3*(('Análisis de Datos atípicos'!G11-'Análisis de Datos atípicos'!$G$12)^2)</f>
        <v>1.9592592592592569E-5</v>
      </c>
      <c r="G31" s="41" t="e">
        <f>'Análisis de Datos atípicos'!$C$3*(('Análisis de Datos atípicos'!H11-'Análisis de Datos atípicos'!$H$12)^2)</f>
        <v>#DIV/0!</v>
      </c>
      <c r="H31" s="41" t="e">
        <f>'Análisis de Datos atípicos'!$C$3*(('Análisis de Datos atípicos'!I11-'Análisis de Datos atípicos'!$I$12)^2)</f>
        <v>#VALUE!</v>
      </c>
      <c r="I31" s="41" t="e">
        <f>'Análisis de Datos atípicos'!$C$3*(('Análisis de Datos atípicos'!J11-'Análisis de Datos atípicos'!$J$12)^2)</f>
        <v>#VALUE!</v>
      </c>
      <c r="J31" s="41" t="e">
        <f>'Análisis de Datos atípicos'!$C$3*(('Análisis de Datos atípicos'!K11-'Análisis de Datos atípicos'!$K$12)^2)</f>
        <v>#VALUE!</v>
      </c>
      <c r="K31" s="41" t="e">
        <f>'Análisis de Datos atípicos'!$C$3*(('Análisis de Datos atípicos'!L11-'Análisis de Datos atípicos'!$L$12)^2)</f>
        <v>#VALUE!</v>
      </c>
      <c r="L31" s="41" t="e">
        <f>'Análisis de Datos atípicos'!$C$3*(('Análisis de Datos atípicos'!M11-'Análisis de Datos atípicos'!$M$12)^2)</f>
        <v>#VALUE!</v>
      </c>
      <c r="M31" s="41" t="e">
        <f>'Análisis de Datos atípicos'!$C$3*(('Análisis de Datos atípicos'!N11-'Análisis de Datos atípicos'!$N$12)^2)</f>
        <v>#VALUE!</v>
      </c>
      <c r="N31" s="41" t="e">
        <f>'Análisis de Datos atípicos'!$C$3*(('Análisis de Datos atípicos'!O11-'Análisis de Datos atípicos'!$O$12)^2)</f>
        <v>#VALUE!</v>
      </c>
      <c r="O31" s="41" t="e">
        <f>'Análisis de Datos atípicos'!$C$3*(('Análisis de Datos atípicos'!P11-'Análisis de Datos atípicos'!$P$12)^2)</f>
        <v>#VALUE!</v>
      </c>
      <c r="P31" s="41" t="e">
        <f>'Análisis de Datos atípicos'!$C$3*(('Análisis de Datos atípicos'!Q11-'Análisis de Datos atípicos'!$Q$12)^2)</f>
        <v>#VALUE!</v>
      </c>
    </row>
    <row r="32" spans="2:16" x14ac:dyDescent="0.3">
      <c r="B32" s="273"/>
      <c r="C32" s="274"/>
      <c r="D32" s="274"/>
      <c r="E32" s="274"/>
      <c r="F32" s="274"/>
      <c r="G32" s="274"/>
      <c r="H32" s="274"/>
      <c r="I32" s="274"/>
      <c r="J32" s="274"/>
      <c r="K32" s="274"/>
      <c r="L32" s="274"/>
      <c r="M32" s="274"/>
      <c r="N32" s="274"/>
      <c r="O32" s="274"/>
      <c r="P32" s="275"/>
    </row>
    <row r="33" spans="1:17" x14ac:dyDescent="0.3">
      <c r="C33" s="116">
        <f>(1/('Análisis de Datos atípicos'!$C$2-1))*(9-(27/9))</f>
        <v>3</v>
      </c>
    </row>
    <row r="35" spans="1:17" ht="15" thickBot="1" x14ac:dyDescent="0.35"/>
    <row r="36" spans="1:17" ht="7.5" customHeight="1" x14ac:dyDescent="0.3">
      <c r="B36" s="266" t="s">
        <v>148</v>
      </c>
      <c r="C36" s="267"/>
      <c r="D36" s="267"/>
      <c r="E36" s="267"/>
      <c r="F36" s="267"/>
      <c r="G36" s="267"/>
      <c r="H36" s="267"/>
      <c r="I36" s="268"/>
    </row>
    <row r="37" spans="1:17" ht="15" thickBot="1" x14ac:dyDescent="0.35">
      <c r="B37" s="269"/>
      <c r="C37" s="270"/>
      <c r="D37" s="270"/>
      <c r="E37" s="270"/>
      <c r="F37" s="270"/>
      <c r="G37" s="270"/>
      <c r="H37" s="270"/>
      <c r="I37" s="271"/>
    </row>
    <row r="40" spans="1:17" hidden="1" x14ac:dyDescent="0.3">
      <c r="C40" s="251">
        <f>C6</f>
        <v>0</v>
      </c>
      <c r="D40" s="252"/>
      <c r="E40" s="252"/>
      <c r="F40" s="252"/>
      <c r="G40" s="252"/>
      <c r="H40" s="252"/>
      <c r="I40" s="252"/>
      <c r="J40" s="252"/>
      <c r="K40" s="252"/>
      <c r="L40" s="252"/>
      <c r="M40" s="252"/>
      <c r="N40" s="252"/>
      <c r="O40" s="252"/>
      <c r="P40" s="252"/>
      <c r="Q40" s="253"/>
    </row>
    <row r="41" spans="1:17" x14ac:dyDescent="0.3">
      <c r="C41" s="43">
        <f>C7</f>
        <v>10</v>
      </c>
      <c r="D41" s="43">
        <f t="shared" ref="D41:Q41" si="12">D7</f>
        <v>6.25</v>
      </c>
      <c r="E41" s="43">
        <f t="shared" si="12"/>
        <v>2.5</v>
      </c>
      <c r="F41" s="132">
        <f t="shared" si="12"/>
        <v>1.25</v>
      </c>
      <c r="G41" s="132">
        <f t="shared" si="12"/>
        <v>0.5</v>
      </c>
      <c r="H41" s="132">
        <f t="shared" si="12"/>
        <v>0</v>
      </c>
      <c r="I41" s="43">
        <f t="shared" si="12"/>
        <v>0</v>
      </c>
      <c r="J41" s="43">
        <f t="shared" si="12"/>
        <v>0</v>
      </c>
      <c r="K41" s="43">
        <f t="shared" si="12"/>
        <v>0</v>
      </c>
      <c r="L41" s="132">
        <f t="shared" si="12"/>
        <v>0</v>
      </c>
      <c r="M41" s="132">
        <f t="shared" si="12"/>
        <v>0</v>
      </c>
      <c r="N41" s="132">
        <f t="shared" si="12"/>
        <v>0</v>
      </c>
      <c r="O41" s="43">
        <f t="shared" si="12"/>
        <v>0</v>
      </c>
      <c r="P41" s="43">
        <f t="shared" si="12"/>
        <v>0</v>
      </c>
      <c r="Q41" s="43">
        <f t="shared" si="12"/>
        <v>0</v>
      </c>
    </row>
    <row r="42" spans="1:17" x14ac:dyDescent="0.3">
      <c r="B42" s="29"/>
      <c r="C42" s="41">
        <f>'Análisis de Datos atípicos'!C12</f>
        <v>-0.55300000000000005</v>
      </c>
      <c r="D42" s="41">
        <f>'Análisis de Datos atípicos'!D12</f>
        <v>-0.13933333333333334</v>
      </c>
      <c r="E42" s="41">
        <f>'Análisis de Datos atípicos'!E12</f>
        <v>0.30888888888888882</v>
      </c>
      <c r="F42" s="41">
        <f>'Análisis de Datos atípicos'!F12</f>
        <v>0.32266666666666671</v>
      </c>
      <c r="G42" s="41">
        <f>'Análisis de Datos atípicos'!G12</f>
        <v>1.8777777777777779E-2</v>
      </c>
      <c r="H42" s="41" t="e">
        <f>'Análisis de Datos atípicos'!H12</f>
        <v>#DIV/0!</v>
      </c>
      <c r="I42" s="41" t="e">
        <f>'Análisis de Datos atípicos'!I12</f>
        <v>#DIV/0!</v>
      </c>
      <c r="J42" s="41" t="e">
        <f>'Análisis de Datos atípicos'!J12</f>
        <v>#DIV/0!</v>
      </c>
      <c r="K42" s="41" t="e">
        <f>'Análisis de Datos atípicos'!K12</f>
        <v>#DIV/0!</v>
      </c>
      <c r="L42" s="41" t="e">
        <f>'Análisis de Datos atípicos'!L12</f>
        <v>#DIV/0!</v>
      </c>
      <c r="M42" s="41" t="e">
        <f>'Análisis de Datos atípicos'!M12</f>
        <v>#DIV/0!</v>
      </c>
      <c r="N42" s="41" t="e">
        <f>'Análisis de Datos atípicos'!N12</f>
        <v>#DIV/0!</v>
      </c>
      <c r="O42" s="41" t="e">
        <f>'Análisis de Datos atípicos'!O12</f>
        <v>#DIV/0!</v>
      </c>
      <c r="P42" s="41" t="e">
        <f>'Análisis de Datos atípicos'!P12</f>
        <v>#DIV/0!</v>
      </c>
      <c r="Q42" s="41" t="e">
        <f>'Análisis de Datos atípicos'!Q12</f>
        <v>#DIV/0!</v>
      </c>
    </row>
    <row r="43" spans="1:17" ht="16.5" customHeight="1" x14ac:dyDescent="0.3">
      <c r="B43" s="29"/>
      <c r="C43" s="41">
        <f>'Análisis de Datos atípicos'!C13</f>
        <v>6.333333333333302E-3</v>
      </c>
      <c r="D43" s="41">
        <f>'Análisis de Datos atípicos'!D13</f>
        <v>4.7258156262526127E-3</v>
      </c>
      <c r="E43" s="41">
        <f>'Análisis de Datos atípicos'!E13</f>
        <v>8.261916197787272E-3</v>
      </c>
      <c r="F43" s="41">
        <f>'Análisis de Datos atípicos'!F13</f>
        <v>6.3857480202226631E-3</v>
      </c>
      <c r="G43" s="41">
        <f>'Análisis de Datos atípicos'!G13</f>
        <v>2.3272141985485401E-2</v>
      </c>
      <c r="H43" s="41" t="e">
        <f>'Análisis de Datos atípicos'!H13</f>
        <v>#DIV/0!</v>
      </c>
      <c r="I43" s="41" t="e">
        <f>'Análisis de Datos atípicos'!I13</f>
        <v>#DIV/0!</v>
      </c>
      <c r="J43" s="41" t="e">
        <f>'Análisis de Datos atípicos'!J13</f>
        <v>#DIV/0!</v>
      </c>
      <c r="K43" s="41" t="e">
        <f>'Análisis de Datos atípicos'!K13</f>
        <v>#DIV/0!</v>
      </c>
      <c r="L43" s="41" t="e">
        <f>'Análisis de Datos atípicos'!L13</f>
        <v>#DIV/0!</v>
      </c>
      <c r="M43" s="41" t="e">
        <f>'Análisis de Datos atípicos'!M13</f>
        <v>#DIV/0!</v>
      </c>
      <c r="N43" s="41" t="e">
        <f>'Análisis de Datos atípicos'!N13</f>
        <v>#DIV/0!</v>
      </c>
      <c r="O43" s="41" t="e">
        <f>'Análisis de Datos atípicos'!O13</f>
        <v>#DIV/0!</v>
      </c>
      <c r="P43" s="41" t="e">
        <f>'Análisis de Datos atípicos'!P13</f>
        <v>#DIV/0!</v>
      </c>
      <c r="Q43" s="41" t="e">
        <f>'Análisis de Datos atípicos'!Q13</f>
        <v>#DIV/0!</v>
      </c>
    </row>
    <row r="44" spans="1:17" x14ac:dyDescent="0.3">
      <c r="B44" s="29"/>
      <c r="C44" s="41">
        <f>'Análisis de Datos atípicos'!$C$3*(C43^2)</f>
        <v>1.2033333333333213E-4</v>
      </c>
      <c r="D44" s="41">
        <f>'Análisis de Datos atípicos'!$C$3*(D43^2)</f>
        <v>6.7000000000000111E-5</v>
      </c>
      <c r="E44" s="41">
        <f>'Análisis de Datos atípicos'!$C$3*(E43^2)</f>
        <v>2.0477777777777907E-4</v>
      </c>
      <c r="F44" s="41">
        <f>'Análisis de Datos atípicos'!$C$3*(F43^2)</f>
        <v>1.2233333333333299E-4</v>
      </c>
      <c r="G44" s="41">
        <f>'Análisis de Datos atípicos'!$C$3*(G43^2)</f>
        <v>1.6247777777777773E-3</v>
      </c>
      <c r="H44" s="41" t="e">
        <f>'Análisis de Datos atípicos'!$C$3*(H43^2)</f>
        <v>#DIV/0!</v>
      </c>
      <c r="I44" s="41" t="e">
        <f>'Análisis de Datos atípicos'!$C$3*(I43^2)</f>
        <v>#DIV/0!</v>
      </c>
      <c r="J44" s="41" t="e">
        <f>'Análisis de Datos atípicos'!$C$3*(J43^2)</f>
        <v>#DIV/0!</v>
      </c>
      <c r="K44" s="41" t="e">
        <f>'Análisis de Datos atípicos'!$C$3*(K43^2)</f>
        <v>#DIV/0!</v>
      </c>
      <c r="L44" s="41" t="e">
        <f>'Análisis de Datos atípicos'!$C$3*(L43^2)</f>
        <v>#DIV/0!</v>
      </c>
      <c r="M44" s="41" t="e">
        <f>'Análisis de Datos atípicos'!$C$3*(M43^2)</f>
        <v>#DIV/0!</v>
      </c>
      <c r="N44" s="41" t="e">
        <f>'Análisis de Datos atípicos'!$C$3*(N43^2)</f>
        <v>#DIV/0!</v>
      </c>
      <c r="O44" s="41" t="e">
        <f>'Análisis de Datos atípicos'!$C$3*(O43^2)</f>
        <v>#DIV/0!</v>
      </c>
      <c r="P44" s="41" t="e">
        <f>'Análisis de Datos atípicos'!$C$3*(P43^2)</f>
        <v>#DIV/0!</v>
      </c>
      <c r="Q44" s="41" t="e">
        <f>'Análisis de Datos atípicos'!$C$3*(Q43^2)</f>
        <v>#DIV/0!</v>
      </c>
    </row>
    <row r="45" spans="1:17" x14ac:dyDescent="0.3">
      <c r="A45" t="s">
        <v>73</v>
      </c>
      <c r="B45" s="29" t="s">
        <v>70</v>
      </c>
      <c r="C45" s="44">
        <f>'Análisis de Datos atípicos'!$C$2-1</f>
        <v>2</v>
      </c>
      <c r="D45" s="44">
        <f>'Análisis de Datos atípicos'!$C$2-1</f>
        <v>2</v>
      </c>
      <c r="E45" s="44">
        <f>'Análisis de Datos atípicos'!$C$2-1</f>
        <v>2</v>
      </c>
      <c r="F45" s="44">
        <f>'Análisis de Datos atípicos'!$C$2-1</f>
        <v>2</v>
      </c>
      <c r="G45" s="44">
        <f>'Análisis de Datos atípicos'!$C$2-1</f>
        <v>2</v>
      </c>
      <c r="H45" s="44">
        <f>'Análisis de Datos atípicos'!$C$2-1</f>
        <v>2</v>
      </c>
      <c r="I45" s="44">
        <f>'Análisis de Datos atípicos'!$C$2-1</f>
        <v>2</v>
      </c>
      <c r="J45" s="44">
        <f>'Análisis de Datos atípicos'!$C$2-1</f>
        <v>2</v>
      </c>
      <c r="K45" s="44">
        <f>'Análisis de Datos atípicos'!$C$2-1</f>
        <v>2</v>
      </c>
      <c r="L45" s="44">
        <f>'Análisis de Datos atípicos'!$C$2-1</f>
        <v>2</v>
      </c>
      <c r="M45" s="44">
        <f>'Análisis de Datos atípicos'!$C$2-1</f>
        <v>2</v>
      </c>
      <c r="N45" s="44">
        <f>'Análisis de Datos atípicos'!$C$2-1</f>
        <v>2</v>
      </c>
      <c r="O45" s="44">
        <f>'Análisis de Datos atípicos'!$C$2-1</f>
        <v>2</v>
      </c>
      <c r="P45" s="44">
        <f>'Análisis de Datos atípicos'!$C$2-1</f>
        <v>2</v>
      </c>
      <c r="Q45" s="44">
        <f>'Análisis de Datos atípicos'!$C$2-1</f>
        <v>2</v>
      </c>
    </row>
    <row r="46" spans="1:17" x14ac:dyDescent="0.3">
      <c r="B46" s="29"/>
      <c r="C46" s="41">
        <f>(1/'Análisis de Datos atípicos'!$C$2)*'Análisis de Datos atípicos'!C22</f>
        <v>1.1055555555555478E-4</v>
      </c>
      <c r="D46" s="41">
        <f>(1/'Análisis de Datos atípicos'!$C$2)*'Análisis de Datos atípicos'!D22</f>
        <v>6.116666666666652E-4</v>
      </c>
      <c r="E46" s="41">
        <f>(1/'Análisis de Datos atípicos'!$C$2)*'Análisis de Datos atípicos'!E22</f>
        <v>2.0955555555555593E-4</v>
      </c>
      <c r="F46" s="41">
        <f>(1/'Análisis de Datos atípicos'!$C$2)*'Análisis de Datos atípicos'!F22</f>
        <v>3.2055555555555559E-4</v>
      </c>
      <c r="G46" s="41">
        <f>(1/'Análisis de Datos atípicos'!$C$2)*'Análisis de Datos atípicos'!G22</f>
        <v>9.1566666666666663E-4</v>
      </c>
      <c r="H46" s="41" t="e">
        <f>(1/'Análisis de Datos atípicos'!$C$2)*'Análisis de Datos atípicos'!H22</f>
        <v>#DIV/0!</v>
      </c>
      <c r="I46" s="41" t="e">
        <f>(1/'Análisis de Datos atípicos'!$C$2)*'Análisis de Datos atípicos'!I22</f>
        <v>#DIV/0!</v>
      </c>
      <c r="J46" s="41" t="e">
        <f>(1/'Análisis de Datos atípicos'!$C$2)*'Análisis de Datos atípicos'!J22</f>
        <v>#DIV/0!</v>
      </c>
      <c r="K46" s="41" t="e">
        <f>(1/'Análisis de Datos atípicos'!$C$2)*'Análisis de Datos atípicos'!K22</f>
        <v>#DIV/0!</v>
      </c>
      <c r="L46" s="41" t="e">
        <f>(1/'Análisis de Datos atípicos'!$C$2)*'Análisis de Datos atípicos'!L22</f>
        <v>#DIV/0!</v>
      </c>
      <c r="M46" s="41" t="e">
        <f>(1/'Análisis de Datos atípicos'!$C$2)*'Análisis de Datos atípicos'!M22</f>
        <v>#DIV/0!</v>
      </c>
      <c r="N46" s="41" t="e">
        <f>(1/'Análisis de Datos atípicos'!$C$2)*'Análisis de Datos atípicos'!N22</f>
        <v>#DIV/0!</v>
      </c>
      <c r="O46" s="41" t="e">
        <f>(1/'Análisis de Datos atípicos'!$C$2)*'Análisis de Datos atípicos'!O22</f>
        <v>#DIV/0!</v>
      </c>
      <c r="P46" s="41" t="e">
        <f>(1/'Análisis de Datos atípicos'!$C$2)*'Análisis de Datos atípicos'!P22</f>
        <v>#DIV/0!</v>
      </c>
      <c r="Q46" s="41" t="e">
        <f>(1/'Análisis de Datos atípicos'!$C$2)*'Análisis de Datos atípicos'!Q22</f>
        <v>#DIV/0!</v>
      </c>
    </row>
    <row r="47" spans="1:17" x14ac:dyDescent="0.3">
      <c r="A47" t="s">
        <v>73</v>
      </c>
      <c r="B47" s="29" t="s">
        <v>71</v>
      </c>
      <c r="C47" s="44">
        <f>'Análisis de Datos atípicos'!$C$2*('Análisis de Datos atípicos'!$C$3-1)</f>
        <v>6</v>
      </c>
      <c r="D47" s="44">
        <f>'Análisis de Datos atípicos'!$C$2*('Análisis de Datos atípicos'!$C$3-1)</f>
        <v>6</v>
      </c>
      <c r="E47" s="44">
        <f>'Análisis de Datos atípicos'!$C$2*('Análisis de Datos atípicos'!$C$3-1)</f>
        <v>6</v>
      </c>
      <c r="F47" s="44">
        <f>'Análisis de Datos atípicos'!$C$2*('Análisis de Datos atípicos'!$C$3-1)</f>
        <v>6</v>
      </c>
      <c r="G47" s="44">
        <f>'Análisis de Datos atípicos'!$C$2*('Análisis de Datos atípicos'!$C$3-1)</f>
        <v>6</v>
      </c>
      <c r="H47" s="44">
        <f>'Análisis de Datos atípicos'!$C$2*('Análisis de Datos atípicos'!$C$3-1)</f>
        <v>6</v>
      </c>
      <c r="I47" s="44">
        <f>'Análisis de Datos atípicos'!$C$2*('Análisis de Datos atípicos'!$C$3-1)</f>
        <v>6</v>
      </c>
      <c r="J47" s="44">
        <f>'Análisis de Datos atípicos'!$C$2*('Análisis de Datos atípicos'!$C$3-1)</f>
        <v>6</v>
      </c>
      <c r="K47" s="44">
        <f>'Análisis de Datos atípicos'!$C$2*('Análisis de Datos atípicos'!$C$3-1)</f>
        <v>6</v>
      </c>
      <c r="L47" s="44">
        <f>'Análisis de Datos atípicos'!$C$2*('Análisis de Datos atípicos'!$C$3-1)</f>
        <v>6</v>
      </c>
      <c r="M47" s="44">
        <f>'Análisis de Datos atípicos'!$C$2*('Análisis de Datos atípicos'!$C$3-1)</f>
        <v>6</v>
      </c>
      <c r="N47" s="44">
        <f>'Análisis de Datos atípicos'!$C$2*('Análisis de Datos atípicos'!$C$3-1)</f>
        <v>6</v>
      </c>
      <c r="O47" s="44">
        <f>'Análisis de Datos atípicos'!$C$2*('Análisis de Datos atípicos'!$C$3-1)</f>
        <v>6</v>
      </c>
      <c r="P47" s="44">
        <f>'Análisis de Datos atípicos'!$C$2*('Análisis de Datos atípicos'!$C$3-1)</f>
        <v>6</v>
      </c>
      <c r="Q47" s="44">
        <f>'Análisis de Datos atípicos'!$C$2*('Análisis de Datos atípicos'!$C$3-1)</f>
        <v>6</v>
      </c>
    </row>
    <row r="48" spans="1:17" x14ac:dyDescent="0.3">
      <c r="B48" s="29" t="s">
        <v>72</v>
      </c>
      <c r="C48" s="41">
        <f>IF($C$46=0,0,C44/C46)</f>
        <v>1.0884422110552732</v>
      </c>
      <c r="D48" s="41">
        <f>IF($D$46=0,0,D44/D46)</f>
        <v>0.10953678474114485</v>
      </c>
      <c r="E48" s="41">
        <f>IF($E$46=0,0,E44/E46)</f>
        <v>0.97720042417815922</v>
      </c>
      <c r="F48" s="41">
        <f>IF($F$46=0,0,F44/F46)</f>
        <v>0.38162911611784983</v>
      </c>
      <c r="G48" s="41">
        <f>IF($G$46=0,0,G44/G46)</f>
        <v>1.7744205800266952</v>
      </c>
      <c r="H48" s="41" t="e">
        <f>IF($H$46=0,0,H44/H46)</f>
        <v>#DIV/0!</v>
      </c>
      <c r="I48" s="41" t="e">
        <f>IF($I$46=0,0,I44/I46)</f>
        <v>#DIV/0!</v>
      </c>
      <c r="J48" s="41" t="e">
        <f>IF($J$46=0,0,J44/J46)</f>
        <v>#DIV/0!</v>
      </c>
      <c r="K48" s="41" t="e">
        <f>IF($K$46=0,0,K44/K46)</f>
        <v>#DIV/0!</v>
      </c>
      <c r="L48" s="41" t="e">
        <f>IF($L$46=0,0,L44/L46)</f>
        <v>#DIV/0!</v>
      </c>
      <c r="M48" s="41" t="e">
        <f>IF($M$46=0,0,M44/M46)</f>
        <v>#DIV/0!</v>
      </c>
      <c r="N48" s="41" t="e">
        <f>IF($N$46=0,0,N44/N46)</f>
        <v>#DIV/0!</v>
      </c>
      <c r="O48" s="41" t="e">
        <f>IF($O$46=0,0,O44/O46)</f>
        <v>#DIV/0!</v>
      </c>
      <c r="P48" s="41" t="e">
        <f>IF($P$46=0,0,P44/P46)</f>
        <v>#DIV/0!</v>
      </c>
      <c r="Q48" s="41" t="e">
        <f>IF($Q$46=0,0,Q44/Q46)</f>
        <v>#DIV/0!</v>
      </c>
    </row>
    <row r="49" spans="1:17" x14ac:dyDescent="0.3">
      <c r="A49" s="130" t="s">
        <v>34</v>
      </c>
      <c r="B49" s="29" t="s">
        <v>75</v>
      </c>
      <c r="C49" s="41">
        <f>_xlfn.F.INV.RT(0.05,C45,C47)</f>
        <v>5.1432528497847176</v>
      </c>
      <c r="D49" s="41">
        <f t="shared" ref="D49:K49" si="13">_xlfn.F.INV.RT(0.05,D45,D47)</f>
        <v>5.1432528497847176</v>
      </c>
      <c r="E49" s="41">
        <f t="shared" si="13"/>
        <v>5.1432528497847176</v>
      </c>
      <c r="F49" s="41">
        <f t="shared" si="13"/>
        <v>5.1432528497847176</v>
      </c>
      <c r="G49" s="41">
        <f t="shared" si="13"/>
        <v>5.1432528497847176</v>
      </c>
      <c r="H49" s="41">
        <f t="shared" si="13"/>
        <v>5.1432528497847176</v>
      </c>
      <c r="I49" s="41">
        <f t="shared" si="13"/>
        <v>5.1432528497847176</v>
      </c>
      <c r="J49" s="41">
        <f t="shared" si="13"/>
        <v>5.1432528497847176</v>
      </c>
      <c r="K49" s="41">
        <f t="shared" si="13"/>
        <v>5.1432528497847176</v>
      </c>
      <c r="L49" s="41">
        <f t="shared" ref="L49:Q49" si="14">_xlfn.F.INV.RT(0.05,L45,L47)</f>
        <v>5.1432528497847176</v>
      </c>
      <c r="M49" s="41">
        <f t="shared" si="14"/>
        <v>5.1432528497847176</v>
      </c>
      <c r="N49" s="41">
        <f t="shared" si="14"/>
        <v>5.1432528497847176</v>
      </c>
      <c r="O49" s="41">
        <f t="shared" si="14"/>
        <v>5.1432528497847176</v>
      </c>
      <c r="P49" s="41">
        <f t="shared" si="14"/>
        <v>5.1432528497847176</v>
      </c>
      <c r="Q49" s="41">
        <f t="shared" si="14"/>
        <v>5.1432528497847176</v>
      </c>
    </row>
    <row r="50" spans="1:17" x14ac:dyDescent="0.3">
      <c r="A50" s="130" t="s">
        <v>74</v>
      </c>
      <c r="B50" s="29" t="s">
        <v>33</v>
      </c>
      <c r="C50" s="31" t="str">
        <f>IF(C46=0,"Indeterminado",IF(C48&lt;=C49,"Aceptado","No aceptado"))</f>
        <v>Aceptado</v>
      </c>
      <c r="D50" s="31" t="str">
        <f>IF(D46=0,"Indeterminado",IF(D48&lt;=D49,"Aceptado","No aceptado"))</f>
        <v>Aceptado</v>
      </c>
      <c r="E50" s="31" t="str">
        <f t="shared" ref="E50:Q50" si="15">IF(E46=0,"Indeterminado",IF(E48&lt;=E49,"Aceptado","No aceptado"))</f>
        <v>Aceptado</v>
      </c>
      <c r="F50" s="31" t="str">
        <f t="shared" si="15"/>
        <v>Aceptado</v>
      </c>
      <c r="G50" s="31" t="str">
        <f t="shared" si="15"/>
        <v>Aceptado</v>
      </c>
      <c r="H50" s="31" t="e">
        <f t="shared" si="15"/>
        <v>#DIV/0!</v>
      </c>
      <c r="I50" s="31" t="e">
        <f t="shared" si="15"/>
        <v>#DIV/0!</v>
      </c>
      <c r="J50" s="31" t="e">
        <f t="shared" si="15"/>
        <v>#DIV/0!</v>
      </c>
      <c r="K50" s="31" t="e">
        <f t="shared" si="15"/>
        <v>#DIV/0!</v>
      </c>
      <c r="L50" s="31" t="e">
        <f t="shared" si="15"/>
        <v>#DIV/0!</v>
      </c>
      <c r="M50" s="31" t="e">
        <f t="shared" si="15"/>
        <v>#DIV/0!</v>
      </c>
      <c r="N50" s="31" t="e">
        <f t="shared" si="15"/>
        <v>#DIV/0!</v>
      </c>
      <c r="O50" s="31" t="e">
        <f t="shared" si="15"/>
        <v>#DIV/0!</v>
      </c>
      <c r="P50" s="31" t="e">
        <f t="shared" si="15"/>
        <v>#DIV/0!</v>
      </c>
      <c r="Q50" s="31" t="e">
        <f t="shared" si="15"/>
        <v>#DIV/0!</v>
      </c>
    </row>
  </sheetData>
  <sheetProtection algorithmName="SHA-512" hashValue="YQ9aGiHtniV/IN/wqx2ratx841PiBhfDHPpkjXBnnEnxSk4c+lCYyg8OFEHSYV2qknnVduQp5nO/DS+MawBzUQ==" saltValue="F0Kq6E0mG8jSNUkRX5sHgQ==" spinCount="100000" sheet="1" objects="1" scenarios="1"/>
  <mergeCells count="10">
    <mergeCell ref="B3:I4"/>
    <mergeCell ref="C16:E16"/>
    <mergeCell ref="C17:E17"/>
    <mergeCell ref="C18:E18"/>
    <mergeCell ref="B22:P22"/>
    <mergeCell ref="C40:Q40"/>
    <mergeCell ref="C6:Q6"/>
    <mergeCell ref="B36:I37"/>
    <mergeCell ref="B28:P28"/>
    <mergeCell ref="B32:P32"/>
  </mergeCells>
  <pageMargins left="0.7" right="0.7" top="0.75" bottom="0.75" header="0.3" footer="0.3"/>
  <pageSetup paperSize="9" scale="38"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1" operator="containsText" id="{92414F95-7294-48F5-977C-34AF1DA1077E}">
            <xm:f>NOT(ISERROR(SEARCH($A$50,C50)))</xm:f>
            <xm:f>$A$50</xm:f>
            <x14:dxf>
              <font>
                <color rgb="FF9C0006"/>
              </font>
              <fill>
                <patternFill>
                  <bgColor rgb="FFFFC7CE"/>
                </patternFill>
              </fill>
            </x14:dxf>
          </x14:cfRule>
          <x14:cfRule type="containsText" priority="12" operator="containsText" id="{F3686AD8-AD4E-481A-808B-2734EFAD7C32}">
            <xm:f>NOT(ISERROR(SEARCH($A$49,C50)))</xm:f>
            <xm:f>$A$49</xm:f>
            <x14:dxf>
              <font>
                <color rgb="FF006100"/>
              </font>
              <fill>
                <patternFill>
                  <bgColor rgb="FFC6EFCE"/>
                </patternFill>
              </fill>
            </x14:dxf>
          </x14:cfRule>
          <xm:sqref>C50:Q50</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9">
    <tabColor theme="6" tint="-0.249977111117893"/>
  </sheetPr>
  <dimension ref="A1:IT172"/>
  <sheetViews>
    <sheetView tabSelected="1" view="pageBreakPreview" topLeftCell="A2" zoomScale="91" zoomScaleNormal="100" zoomScaleSheetLayoutView="91" workbookViewId="0">
      <selection activeCell="F71" sqref="F71:G72"/>
    </sheetView>
  </sheetViews>
  <sheetFormatPr baseColWidth="10" defaultColWidth="11.44140625" defaultRowHeight="13.2" x14ac:dyDescent="0.25"/>
  <cols>
    <col min="1" max="3" width="2.44140625" style="64" customWidth="1"/>
    <col min="4" max="4" width="4.44140625" style="64" customWidth="1"/>
    <col min="5" max="5" width="3.109375" style="64" customWidth="1"/>
    <col min="6" max="6" width="2.44140625" style="64" customWidth="1"/>
    <col min="7" max="7" width="3.5546875" style="64" customWidth="1"/>
    <col min="8" max="8" width="3.109375" style="64" customWidth="1"/>
    <col min="9" max="9" width="3.88671875" style="64" customWidth="1"/>
    <col min="10" max="10" width="2.44140625" style="64" customWidth="1"/>
    <col min="11" max="11" width="5.21875" style="64" customWidth="1"/>
    <col min="12" max="12" width="3.109375" style="64" customWidth="1"/>
    <col min="13" max="13" width="4.33203125" style="64" customWidth="1"/>
    <col min="14" max="14" width="1.5546875" style="64" customWidth="1"/>
    <col min="15" max="15" width="5.5546875" style="64" customWidth="1"/>
    <col min="16" max="16" width="4.109375" style="64" customWidth="1"/>
    <col min="17" max="17" width="1.44140625" style="64" customWidth="1"/>
    <col min="18" max="18" width="3.6640625" style="64" customWidth="1"/>
    <col min="19" max="19" width="1.88671875" style="64" customWidth="1"/>
    <col min="20" max="29" width="2.44140625" style="64" customWidth="1"/>
    <col min="30" max="31" width="3.109375" style="64" customWidth="1"/>
    <col min="32" max="36" width="2.44140625" style="64" customWidth="1"/>
    <col min="37" max="37" width="29.33203125" style="64" customWidth="1"/>
    <col min="38" max="38" width="10.5546875" style="47" customWidth="1"/>
    <col min="39" max="39" width="7.5546875" style="47" customWidth="1"/>
    <col min="40" max="40" width="12.44140625" style="47" bestFit="1" customWidth="1"/>
    <col min="41" max="41" width="4.88671875" style="47" customWidth="1"/>
    <col min="42" max="42" width="4" style="47" customWidth="1"/>
    <col min="43" max="46" width="2.44140625" style="47" customWidth="1"/>
    <col min="47" max="47" width="10.33203125" style="47" bestFit="1" customWidth="1"/>
    <col min="48" max="99" width="2.44140625" style="47" customWidth="1"/>
    <col min="100" max="147" width="2.6640625" style="47" customWidth="1"/>
    <col min="148" max="16384" width="11.44140625" style="47"/>
  </cols>
  <sheetData>
    <row r="1" spans="1:254" ht="11.25" hidden="1" customHeight="1" x14ac:dyDescent="0.25">
      <c r="A1" s="45">
        <v>1</v>
      </c>
      <c r="B1" s="45">
        <v>2</v>
      </c>
      <c r="C1" s="45">
        <v>3</v>
      </c>
      <c r="D1" s="45">
        <v>4</v>
      </c>
      <c r="E1" s="45">
        <v>5</v>
      </c>
      <c r="F1" s="45">
        <v>6</v>
      </c>
      <c r="G1" s="45">
        <v>7</v>
      </c>
      <c r="H1" s="45">
        <v>8</v>
      </c>
      <c r="I1" s="45">
        <v>9</v>
      </c>
      <c r="J1" s="45">
        <v>10</v>
      </c>
      <c r="K1" s="45">
        <v>11</v>
      </c>
      <c r="L1" s="45">
        <v>12</v>
      </c>
      <c r="M1" s="45">
        <v>13</v>
      </c>
      <c r="N1" s="45">
        <v>14</v>
      </c>
      <c r="O1" s="45">
        <v>15</v>
      </c>
      <c r="P1" s="45">
        <v>16</v>
      </c>
      <c r="Q1" s="45">
        <v>17</v>
      </c>
      <c r="R1" s="45">
        <v>18</v>
      </c>
      <c r="S1" s="45">
        <v>19</v>
      </c>
      <c r="T1" s="45">
        <v>20</v>
      </c>
      <c r="U1" s="45">
        <v>21</v>
      </c>
      <c r="V1" s="45">
        <v>22</v>
      </c>
      <c r="W1" s="45">
        <v>23</v>
      </c>
      <c r="X1" s="45">
        <v>24</v>
      </c>
      <c r="Y1" s="45">
        <v>25</v>
      </c>
      <c r="Z1" s="45">
        <v>26</v>
      </c>
      <c r="AA1" s="45">
        <v>27</v>
      </c>
      <c r="AB1" s="45">
        <v>28</v>
      </c>
      <c r="AC1" s="45">
        <v>29</v>
      </c>
      <c r="AD1" s="45">
        <v>30</v>
      </c>
      <c r="AE1" s="45">
        <v>31</v>
      </c>
      <c r="AF1" s="45">
        <v>32</v>
      </c>
      <c r="AG1" s="45">
        <v>33</v>
      </c>
      <c r="AH1" s="45">
        <v>34</v>
      </c>
      <c r="AI1" s="45">
        <v>35</v>
      </c>
      <c r="AJ1" s="45"/>
      <c r="AK1" s="45"/>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G1" s="46"/>
      <c r="IH1" s="46"/>
      <c r="II1" s="46"/>
      <c r="IJ1" s="46"/>
      <c r="IK1" s="46"/>
      <c r="IL1" s="46"/>
      <c r="IM1" s="46"/>
      <c r="IN1" s="46"/>
      <c r="IO1" s="46"/>
      <c r="IP1" s="46"/>
      <c r="IQ1" s="46"/>
      <c r="IR1" s="46"/>
      <c r="IS1" s="46"/>
      <c r="IT1" s="46"/>
    </row>
    <row r="2" spans="1:254" ht="11.4" customHeight="1" x14ac:dyDescent="0.3">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c r="AK2" s="48"/>
    </row>
    <row r="3" spans="1:254" ht="24.6" customHeight="1" x14ac:dyDescent="0.25">
      <c r="B3" s="49"/>
      <c r="C3" s="49"/>
      <c r="D3" s="49"/>
      <c r="E3" s="49"/>
      <c r="F3" s="49"/>
      <c r="G3" s="384" t="s">
        <v>82</v>
      </c>
      <c r="H3" s="384"/>
      <c r="I3" s="384"/>
      <c r="J3" s="384"/>
      <c r="K3" s="384"/>
      <c r="L3" s="384"/>
      <c r="M3" s="384"/>
      <c r="N3" s="384"/>
      <c r="O3" s="384"/>
      <c r="P3" s="384"/>
      <c r="Q3" s="384"/>
      <c r="R3" s="384"/>
      <c r="S3" s="384"/>
      <c r="T3" s="384"/>
      <c r="U3" s="384"/>
      <c r="V3" s="384"/>
      <c r="W3" s="384"/>
      <c r="X3" s="384"/>
      <c r="Y3" s="384"/>
      <c r="Z3" s="384"/>
      <c r="AA3" s="384"/>
      <c r="AB3" s="384"/>
      <c r="AC3" s="384"/>
      <c r="AD3" s="177"/>
      <c r="AE3" s="49"/>
      <c r="AF3" s="49"/>
      <c r="AG3" s="49"/>
      <c r="AH3" s="49"/>
      <c r="AI3" s="49"/>
      <c r="AJ3" s="49"/>
      <c r="AK3" s="49"/>
      <c r="BY3" s="50"/>
      <c r="BZ3" s="51"/>
      <c r="CA3" s="51"/>
      <c r="CB3" s="52"/>
      <c r="CC3" s="52"/>
      <c r="CD3" s="52"/>
      <c r="CE3" s="52"/>
      <c r="CF3" s="52"/>
      <c r="CG3" s="52"/>
      <c r="CH3" s="52"/>
      <c r="CI3" s="52"/>
    </row>
    <row r="4" spans="1:254" ht="3.75" customHeight="1" x14ac:dyDescent="0.25">
      <c r="A4" s="47"/>
      <c r="B4" s="47"/>
      <c r="C4" s="47"/>
      <c r="D4" s="47"/>
      <c r="E4" s="47"/>
      <c r="F4" s="47"/>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BY4" s="50"/>
      <c r="BZ4" s="53"/>
      <c r="CA4" s="51"/>
      <c r="CB4" s="52"/>
      <c r="CC4" s="52"/>
      <c r="CD4" s="52"/>
      <c r="CE4" s="52"/>
      <c r="CF4" s="52"/>
      <c r="CG4" s="52"/>
      <c r="CH4" s="52"/>
      <c r="CI4" s="52"/>
    </row>
    <row r="5" spans="1:254" ht="10.95" customHeight="1" x14ac:dyDescent="0.25">
      <c r="A5" s="54"/>
      <c r="B5" s="55"/>
      <c r="C5" s="55"/>
      <c r="D5" s="55"/>
      <c r="E5" s="55"/>
      <c r="F5" s="55"/>
      <c r="G5" s="385"/>
      <c r="H5" s="385"/>
      <c r="I5" s="385"/>
      <c r="J5" s="385"/>
      <c r="K5" s="385"/>
      <c r="L5" s="385"/>
      <c r="M5" s="385"/>
      <c r="N5" s="385"/>
      <c r="O5" s="385"/>
      <c r="P5" s="385"/>
      <c r="Q5" s="385"/>
      <c r="R5" s="385"/>
      <c r="S5" s="385"/>
      <c r="T5" s="385"/>
      <c r="U5" s="385"/>
      <c r="V5" s="385"/>
      <c r="W5" s="385"/>
      <c r="X5" s="385"/>
      <c r="Y5" s="385"/>
      <c r="Z5" s="385"/>
      <c r="AA5" s="385"/>
      <c r="AB5" s="385"/>
      <c r="AC5" s="385"/>
      <c r="AD5" s="342" t="s">
        <v>76</v>
      </c>
      <c r="AE5" s="342"/>
      <c r="AF5" s="342"/>
      <c r="AG5" s="56">
        <v>1</v>
      </c>
      <c r="AH5" s="56" t="s">
        <v>77</v>
      </c>
      <c r="AI5" s="56">
        <v>3</v>
      </c>
      <c r="AJ5" s="47"/>
      <c r="AK5" s="47"/>
      <c r="BY5" s="50"/>
      <c r="BZ5" s="51"/>
      <c r="CA5" s="51"/>
      <c r="CB5" s="52"/>
      <c r="CC5" s="52"/>
      <c r="CD5" s="52"/>
      <c r="CE5" s="52"/>
      <c r="CF5" s="52"/>
      <c r="CG5" s="52"/>
      <c r="CH5" s="52"/>
      <c r="CI5" s="52"/>
    </row>
    <row r="6" spans="1:254" ht="4.2" customHeight="1" thickBot="1" x14ac:dyDescent="0.3">
      <c r="A6" s="321"/>
      <c r="B6" s="321"/>
      <c r="C6" s="321"/>
      <c r="D6" s="321"/>
      <c r="E6" s="321"/>
      <c r="F6" s="321"/>
      <c r="G6" s="321"/>
      <c r="H6" s="321"/>
      <c r="I6" s="321"/>
      <c r="J6" s="321"/>
      <c r="K6" s="321"/>
      <c r="L6" s="321"/>
      <c r="M6" s="321"/>
      <c r="N6" s="321"/>
      <c r="O6" s="321"/>
      <c r="P6" s="321"/>
      <c r="Q6" s="321"/>
      <c r="R6" s="321"/>
      <c r="S6" s="321"/>
      <c r="T6" s="321"/>
      <c r="U6" s="321"/>
      <c r="V6" s="321"/>
      <c r="W6" s="321"/>
      <c r="X6" s="321"/>
      <c r="Y6" s="321"/>
      <c r="Z6" s="321"/>
      <c r="AA6" s="321"/>
      <c r="AB6" s="321"/>
      <c r="AC6" s="321"/>
      <c r="AD6" s="321"/>
      <c r="AE6" s="321"/>
      <c r="AF6" s="321"/>
      <c r="AG6" s="321"/>
      <c r="AH6" s="321"/>
      <c r="AI6" s="321"/>
      <c r="AJ6" s="321"/>
      <c r="AK6" s="57"/>
      <c r="BY6" s="50"/>
      <c r="BZ6" s="51"/>
      <c r="CA6" s="51"/>
      <c r="CB6" s="52"/>
      <c r="CC6" s="52"/>
      <c r="CD6" s="52"/>
      <c r="CE6" s="52"/>
      <c r="CF6" s="52"/>
      <c r="CG6" s="52"/>
      <c r="CH6" s="52"/>
      <c r="CI6" s="52"/>
    </row>
    <row r="7" spans="1:254" ht="12" customHeight="1" x14ac:dyDescent="0.25">
      <c r="A7" s="304" t="s">
        <v>199</v>
      </c>
      <c r="B7" s="305"/>
      <c r="C7" s="305"/>
      <c r="D7" s="305"/>
      <c r="E7" s="305"/>
      <c r="F7" s="305"/>
      <c r="G7" s="305"/>
      <c r="H7" s="305"/>
      <c r="I7" s="305"/>
      <c r="J7" s="305"/>
      <c r="K7" s="305"/>
      <c r="L7" s="305"/>
      <c r="M7" s="305"/>
      <c r="N7" s="305"/>
      <c r="O7" s="305"/>
      <c r="P7" s="305"/>
      <c r="Q7" s="305"/>
      <c r="R7" s="305"/>
      <c r="S7" s="305"/>
      <c r="T7" s="305"/>
      <c r="U7" s="305"/>
      <c r="V7" s="305"/>
      <c r="W7" s="305"/>
      <c r="X7" s="305"/>
      <c r="Y7" s="305"/>
      <c r="Z7" s="305"/>
      <c r="AA7" s="305"/>
      <c r="AB7" s="305"/>
      <c r="AC7" s="305"/>
      <c r="AD7" s="305"/>
      <c r="AE7" s="305"/>
      <c r="AF7" s="305"/>
      <c r="AG7" s="305"/>
      <c r="AH7" s="305"/>
      <c r="AI7" s="305"/>
      <c r="AJ7" s="306"/>
      <c r="AK7" s="47"/>
      <c r="BY7" s="58"/>
      <c r="BZ7" s="59"/>
      <c r="CA7" s="59"/>
    </row>
    <row r="8" spans="1:254" ht="15.75" customHeight="1" x14ac:dyDescent="0.25">
      <c r="A8" s="343" t="s">
        <v>83</v>
      </c>
      <c r="B8" s="344"/>
      <c r="C8" s="344"/>
      <c r="D8" s="344"/>
      <c r="E8" s="344"/>
      <c r="F8" s="344"/>
      <c r="G8" s="344" t="s">
        <v>186</v>
      </c>
      <c r="H8" s="344"/>
      <c r="I8" s="344"/>
      <c r="J8" s="344"/>
      <c r="K8" s="344"/>
      <c r="L8" s="344"/>
      <c r="M8" s="344" t="s">
        <v>85</v>
      </c>
      <c r="N8" s="344"/>
      <c r="O8" s="344"/>
      <c r="P8" s="344"/>
      <c r="Q8" s="346" t="s">
        <v>203</v>
      </c>
      <c r="R8" s="346"/>
      <c r="S8" s="346"/>
      <c r="T8" s="346"/>
      <c r="U8" s="346"/>
      <c r="V8" s="346"/>
      <c r="W8" s="344" t="s">
        <v>78</v>
      </c>
      <c r="X8" s="344"/>
      <c r="Y8" s="344"/>
      <c r="Z8" s="344"/>
      <c r="AA8" s="344"/>
      <c r="AB8" s="344" t="s">
        <v>194</v>
      </c>
      <c r="AC8" s="344"/>
      <c r="AD8" s="344"/>
      <c r="AE8" s="344"/>
      <c r="AF8" s="344"/>
      <c r="AG8" s="344"/>
      <c r="AH8" s="344"/>
      <c r="AI8" s="344"/>
      <c r="AJ8" s="348"/>
      <c r="AK8" s="60"/>
      <c r="BY8" s="58"/>
      <c r="BZ8" s="59"/>
      <c r="CA8" s="59"/>
    </row>
    <row r="9" spans="1:254" ht="12.75" customHeight="1" x14ac:dyDescent="0.25">
      <c r="A9" s="343" t="s">
        <v>191</v>
      </c>
      <c r="B9" s="344"/>
      <c r="C9" s="344"/>
      <c r="D9" s="344"/>
      <c r="E9" s="344"/>
      <c r="F9" s="344"/>
      <c r="G9" s="345"/>
      <c r="H9" s="345"/>
      <c r="I9" s="345"/>
      <c r="J9" s="345"/>
      <c r="K9" s="345"/>
      <c r="L9" s="345"/>
      <c r="M9" s="344" t="s">
        <v>84</v>
      </c>
      <c r="N9" s="344"/>
      <c r="O9" s="344"/>
      <c r="P9" s="344"/>
      <c r="Q9" s="346" t="s">
        <v>195</v>
      </c>
      <c r="R9" s="346"/>
      <c r="S9" s="346"/>
      <c r="T9" s="346"/>
      <c r="U9" s="346"/>
      <c r="V9" s="346"/>
      <c r="W9" s="113"/>
      <c r="X9" s="113"/>
      <c r="Y9" s="112"/>
      <c r="Z9" s="112"/>
      <c r="AA9" s="112"/>
      <c r="AB9" s="346"/>
      <c r="AC9" s="346"/>
      <c r="AD9" s="346"/>
      <c r="AE9" s="346"/>
      <c r="AF9" s="346"/>
      <c r="AG9" s="346"/>
      <c r="AH9" s="346"/>
      <c r="AI9" s="346"/>
      <c r="AJ9" s="347"/>
      <c r="AK9" s="61"/>
      <c r="BY9" s="58"/>
      <c r="BZ9" s="59"/>
      <c r="CA9" s="59"/>
    </row>
    <row r="10" spans="1:254" ht="12.75" customHeight="1" x14ac:dyDescent="0.25">
      <c r="A10" s="304" t="s">
        <v>200</v>
      </c>
      <c r="B10" s="305"/>
      <c r="C10" s="305"/>
      <c r="D10" s="305"/>
      <c r="E10" s="305"/>
      <c r="F10" s="305"/>
      <c r="G10" s="305"/>
      <c r="H10" s="305"/>
      <c r="I10" s="305"/>
      <c r="J10" s="305"/>
      <c r="K10" s="305"/>
      <c r="L10" s="305"/>
      <c r="M10" s="305"/>
      <c r="N10" s="305"/>
      <c r="O10" s="305"/>
      <c r="P10" s="305"/>
      <c r="Q10" s="305"/>
      <c r="R10" s="305"/>
      <c r="S10" s="305"/>
      <c r="T10" s="305"/>
      <c r="U10" s="305"/>
      <c r="V10" s="305"/>
      <c r="W10" s="305"/>
      <c r="X10" s="305"/>
      <c r="Y10" s="305"/>
      <c r="Z10" s="305"/>
      <c r="AA10" s="305"/>
      <c r="AB10" s="305"/>
      <c r="AC10" s="305"/>
      <c r="AD10" s="305"/>
      <c r="AE10" s="305"/>
      <c r="AF10" s="305"/>
      <c r="AG10" s="305"/>
      <c r="AH10" s="305"/>
      <c r="AI10" s="305"/>
      <c r="AJ10" s="306"/>
      <c r="AK10" s="61"/>
      <c r="BY10" s="58"/>
      <c r="BZ10" s="59"/>
      <c r="CA10" s="59"/>
    </row>
    <row r="11" spans="1:254" ht="12.75" customHeight="1" x14ac:dyDescent="0.25">
      <c r="A11" s="343" t="s">
        <v>83</v>
      </c>
      <c r="B11" s="344"/>
      <c r="C11" s="344"/>
      <c r="D11" s="344"/>
      <c r="E11" s="344"/>
      <c r="F11" s="344"/>
      <c r="G11" s="344" t="s">
        <v>186</v>
      </c>
      <c r="H11" s="344"/>
      <c r="I11" s="344"/>
      <c r="J11" s="344"/>
      <c r="K11" s="344"/>
      <c r="L11" s="344"/>
      <c r="M11" s="344" t="s">
        <v>85</v>
      </c>
      <c r="N11" s="344"/>
      <c r="O11" s="344"/>
      <c r="P11" s="344"/>
      <c r="Q11" s="346" t="s">
        <v>204</v>
      </c>
      <c r="R11" s="346"/>
      <c r="S11" s="346"/>
      <c r="T11" s="346"/>
      <c r="U11" s="346"/>
      <c r="V11" s="346"/>
      <c r="W11" s="344" t="s">
        <v>78</v>
      </c>
      <c r="X11" s="344"/>
      <c r="Y11" s="344"/>
      <c r="Z11" s="344"/>
      <c r="AA11" s="344"/>
      <c r="AB11" s="344" t="s">
        <v>187</v>
      </c>
      <c r="AC11" s="344"/>
      <c r="AD11" s="344"/>
      <c r="AE11" s="344"/>
      <c r="AF11" s="344"/>
      <c r="AG11" s="344"/>
      <c r="AH11" s="344"/>
      <c r="AI11" s="344"/>
      <c r="AJ11" s="348"/>
      <c r="AK11" s="61"/>
      <c r="BY11" s="58"/>
      <c r="BZ11" s="59"/>
      <c r="CA11" s="59"/>
    </row>
    <row r="12" spans="1:254" ht="12.75" customHeight="1" x14ac:dyDescent="0.25">
      <c r="A12" s="343" t="s">
        <v>191</v>
      </c>
      <c r="B12" s="344"/>
      <c r="C12" s="344"/>
      <c r="D12" s="344"/>
      <c r="E12" s="344"/>
      <c r="F12" s="344"/>
      <c r="G12" s="345"/>
      <c r="H12" s="345"/>
      <c r="I12" s="345"/>
      <c r="J12" s="345"/>
      <c r="K12" s="345"/>
      <c r="L12" s="345"/>
      <c r="M12" s="344" t="s">
        <v>84</v>
      </c>
      <c r="N12" s="344"/>
      <c r="O12" s="344"/>
      <c r="P12" s="344"/>
      <c r="Q12" s="346" t="s">
        <v>188</v>
      </c>
      <c r="R12" s="346"/>
      <c r="S12" s="346"/>
      <c r="T12" s="346"/>
      <c r="U12" s="346"/>
      <c r="V12" s="346"/>
      <c r="W12" s="113"/>
      <c r="X12" s="113"/>
      <c r="Y12" s="112"/>
      <c r="Z12" s="112"/>
      <c r="AA12" s="112"/>
      <c r="AB12" s="346"/>
      <c r="AC12" s="346"/>
      <c r="AD12" s="346"/>
      <c r="AE12" s="346"/>
      <c r="AF12" s="346"/>
      <c r="AG12" s="346"/>
      <c r="AH12" s="346"/>
      <c r="AI12" s="346"/>
      <c r="AJ12" s="347"/>
      <c r="AK12" s="61"/>
      <c r="BY12" s="58"/>
      <c r="BZ12" s="59"/>
      <c r="CA12" s="59"/>
    </row>
    <row r="13" spans="1:254" ht="12" customHeight="1" x14ac:dyDescent="0.25">
      <c r="A13" s="304" t="s">
        <v>86</v>
      </c>
      <c r="B13" s="305"/>
      <c r="C13" s="305"/>
      <c r="D13" s="305"/>
      <c r="E13" s="305"/>
      <c r="F13" s="305"/>
      <c r="G13" s="305"/>
      <c r="H13" s="305"/>
      <c r="I13" s="305"/>
      <c r="J13" s="305"/>
      <c r="K13" s="305"/>
      <c r="L13" s="305"/>
      <c r="M13" s="305"/>
      <c r="N13" s="305"/>
      <c r="O13" s="305"/>
      <c r="P13" s="305"/>
      <c r="Q13" s="305"/>
      <c r="R13" s="305"/>
      <c r="S13" s="305"/>
      <c r="T13" s="305"/>
      <c r="U13" s="305"/>
      <c r="V13" s="305"/>
      <c r="W13" s="305"/>
      <c r="X13" s="305"/>
      <c r="Y13" s="305"/>
      <c r="Z13" s="305"/>
      <c r="AA13" s="305"/>
      <c r="AB13" s="305"/>
      <c r="AC13" s="305"/>
      <c r="AD13" s="305"/>
      <c r="AE13" s="305"/>
      <c r="AF13" s="305"/>
      <c r="AG13" s="305"/>
      <c r="AH13" s="305"/>
      <c r="AI13" s="305"/>
      <c r="AJ13" s="306"/>
      <c r="AK13" s="47"/>
      <c r="BY13" s="58"/>
      <c r="BZ13" s="59"/>
      <c r="CA13" s="59"/>
    </row>
    <row r="14" spans="1:254" ht="11.25" customHeight="1" x14ac:dyDescent="0.25">
      <c r="A14" s="343" t="s">
        <v>83</v>
      </c>
      <c r="B14" s="344"/>
      <c r="C14" s="344"/>
      <c r="D14" s="344"/>
      <c r="E14" s="344"/>
      <c r="F14" s="344"/>
      <c r="G14" s="344" t="s">
        <v>186</v>
      </c>
      <c r="H14" s="344"/>
      <c r="I14" s="344"/>
      <c r="J14" s="344"/>
      <c r="K14" s="344"/>
      <c r="L14" s="344"/>
      <c r="M14" s="344" t="s">
        <v>85</v>
      </c>
      <c r="N14" s="344"/>
      <c r="O14" s="344"/>
      <c r="P14" s="344"/>
      <c r="Q14" s="346" t="s">
        <v>202</v>
      </c>
      <c r="R14" s="346"/>
      <c r="S14" s="346"/>
      <c r="T14" s="346"/>
      <c r="U14" s="346"/>
      <c r="V14" s="346"/>
      <c r="W14" s="344" t="s">
        <v>78</v>
      </c>
      <c r="X14" s="344"/>
      <c r="Y14" s="344"/>
      <c r="Z14" s="344"/>
      <c r="AA14" s="344"/>
      <c r="AB14" s="344" t="s">
        <v>189</v>
      </c>
      <c r="AC14" s="344"/>
      <c r="AD14" s="344"/>
      <c r="AE14" s="344"/>
      <c r="AF14" s="344"/>
      <c r="AG14" s="344"/>
      <c r="AH14" s="344"/>
      <c r="AI14" s="344"/>
      <c r="AJ14" s="348"/>
      <c r="AK14" s="62"/>
      <c r="BY14" s="58"/>
      <c r="BZ14" s="59"/>
      <c r="CA14" s="59"/>
    </row>
    <row r="15" spans="1:254" ht="13.5" customHeight="1" x14ac:dyDescent="0.25">
      <c r="A15" s="343" t="s">
        <v>191</v>
      </c>
      <c r="B15" s="344"/>
      <c r="C15" s="344"/>
      <c r="D15" s="344"/>
      <c r="E15" s="344"/>
      <c r="F15" s="344"/>
      <c r="G15" s="345"/>
      <c r="H15" s="345"/>
      <c r="I15" s="345"/>
      <c r="J15" s="345"/>
      <c r="K15" s="345"/>
      <c r="L15" s="345"/>
      <c r="M15" s="344" t="s">
        <v>84</v>
      </c>
      <c r="N15" s="344"/>
      <c r="O15" s="344"/>
      <c r="P15" s="344"/>
      <c r="Q15" s="297" t="s">
        <v>190</v>
      </c>
      <c r="R15" s="297"/>
      <c r="S15" s="297"/>
      <c r="T15" s="297"/>
      <c r="U15" s="297"/>
      <c r="V15" s="297"/>
      <c r="W15" s="297"/>
      <c r="X15" s="297"/>
      <c r="Y15" s="297"/>
      <c r="Z15" s="297"/>
      <c r="AA15" s="297"/>
      <c r="AB15" s="346"/>
      <c r="AC15" s="346"/>
      <c r="AD15" s="346"/>
      <c r="AE15" s="346"/>
      <c r="AF15" s="346"/>
      <c r="AG15" s="346"/>
      <c r="AH15" s="346"/>
      <c r="AI15" s="346"/>
      <c r="AJ15" s="347"/>
      <c r="AK15" s="62"/>
      <c r="BY15" s="58"/>
      <c r="BZ15" s="59"/>
      <c r="CA15" s="59"/>
    </row>
    <row r="16" spans="1:254" ht="12" customHeight="1" x14ac:dyDescent="0.25">
      <c r="A16" s="304" t="s">
        <v>87</v>
      </c>
      <c r="B16" s="305"/>
      <c r="C16" s="305"/>
      <c r="D16" s="305"/>
      <c r="E16" s="305"/>
      <c r="F16" s="305"/>
      <c r="G16" s="305"/>
      <c r="H16" s="305"/>
      <c r="I16" s="305"/>
      <c r="J16" s="305"/>
      <c r="K16" s="305"/>
      <c r="L16" s="305"/>
      <c r="M16" s="305"/>
      <c r="N16" s="305"/>
      <c r="O16" s="305"/>
      <c r="P16" s="305"/>
      <c r="Q16" s="305"/>
      <c r="R16" s="305"/>
      <c r="S16" s="305"/>
      <c r="T16" s="305"/>
      <c r="U16" s="305"/>
      <c r="V16" s="305"/>
      <c r="W16" s="305"/>
      <c r="X16" s="305"/>
      <c r="Y16" s="305"/>
      <c r="Z16" s="305"/>
      <c r="AA16" s="305"/>
      <c r="AB16" s="305"/>
      <c r="AC16" s="305"/>
      <c r="AD16" s="305"/>
      <c r="AE16" s="305"/>
      <c r="AF16" s="305"/>
      <c r="AG16" s="305"/>
      <c r="AH16" s="305"/>
      <c r="AI16" s="305"/>
      <c r="AJ16" s="306"/>
      <c r="AK16" s="47"/>
      <c r="BY16" s="58"/>
      <c r="BZ16" s="59"/>
      <c r="CA16" s="59"/>
    </row>
    <row r="17" spans="1:79" ht="12.75" customHeight="1" x14ac:dyDescent="0.25">
      <c r="A17" s="324" t="s">
        <v>167</v>
      </c>
      <c r="B17" s="325"/>
      <c r="C17" s="325"/>
      <c r="D17" s="325"/>
      <c r="E17" s="325"/>
      <c r="F17" s="325"/>
      <c r="G17" s="325"/>
      <c r="H17" s="325"/>
      <c r="I17" s="325"/>
      <c r="J17" s="325"/>
      <c r="K17" s="325"/>
      <c r="L17" s="325"/>
      <c r="M17" s="325"/>
      <c r="N17" s="325"/>
      <c r="O17" s="325"/>
      <c r="P17" s="325"/>
      <c r="Q17" s="325"/>
      <c r="R17" s="325"/>
      <c r="S17" s="325"/>
      <c r="T17" s="325"/>
      <c r="U17" s="325"/>
      <c r="V17" s="325"/>
      <c r="W17" s="325"/>
      <c r="X17" s="325"/>
      <c r="Y17" s="325"/>
      <c r="Z17" s="325"/>
      <c r="AA17" s="325"/>
      <c r="AB17" s="325"/>
      <c r="AC17" s="325"/>
      <c r="AD17" s="325"/>
      <c r="AE17" s="325"/>
      <c r="AF17" s="325"/>
      <c r="AG17" s="325"/>
      <c r="AH17" s="325"/>
      <c r="AI17" s="325"/>
      <c r="AJ17" s="326"/>
      <c r="AK17" s="62"/>
      <c r="BY17" s="58"/>
      <c r="BZ17" s="59"/>
      <c r="CA17" s="59"/>
    </row>
    <row r="18" spans="1:79" ht="25.5" customHeight="1" x14ac:dyDescent="0.25">
      <c r="A18" s="362"/>
      <c r="B18" s="363"/>
      <c r="C18" s="363"/>
      <c r="D18" s="363"/>
      <c r="E18" s="363"/>
      <c r="F18" s="363"/>
      <c r="G18" s="363"/>
      <c r="H18" s="363"/>
      <c r="I18" s="363"/>
      <c r="J18" s="363"/>
      <c r="K18" s="363"/>
      <c r="L18" s="363"/>
      <c r="M18" s="363"/>
      <c r="N18" s="363"/>
      <c r="O18" s="363"/>
      <c r="P18" s="363"/>
      <c r="Q18" s="363"/>
      <c r="R18" s="363"/>
      <c r="S18" s="363"/>
      <c r="T18" s="363"/>
      <c r="U18" s="363"/>
      <c r="V18" s="363"/>
      <c r="W18" s="363"/>
      <c r="X18" s="363"/>
      <c r="Y18" s="363"/>
      <c r="Z18" s="363"/>
      <c r="AA18" s="363"/>
      <c r="AB18" s="363"/>
      <c r="AC18" s="363"/>
      <c r="AD18" s="363"/>
      <c r="AE18" s="363"/>
      <c r="AF18" s="363"/>
      <c r="AG18" s="363"/>
      <c r="AH18" s="363"/>
      <c r="AI18" s="363"/>
      <c r="AJ18" s="364"/>
      <c r="AK18" s="62"/>
      <c r="BY18" s="58"/>
      <c r="BZ18" s="59"/>
      <c r="CA18" s="59"/>
    </row>
    <row r="19" spans="1:79" ht="27" customHeight="1" x14ac:dyDescent="0.25">
      <c r="A19" s="316" t="s">
        <v>168</v>
      </c>
      <c r="B19" s="317"/>
      <c r="C19" s="317"/>
      <c r="D19" s="317"/>
      <c r="E19" s="317"/>
      <c r="F19" s="317"/>
      <c r="G19" s="317"/>
      <c r="H19" s="317"/>
      <c r="I19" s="317"/>
      <c r="J19" s="317"/>
      <c r="K19" s="317"/>
      <c r="L19" s="317"/>
      <c r="M19" s="317"/>
      <c r="N19" s="317"/>
      <c r="O19" s="317"/>
      <c r="P19" s="317"/>
      <c r="Q19" s="317"/>
      <c r="R19" s="317"/>
      <c r="S19" s="317"/>
      <c r="T19" s="317"/>
      <c r="U19" s="317"/>
      <c r="V19" s="317"/>
      <c r="W19" s="317"/>
      <c r="X19" s="317"/>
      <c r="Y19" s="317"/>
      <c r="Z19" s="317"/>
      <c r="AA19" s="317"/>
      <c r="AB19" s="317"/>
      <c r="AC19" s="317"/>
      <c r="AD19" s="317"/>
      <c r="AE19" s="317"/>
      <c r="AF19" s="317"/>
      <c r="AG19" s="317"/>
      <c r="AH19" s="317"/>
      <c r="AI19" s="317"/>
      <c r="AJ19" s="318"/>
      <c r="AK19" s="61"/>
      <c r="BZ19" s="59"/>
      <c r="CA19" s="59"/>
    </row>
    <row r="20" spans="1:79" ht="12" customHeight="1" x14ac:dyDescent="0.25">
      <c r="A20" s="304" t="s">
        <v>88</v>
      </c>
      <c r="B20" s="305"/>
      <c r="C20" s="305"/>
      <c r="D20" s="305"/>
      <c r="E20" s="305"/>
      <c r="F20" s="305"/>
      <c r="G20" s="305"/>
      <c r="H20" s="305"/>
      <c r="I20" s="305"/>
      <c r="J20" s="305"/>
      <c r="K20" s="305"/>
      <c r="L20" s="305"/>
      <c r="M20" s="305"/>
      <c r="N20" s="305"/>
      <c r="O20" s="305"/>
      <c r="P20" s="305"/>
      <c r="Q20" s="305"/>
      <c r="R20" s="305"/>
      <c r="S20" s="305"/>
      <c r="T20" s="305"/>
      <c r="U20" s="305"/>
      <c r="V20" s="305"/>
      <c r="W20" s="305"/>
      <c r="X20" s="305"/>
      <c r="Y20" s="305"/>
      <c r="Z20" s="305"/>
      <c r="AA20" s="305"/>
      <c r="AB20" s="305"/>
      <c r="AC20" s="305"/>
      <c r="AD20" s="305"/>
      <c r="AE20" s="305"/>
      <c r="AF20" s="305"/>
      <c r="AG20" s="305"/>
      <c r="AH20" s="305"/>
      <c r="AI20" s="305"/>
      <c r="AJ20" s="306"/>
      <c r="AK20" s="47"/>
      <c r="BY20" s="58"/>
      <c r="BZ20" s="59"/>
      <c r="CA20" s="59"/>
    </row>
    <row r="21" spans="1:79" ht="6.75" customHeight="1" x14ac:dyDescent="0.25">
      <c r="A21" s="313" t="s">
        <v>206</v>
      </c>
      <c r="B21" s="314"/>
      <c r="C21" s="314"/>
      <c r="D21" s="314"/>
      <c r="E21" s="314"/>
      <c r="F21" s="314"/>
      <c r="G21" s="314"/>
      <c r="H21" s="314"/>
      <c r="I21" s="314"/>
      <c r="J21" s="314"/>
      <c r="K21" s="314"/>
      <c r="L21" s="314"/>
      <c r="M21" s="314"/>
      <c r="N21" s="314"/>
      <c r="O21" s="314"/>
      <c r="P21" s="314"/>
      <c r="Q21" s="314"/>
      <c r="R21" s="314"/>
      <c r="S21" s="314"/>
      <c r="T21" s="314"/>
      <c r="U21" s="314"/>
      <c r="V21" s="314"/>
      <c r="W21" s="314"/>
      <c r="X21" s="314"/>
      <c r="Y21" s="314"/>
      <c r="Z21" s="314"/>
      <c r="AA21" s="314"/>
      <c r="AB21" s="314"/>
      <c r="AC21" s="314"/>
      <c r="AD21" s="314"/>
      <c r="AE21" s="314"/>
      <c r="AF21" s="314"/>
      <c r="AG21" s="314"/>
      <c r="AH21" s="314"/>
      <c r="AI21" s="314"/>
      <c r="AJ21" s="315"/>
      <c r="AK21" s="67"/>
      <c r="BZ21" s="59"/>
      <c r="CA21" s="59"/>
    </row>
    <row r="22" spans="1:79" ht="27" customHeight="1" x14ac:dyDescent="0.25">
      <c r="A22" s="316"/>
      <c r="B22" s="317"/>
      <c r="C22" s="317"/>
      <c r="D22" s="317"/>
      <c r="E22" s="317"/>
      <c r="F22" s="317"/>
      <c r="G22" s="317"/>
      <c r="H22" s="317"/>
      <c r="I22" s="317"/>
      <c r="J22" s="317"/>
      <c r="K22" s="317"/>
      <c r="L22" s="317"/>
      <c r="M22" s="317"/>
      <c r="N22" s="317"/>
      <c r="O22" s="317"/>
      <c r="P22" s="317"/>
      <c r="Q22" s="317"/>
      <c r="R22" s="317"/>
      <c r="S22" s="317"/>
      <c r="T22" s="317"/>
      <c r="U22" s="317"/>
      <c r="V22" s="317"/>
      <c r="W22" s="317"/>
      <c r="X22" s="317"/>
      <c r="Y22" s="317"/>
      <c r="Z22" s="317"/>
      <c r="AA22" s="317"/>
      <c r="AB22" s="317"/>
      <c r="AC22" s="317"/>
      <c r="AD22" s="317"/>
      <c r="AE22" s="317"/>
      <c r="AF22" s="317"/>
      <c r="AG22" s="317"/>
      <c r="AH22" s="317"/>
      <c r="AI22" s="317"/>
      <c r="AJ22" s="318"/>
      <c r="AK22" s="69"/>
      <c r="BZ22" s="59"/>
      <c r="CA22" s="59"/>
    </row>
    <row r="23" spans="1:79" ht="12" customHeight="1" x14ac:dyDescent="0.25">
      <c r="A23" s="322" t="s">
        <v>89</v>
      </c>
      <c r="B23" s="322"/>
      <c r="C23" s="322"/>
      <c r="D23" s="322"/>
      <c r="E23" s="322"/>
      <c r="F23" s="322"/>
      <c r="G23" s="322"/>
      <c r="H23" s="322"/>
      <c r="I23" s="322"/>
      <c r="J23" s="322"/>
      <c r="K23" s="322"/>
      <c r="L23" s="322"/>
      <c r="M23" s="322"/>
      <c r="N23" s="322"/>
      <c r="O23" s="322"/>
      <c r="P23" s="322"/>
      <c r="Q23" s="322"/>
      <c r="R23" s="322"/>
      <c r="S23" s="322"/>
      <c r="T23" s="322"/>
      <c r="U23" s="322"/>
      <c r="V23" s="322"/>
      <c r="W23" s="322"/>
      <c r="X23" s="322"/>
      <c r="Y23" s="322"/>
      <c r="Z23" s="322"/>
      <c r="AA23" s="322"/>
      <c r="AB23" s="322"/>
      <c r="AC23" s="322"/>
      <c r="AD23" s="322"/>
      <c r="AE23" s="322"/>
      <c r="AF23" s="322"/>
      <c r="AG23" s="322"/>
      <c r="AH23" s="322"/>
      <c r="AI23" s="322"/>
      <c r="AJ23" s="322"/>
      <c r="AK23" s="187"/>
      <c r="BY23" s="58"/>
      <c r="BZ23" s="59"/>
      <c r="CA23" s="59"/>
    </row>
    <row r="24" spans="1:79" ht="12.75" customHeight="1" x14ac:dyDescent="0.3">
      <c r="A24" s="117" t="s">
        <v>90</v>
      </c>
      <c r="B24" s="120"/>
      <c r="C24" s="121"/>
      <c r="D24" s="121"/>
      <c r="E24" s="121"/>
      <c r="F24" s="121"/>
      <c r="G24" s="122"/>
      <c r="H24" s="122"/>
      <c r="I24" s="319">
        <v>45754</v>
      </c>
      <c r="J24" s="319"/>
      <c r="K24" s="319"/>
      <c r="L24" s="319"/>
      <c r="M24" s="123"/>
      <c r="N24" s="123" t="s">
        <v>91</v>
      </c>
      <c r="O24" s="123"/>
      <c r="P24" s="123"/>
      <c r="Q24" s="123"/>
      <c r="R24" s="123"/>
      <c r="S24" s="122"/>
      <c r="T24" s="124"/>
      <c r="U24" s="349">
        <v>45760</v>
      </c>
      <c r="V24" s="349"/>
      <c r="W24" s="349"/>
      <c r="X24" s="349"/>
      <c r="Y24" s="125"/>
      <c r="Z24" s="123" t="s">
        <v>92</v>
      </c>
      <c r="AA24" s="122"/>
      <c r="AB24" s="126"/>
      <c r="AC24" s="127"/>
      <c r="AD24" s="127"/>
      <c r="AE24" s="122"/>
      <c r="AF24" s="128"/>
      <c r="AG24" s="319">
        <v>45761</v>
      </c>
      <c r="AH24" s="319"/>
      <c r="AI24" s="319"/>
      <c r="AJ24" s="320"/>
      <c r="AK24" s="187"/>
      <c r="BZ24" s="59"/>
      <c r="CA24" s="59"/>
    </row>
    <row r="25" spans="1:79" ht="9.75" customHeight="1" x14ac:dyDescent="0.25">
      <c r="A25" s="304" t="s">
        <v>93</v>
      </c>
      <c r="B25" s="323"/>
      <c r="C25" s="323"/>
      <c r="D25" s="323"/>
      <c r="E25" s="323"/>
      <c r="F25" s="323"/>
      <c r="G25" s="323"/>
      <c r="H25" s="323"/>
      <c r="I25" s="323"/>
      <c r="J25" s="323"/>
      <c r="K25" s="323"/>
      <c r="L25" s="323"/>
      <c r="M25" s="323"/>
      <c r="N25" s="323"/>
      <c r="O25" s="323"/>
      <c r="P25" s="323"/>
      <c r="Q25" s="323"/>
      <c r="R25" s="323"/>
      <c r="S25" s="323"/>
      <c r="T25" s="323"/>
      <c r="U25" s="323"/>
      <c r="V25" s="323"/>
      <c r="W25" s="323"/>
      <c r="X25" s="323"/>
      <c r="Y25" s="323"/>
      <c r="Z25" s="323"/>
      <c r="AA25" s="323"/>
      <c r="AB25" s="323"/>
      <c r="AC25" s="323"/>
      <c r="AD25" s="323"/>
      <c r="AE25" s="323"/>
      <c r="AF25" s="323"/>
      <c r="AG25" s="323"/>
      <c r="AH25" s="323"/>
      <c r="AI25" s="323"/>
      <c r="AJ25" s="306"/>
      <c r="AK25" s="69"/>
      <c r="BY25" s="58"/>
      <c r="BZ25" s="59"/>
      <c r="CA25" s="59"/>
    </row>
    <row r="26" spans="1:79" ht="13.5" customHeight="1" x14ac:dyDescent="0.25">
      <c r="A26" s="324" t="s">
        <v>128</v>
      </c>
      <c r="B26" s="325"/>
      <c r="C26" s="325"/>
      <c r="D26" s="325"/>
      <c r="E26" s="325"/>
      <c r="F26" s="325"/>
      <c r="G26" s="325"/>
      <c r="H26" s="325"/>
      <c r="I26" s="325"/>
      <c r="J26" s="325"/>
      <c r="K26" s="325"/>
      <c r="L26" s="325"/>
      <c r="M26" s="325"/>
      <c r="N26" s="325"/>
      <c r="O26" s="325"/>
      <c r="P26" s="325"/>
      <c r="Q26" s="325"/>
      <c r="R26" s="325"/>
      <c r="S26" s="325"/>
      <c r="T26" s="325"/>
      <c r="U26" s="325"/>
      <c r="V26" s="325"/>
      <c r="W26" s="325"/>
      <c r="X26" s="325"/>
      <c r="Y26" s="325"/>
      <c r="Z26" s="325"/>
      <c r="AA26" s="325"/>
      <c r="AB26" s="325"/>
      <c r="AC26" s="325"/>
      <c r="AD26" s="325"/>
      <c r="AE26" s="325"/>
      <c r="AF26" s="325"/>
      <c r="AG26" s="325"/>
      <c r="AH26" s="325"/>
      <c r="AI26" s="325"/>
      <c r="AJ26" s="326"/>
      <c r="AK26" s="187"/>
      <c r="BY26" s="58"/>
      <c r="BZ26" s="59"/>
      <c r="CA26" s="59"/>
    </row>
    <row r="27" spans="1:79" ht="13.2" customHeight="1" x14ac:dyDescent="0.25">
      <c r="A27" s="327" t="s">
        <v>192</v>
      </c>
      <c r="B27" s="328"/>
      <c r="C27" s="328"/>
      <c r="D27" s="328"/>
      <c r="E27" s="328"/>
      <c r="F27" s="328"/>
      <c r="G27" s="328"/>
      <c r="H27" s="328"/>
      <c r="I27" s="328"/>
      <c r="J27" s="328"/>
      <c r="K27" s="328"/>
      <c r="L27" s="328"/>
      <c r="M27" s="328"/>
      <c r="N27" s="328"/>
      <c r="O27" s="328"/>
      <c r="P27" s="328"/>
      <c r="Q27" s="328"/>
      <c r="R27" s="328"/>
      <c r="S27" s="328"/>
      <c r="T27" s="328"/>
      <c r="U27" s="328"/>
      <c r="V27" s="328"/>
      <c r="W27" s="328"/>
      <c r="X27" s="328"/>
      <c r="Y27" s="328"/>
      <c r="Z27" s="328"/>
      <c r="AA27" s="328"/>
      <c r="AB27" s="328"/>
      <c r="AC27" s="328"/>
      <c r="AD27" s="328"/>
      <c r="AE27" s="328"/>
      <c r="AF27" s="328"/>
      <c r="AG27" s="328"/>
      <c r="AH27" s="328"/>
      <c r="AI27" s="328"/>
      <c r="AJ27" s="329"/>
      <c r="AK27" s="187"/>
    </row>
    <row r="28" spans="1:79" ht="6.75" customHeight="1" x14ac:dyDescent="0.25">
      <c r="A28" s="327"/>
      <c r="B28" s="328"/>
      <c r="C28" s="328"/>
      <c r="D28" s="328"/>
      <c r="E28" s="328"/>
      <c r="F28" s="328"/>
      <c r="G28" s="328"/>
      <c r="H28" s="328"/>
      <c r="I28" s="328"/>
      <c r="J28" s="328"/>
      <c r="K28" s="328"/>
      <c r="L28" s="328"/>
      <c r="M28" s="328"/>
      <c r="N28" s="328"/>
      <c r="O28" s="328"/>
      <c r="P28" s="328"/>
      <c r="Q28" s="328"/>
      <c r="R28" s="328"/>
      <c r="S28" s="328"/>
      <c r="T28" s="328"/>
      <c r="U28" s="328"/>
      <c r="V28" s="328"/>
      <c r="W28" s="328"/>
      <c r="X28" s="328"/>
      <c r="Y28" s="328"/>
      <c r="Z28" s="328"/>
      <c r="AA28" s="328"/>
      <c r="AB28" s="328"/>
      <c r="AC28" s="328"/>
      <c r="AD28" s="328"/>
      <c r="AE28" s="328"/>
      <c r="AF28" s="328"/>
      <c r="AG28" s="328"/>
      <c r="AH28" s="328"/>
      <c r="AI28" s="328"/>
      <c r="AJ28" s="329"/>
      <c r="AK28" s="187"/>
    </row>
    <row r="29" spans="1:79" ht="36.75" customHeight="1" x14ac:dyDescent="0.25">
      <c r="A29" s="330"/>
      <c r="B29" s="331"/>
      <c r="C29" s="331"/>
      <c r="D29" s="331"/>
      <c r="E29" s="331"/>
      <c r="F29" s="331"/>
      <c r="G29" s="331"/>
      <c r="H29" s="331"/>
      <c r="I29" s="331"/>
      <c r="J29" s="331"/>
      <c r="K29" s="331"/>
      <c r="L29" s="331"/>
      <c r="M29" s="331"/>
      <c r="N29" s="331"/>
      <c r="O29" s="331"/>
      <c r="P29" s="331"/>
      <c r="Q29" s="331"/>
      <c r="R29" s="331"/>
      <c r="S29" s="331"/>
      <c r="T29" s="331"/>
      <c r="U29" s="331"/>
      <c r="V29" s="331"/>
      <c r="W29" s="331"/>
      <c r="X29" s="331"/>
      <c r="Y29" s="331"/>
      <c r="Z29" s="331"/>
      <c r="AA29" s="331"/>
      <c r="AB29" s="331"/>
      <c r="AC29" s="331"/>
      <c r="AD29" s="331"/>
      <c r="AE29" s="331"/>
      <c r="AF29" s="331"/>
      <c r="AG29" s="331"/>
      <c r="AH29" s="331"/>
      <c r="AI29" s="331"/>
      <c r="AJ29" s="332"/>
      <c r="AK29" s="70"/>
    </row>
    <row r="30" spans="1:79" ht="19.5" customHeight="1" x14ac:dyDescent="0.25">
      <c r="A30" s="304" t="s">
        <v>81</v>
      </c>
      <c r="B30" s="305"/>
      <c r="C30" s="305"/>
      <c r="D30" s="305"/>
      <c r="E30" s="305"/>
      <c r="F30" s="305"/>
      <c r="G30" s="305"/>
      <c r="H30" s="305"/>
      <c r="I30" s="305"/>
      <c r="J30" s="305"/>
      <c r="K30" s="305"/>
      <c r="L30" s="305"/>
      <c r="M30" s="305"/>
      <c r="N30" s="305"/>
      <c r="O30" s="305"/>
      <c r="P30" s="305"/>
      <c r="Q30" s="305"/>
      <c r="R30" s="305"/>
      <c r="S30" s="305"/>
      <c r="T30" s="305"/>
      <c r="U30" s="305"/>
      <c r="V30" s="305"/>
      <c r="W30" s="305"/>
      <c r="X30" s="305"/>
      <c r="Y30" s="305"/>
      <c r="Z30" s="305"/>
      <c r="AA30" s="305"/>
      <c r="AB30" s="305"/>
      <c r="AC30" s="305"/>
      <c r="AD30" s="305"/>
      <c r="AE30" s="305"/>
      <c r="AF30" s="305"/>
      <c r="AG30" s="305"/>
      <c r="AH30" s="305"/>
      <c r="AI30" s="305"/>
      <c r="AJ30" s="306"/>
      <c r="AK30" s="70"/>
    </row>
    <row r="31" spans="1:79" ht="153.75" customHeight="1" x14ac:dyDescent="0.25">
      <c r="A31" s="354" t="s">
        <v>193</v>
      </c>
      <c r="B31" s="355"/>
      <c r="C31" s="355"/>
      <c r="D31" s="355"/>
      <c r="E31" s="355"/>
      <c r="F31" s="355"/>
      <c r="G31" s="355"/>
      <c r="H31" s="355"/>
      <c r="I31" s="355"/>
      <c r="J31" s="355"/>
      <c r="K31" s="355"/>
      <c r="L31" s="355"/>
      <c r="M31" s="355"/>
      <c r="N31" s="355"/>
      <c r="O31" s="355"/>
      <c r="P31" s="355"/>
      <c r="Q31" s="355"/>
      <c r="R31" s="355"/>
      <c r="S31" s="355"/>
      <c r="T31" s="355"/>
      <c r="U31" s="355"/>
      <c r="V31" s="355"/>
      <c r="W31" s="355"/>
      <c r="X31" s="355"/>
      <c r="Y31" s="355"/>
      <c r="Z31" s="355"/>
      <c r="AA31" s="355"/>
      <c r="AB31" s="355"/>
      <c r="AC31" s="355"/>
      <c r="AD31" s="355"/>
      <c r="AE31" s="355"/>
      <c r="AF31" s="355"/>
      <c r="AG31" s="355"/>
      <c r="AH31" s="355"/>
      <c r="AI31" s="355"/>
      <c r="AJ31" s="356"/>
      <c r="AK31" s="70"/>
    </row>
    <row r="32" spans="1:79" ht="51.75" customHeight="1" x14ac:dyDescent="0.25">
      <c r="A32" s="354" t="s">
        <v>183</v>
      </c>
      <c r="B32" s="357"/>
      <c r="C32" s="357"/>
      <c r="D32" s="357"/>
      <c r="E32" s="357"/>
      <c r="F32" s="357"/>
      <c r="G32" s="357"/>
      <c r="H32" s="357"/>
      <c r="I32" s="357"/>
      <c r="J32" s="357"/>
      <c r="K32" s="357"/>
      <c r="L32" s="357"/>
      <c r="M32" s="357"/>
      <c r="N32" s="357"/>
      <c r="O32" s="357"/>
      <c r="P32" s="357"/>
      <c r="Q32" s="357"/>
      <c r="R32" s="357"/>
      <c r="S32" s="357"/>
      <c r="T32" s="357"/>
      <c r="U32" s="357"/>
      <c r="V32" s="357"/>
      <c r="W32" s="357"/>
      <c r="X32" s="357"/>
      <c r="Y32" s="357"/>
      <c r="Z32" s="357"/>
      <c r="AA32" s="357"/>
      <c r="AB32" s="357"/>
      <c r="AC32" s="357"/>
      <c r="AD32" s="357"/>
      <c r="AE32" s="357"/>
      <c r="AF32" s="357"/>
      <c r="AG32" s="357"/>
      <c r="AH32" s="357"/>
      <c r="AI32" s="357"/>
      <c r="AJ32" s="356"/>
      <c r="AK32" s="70"/>
    </row>
    <row r="33" spans="1:79" ht="9.75" customHeight="1" x14ac:dyDescent="0.25">
      <c r="A33" s="304" t="s">
        <v>95</v>
      </c>
      <c r="B33" s="323"/>
      <c r="C33" s="323"/>
      <c r="D33" s="323"/>
      <c r="E33" s="323"/>
      <c r="F33" s="323"/>
      <c r="G33" s="323"/>
      <c r="H33" s="323"/>
      <c r="I33" s="323"/>
      <c r="J33" s="323"/>
      <c r="K33" s="323"/>
      <c r="L33" s="323"/>
      <c r="M33" s="323"/>
      <c r="N33" s="323"/>
      <c r="O33" s="323"/>
      <c r="P33" s="323"/>
      <c r="Q33" s="323"/>
      <c r="R33" s="323"/>
      <c r="S33" s="323"/>
      <c r="T33" s="323"/>
      <c r="U33" s="323"/>
      <c r="V33" s="323"/>
      <c r="W33" s="323"/>
      <c r="X33" s="323"/>
      <c r="Y33" s="323"/>
      <c r="Z33" s="323"/>
      <c r="AA33" s="323"/>
      <c r="AB33" s="323"/>
      <c r="AC33" s="323"/>
      <c r="AD33" s="323"/>
      <c r="AE33" s="323"/>
      <c r="AF33" s="323"/>
      <c r="AG33" s="323"/>
      <c r="AH33" s="323"/>
      <c r="AI33" s="323"/>
      <c r="AJ33" s="306"/>
      <c r="AK33" s="69"/>
      <c r="BY33" s="58"/>
      <c r="BZ33" s="59"/>
      <c r="CA33" s="59"/>
    </row>
    <row r="34" spans="1:79" ht="16.5" customHeight="1" x14ac:dyDescent="0.25">
      <c r="A34" s="358" t="s">
        <v>94</v>
      </c>
      <c r="B34" s="358"/>
      <c r="C34" s="358"/>
      <c r="D34" s="358"/>
      <c r="E34" s="358"/>
      <c r="F34" s="358" t="s">
        <v>96</v>
      </c>
      <c r="G34" s="358"/>
      <c r="H34" s="358"/>
      <c r="I34" s="358"/>
      <c r="J34" s="358"/>
      <c r="K34" s="358"/>
      <c r="L34" s="358"/>
      <c r="M34" s="358"/>
      <c r="N34" s="358" t="s">
        <v>13</v>
      </c>
      <c r="O34" s="358"/>
      <c r="P34" s="358"/>
      <c r="Q34" s="358"/>
      <c r="R34" s="358"/>
      <c r="S34" s="358"/>
      <c r="T34" s="358"/>
      <c r="U34" s="358"/>
      <c r="V34" s="358"/>
      <c r="W34" s="358"/>
      <c r="X34" s="358"/>
      <c r="Y34" s="358"/>
      <c r="Z34" s="333" t="s">
        <v>129</v>
      </c>
      <c r="AA34" s="334"/>
      <c r="AB34" s="334"/>
      <c r="AC34" s="334"/>
      <c r="AD34" s="334"/>
      <c r="AE34" s="334"/>
      <c r="AF34" s="334"/>
      <c r="AG34" s="334"/>
      <c r="AH34" s="334"/>
      <c r="AI34" s="334"/>
      <c r="AJ34" s="335"/>
      <c r="AK34" s="71"/>
    </row>
    <row r="35" spans="1:79" x14ac:dyDescent="0.25">
      <c r="A35" s="359">
        <v>1</v>
      </c>
      <c r="B35" s="360"/>
      <c r="C35" s="360"/>
      <c r="D35" s="360"/>
      <c r="E35" s="361"/>
      <c r="F35" s="307" t="str">
        <f>'Metrologo 1'!B8</f>
        <v>Metrologo 1</v>
      </c>
      <c r="G35" s="308"/>
      <c r="H35" s="308"/>
      <c r="I35" s="308"/>
      <c r="J35" s="308"/>
      <c r="K35" s="308"/>
      <c r="L35" s="308"/>
      <c r="M35" s="309"/>
      <c r="N35" s="300" t="str">
        <f>'Metrologo 1'!G8</f>
        <v>Metrólogo</v>
      </c>
      <c r="O35" s="300"/>
      <c r="P35" s="300"/>
      <c r="Q35" s="300"/>
      <c r="R35" s="300"/>
      <c r="S35" s="300"/>
      <c r="T35" s="300"/>
      <c r="U35" s="300"/>
      <c r="V35" s="300"/>
      <c r="W35" s="300"/>
      <c r="X35" s="300"/>
      <c r="Y35" s="300"/>
      <c r="Z35" s="307" t="s">
        <v>205</v>
      </c>
      <c r="AA35" s="308"/>
      <c r="AB35" s="308"/>
      <c r="AC35" s="308"/>
      <c r="AD35" s="308"/>
      <c r="AE35" s="308"/>
      <c r="AF35" s="308"/>
      <c r="AG35" s="308"/>
      <c r="AH35" s="308"/>
      <c r="AI35" s="308"/>
      <c r="AJ35" s="309"/>
      <c r="AK35" s="71"/>
    </row>
    <row r="36" spans="1:79" x14ac:dyDescent="0.25">
      <c r="A36" s="359">
        <v>2</v>
      </c>
      <c r="B36" s="360"/>
      <c r="C36" s="360"/>
      <c r="D36" s="360"/>
      <c r="E36" s="361"/>
      <c r="F36" s="307" t="str">
        <f>'Metrologo 2'!B8</f>
        <v>Metrologo 2</v>
      </c>
      <c r="G36" s="308"/>
      <c r="H36" s="308"/>
      <c r="I36" s="308"/>
      <c r="J36" s="308"/>
      <c r="K36" s="308"/>
      <c r="L36" s="308"/>
      <c r="M36" s="309"/>
      <c r="N36" s="307" t="str">
        <f>'Metrologo 2'!G8</f>
        <v>Metrólogo</v>
      </c>
      <c r="O36" s="308"/>
      <c r="P36" s="308"/>
      <c r="Q36" s="308"/>
      <c r="R36" s="308"/>
      <c r="S36" s="308"/>
      <c r="T36" s="308"/>
      <c r="U36" s="308"/>
      <c r="V36" s="308"/>
      <c r="W36" s="308"/>
      <c r="X36" s="308"/>
      <c r="Y36" s="309"/>
      <c r="Z36" s="333" t="s">
        <v>196</v>
      </c>
      <c r="AA36" s="334"/>
      <c r="AB36" s="334"/>
      <c r="AC36" s="334"/>
      <c r="AD36" s="334"/>
      <c r="AE36" s="334"/>
      <c r="AF36" s="334"/>
      <c r="AG36" s="334"/>
      <c r="AH36" s="334"/>
      <c r="AI36" s="334"/>
      <c r="AJ36" s="335"/>
      <c r="AK36" s="71"/>
    </row>
    <row r="37" spans="1:79" x14ac:dyDescent="0.25">
      <c r="A37" s="359">
        <v>3</v>
      </c>
      <c r="B37" s="360"/>
      <c r="C37" s="360"/>
      <c r="D37" s="360"/>
      <c r="E37" s="361"/>
      <c r="F37" s="307" t="str">
        <f>'Metrologo 3'!B8</f>
        <v>Metrologo 3</v>
      </c>
      <c r="G37" s="308"/>
      <c r="H37" s="308"/>
      <c r="I37" s="308"/>
      <c r="J37" s="308"/>
      <c r="K37" s="308"/>
      <c r="L37" s="308"/>
      <c r="M37" s="309"/>
      <c r="N37" s="300" t="str">
        <f>'Metrologo 3'!G8</f>
        <v>Metrólogo junior</v>
      </c>
      <c r="O37" s="300"/>
      <c r="P37" s="300"/>
      <c r="Q37" s="300"/>
      <c r="R37" s="300"/>
      <c r="S37" s="300"/>
      <c r="T37" s="300"/>
      <c r="U37" s="300"/>
      <c r="V37" s="300"/>
      <c r="W37" s="300"/>
      <c r="X37" s="300"/>
      <c r="Y37" s="300"/>
      <c r="Z37" s="307" t="s">
        <v>198</v>
      </c>
      <c r="AA37" s="308"/>
      <c r="AB37" s="308"/>
      <c r="AC37" s="308"/>
      <c r="AD37" s="308"/>
      <c r="AE37" s="308"/>
      <c r="AF37" s="308"/>
      <c r="AG37" s="308"/>
      <c r="AH37" s="308"/>
      <c r="AI37" s="308"/>
      <c r="AJ37" s="309"/>
      <c r="AK37" s="71"/>
    </row>
    <row r="38" spans="1:79" ht="1.5" hidden="1" customHeight="1" x14ac:dyDescent="0.25">
      <c r="A38" s="68"/>
      <c r="B38" s="73"/>
      <c r="C38" s="72"/>
      <c r="D38" s="63"/>
      <c r="E38" s="63"/>
      <c r="F38" s="63"/>
      <c r="G38" s="63"/>
      <c r="H38" s="63"/>
      <c r="I38" s="63"/>
      <c r="J38" s="63"/>
      <c r="K38" s="63"/>
      <c r="L38" s="63"/>
      <c r="M38" s="66"/>
      <c r="N38" s="66"/>
      <c r="O38" s="66"/>
      <c r="P38" s="66"/>
      <c r="Q38" s="66"/>
      <c r="R38" s="66"/>
      <c r="S38" s="66"/>
      <c r="T38" s="66"/>
      <c r="U38" s="66"/>
      <c r="V38" s="66"/>
      <c r="W38" s="66"/>
      <c r="X38" s="66"/>
      <c r="Y38" s="66"/>
      <c r="Z38" s="66"/>
      <c r="AA38" s="66"/>
      <c r="AB38" s="63"/>
      <c r="AC38" s="63"/>
      <c r="AD38" s="63"/>
      <c r="AE38" s="63"/>
      <c r="AF38" s="63"/>
      <c r="AG38" s="63"/>
      <c r="AH38" s="63"/>
      <c r="AI38" s="63"/>
      <c r="AJ38" s="47"/>
      <c r="AK38" s="47"/>
    </row>
    <row r="39" spans="1:79" ht="7.95" customHeight="1" x14ac:dyDescent="0.25">
      <c r="A39" s="68"/>
      <c r="B39" s="73"/>
      <c r="C39" s="72"/>
      <c r="D39" s="63"/>
      <c r="E39" s="63"/>
      <c r="F39" s="63"/>
      <c r="G39" s="63"/>
      <c r="H39" s="63"/>
      <c r="I39" s="63"/>
      <c r="J39" s="63"/>
      <c r="K39" s="63"/>
      <c r="L39" s="63"/>
      <c r="M39" s="66"/>
      <c r="N39" s="66"/>
      <c r="O39" s="66"/>
      <c r="P39" s="66"/>
      <c r="Q39" s="66"/>
      <c r="R39" s="66"/>
      <c r="S39" s="66"/>
      <c r="T39" s="66"/>
      <c r="U39" s="66"/>
      <c r="V39" s="66"/>
      <c r="W39" s="66"/>
      <c r="X39" s="66"/>
      <c r="Y39" s="66"/>
      <c r="Z39" s="66"/>
      <c r="AA39" s="66"/>
      <c r="AB39" s="63"/>
      <c r="AC39" s="63"/>
      <c r="AD39" s="63"/>
      <c r="AE39" s="63"/>
      <c r="AF39" s="63"/>
      <c r="AG39" s="63"/>
      <c r="AH39" s="63"/>
      <c r="AI39" s="63"/>
      <c r="AJ39" s="47"/>
      <c r="AK39" s="47"/>
    </row>
    <row r="40" spans="1:79" ht="16.2" customHeight="1" x14ac:dyDescent="0.25">
      <c r="A40" s="65" t="s">
        <v>79</v>
      </c>
      <c r="B40" s="73"/>
      <c r="C40" s="72"/>
      <c r="D40" s="63"/>
      <c r="E40" s="63"/>
      <c r="F40" s="63"/>
      <c r="G40" s="63"/>
      <c r="H40" s="63"/>
      <c r="I40" s="63"/>
      <c r="J40" s="63"/>
      <c r="K40" s="63"/>
      <c r="L40" s="63"/>
      <c r="M40" s="66"/>
      <c r="N40" s="66"/>
      <c r="O40" s="66"/>
      <c r="P40" s="66"/>
      <c r="Q40" s="66"/>
      <c r="R40" s="66"/>
      <c r="S40" s="66"/>
      <c r="T40" s="66"/>
      <c r="U40" s="66"/>
      <c r="V40" s="66"/>
      <c r="W40" s="66"/>
      <c r="X40" s="66"/>
      <c r="Y40" s="66"/>
      <c r="Z40" s="66"/>
      <c r="AA40" s="66"/>
      <c r="AB40" s="63"/>
      <c r="AC40" s="63"/>
      <c r="AD40" s="63"/>
      <c r="AE40" s="63"/>
      <c r="AF40" s="63"/>
      <c r="AG40" s="63"/>
      <c r="AH40" s="63"/>
      <c r="AI40" s="63"/>
      <c r="AJ40" s="47"/>
      <c r="AK40" s="115" t="s">
        <v>136</v>
      </c>
      <c r="AL40" s="114"/>
      <c r="AM40" s="114"/>
      <c r="AN40" s="114"/>
      <c r="AO40" s="114"/>
      <c r="AP40" s="114"/>
      <c r="AQ40" s="114"/>
      <c r="AR40" s="114"/>
      <c r="AS40" s="114"/>
      <c r="AT40" s="114"/>
      <c r="AU40" s="114"/>
      <c r="AV40" s="114"/>
    </row>
    <row r="41" spans="1:79" ht="9" customHeight="1" x14ac:dyDescent="0.25">
      <c r="A41" s="68"/>
      <c r="B41" s="73"/>
      <c r="C41" s="72"/>
      <c r="D41" s="63"/>
      <c r="E41" s="63"/>
      <c r="F41" s="63"/>
      <c r="G41" s="63"/>
      <c r="H41" s="63"/>
      <c r="I41" s="63"/>
      <c r="J41" s="63"/>
      <c r="K41" s="63"/>
      <c r="L41" s="63"/>
      <c r="M41" s="310"/>
      <c r="N41" s="310"/>
      <c r="O41" s="310"/>
      <c r="P41" s="310"/>
      <c r="Q41" s="310"/>
      <c r="R41" s="310"/>
      <c r="S41" s="310"/>
      <c r="T41" s="310"/>
      <c r="U41" s="310"/>
      <c r="V41" s="310"/>
      <c r="W41" s="310"/>
      <c r="X41" s="310"/>
      <c r="Y41" s="310"/>
      <c r="Z41" s="310"/>
      <c r="AA41" s="310"/>
      <c r="AB41" s="63"/>
      <c r="AC41" s="63"/>
      <c r="AD41" s="63"/>
      <c r="AE41" s="63"/>
      <c r="AF41" s="63"/>
      <c r="AG41" s="63"/>
      <c r="AH41" s="63"/>
      <c r="AI41" s="63"/>
      <c r="AJ41" s="47"/>
      <c r="AK41" s="115" t="s">
        <v>137</v>
      </c>
    </row>
    <row r="42" spans="1:79" ht="22.5" customHeight="1" x14ac:dyDescent="0.25">
      <c r="A42" s="47"/>
      <c r="B42" s="73"/>
      <c r="C42" s="72"/>
      <c r="D42" s="63"/>
      <c r="E42" s="63"/>
      <c r="F42" s="63"/>
      <c r="G42" s="63"/>
      <c r="H42" s="63"/>
      <c r="I42" s="63"/>
      <c r="J42" s="63"/>
      <c r="K42" s="63"/>
      <c r="L42" s="63"/>
      <c r="M42" s="311" t="s">
        <v>136</v>
      </c>
      <c r="N42" s="311"/>
      <c r="O42" s="311"/>
      <c r="P42" s="311"/>
      <c r="Q42" s="311"/>
      <c r="R42" s="311"/>
      <c r="S42" s="311"/>
      <c r="T42" s="311"/>
      <c r="U42" s="311"/>
      <c r="V42" s="311"/>
      <c r="W42" s="311"/>
      <c r="X42" s="311"/>
      <c r="Y42" s="311"/>
      <c r="Z42" s="311"/>
      <c r="AA42" s="311"/>
      <c r="AB42" s="63"/>
      <c r="AC42" s="63"/>
      <c r="AD42" s="63"/>
      <c r="AE42" s="63"/>
      <c r="AF42" s="63"/>
      <c r="AG42" s="63"/>
      <c r="AH42" s="63"/>
      <c r="AI42" s="63"/>
      <c r="AJ42" s="47"/>
      <c r="AK42" s="47"/>
      <c r="AL42" s="111"/>
      <c r="AM42" s="111"/>
      <c r="AN42" s="111"/>
      <c r="AO42" s="111"/>
      <c r="AP42" s="111"/>
      <c r="AQ42" s="111"/>
      <c r="AR42" s="111"/>
      <c r="AS42" s="111"/>
      <c r="AT42" s="111"/>
      <c r="AU42" s="111"/>
      <c r="AV42" s="111"/>
    </row>
    <row r="43" spans="1:79" ht="10.5" hidden="1" customHeight="1" x14ac:dyDescent="0.25">
      <c r="A43" s="47"/>
      <c r="B43" s="74"/>
      <c r="C43" s="72"/>
      <c r="D43" s="63"/>
      <c r="E43" s="63"/>
      <c r="F43" s="63"/>
      <c r="G43" s="63"/>
      <c r="H43" s="63"/>
      <c r="I43" s="63"/>
      <c r="J43" s="63"/>
      <c r="K43" s="63"/>
      <c r="L43" s="63"/>
      <c r="M43" s="312" t="s">
        <v>80</v>
      </c>
      <c r="N43" s="312"/>
      <c r="O43" s="312"/>
      <c r="P43" s="312"/>
      <c r="Q43" s="312"/>
      <c r="R43" s="312"/>
      <c r="S43" s="312"/>
      <c r="T43" s="312"/>
      <c r="U43" s="312"/>
      <c r="V43" s="312"/>
      <c r="W43" s="312"/>
      <c r="X43" s="312"/>
      <c r="Y43" s="312"/>
      <c r="Z43" s="312"/>
      <c r="AA43" s="312"/>
      <c r="AB43" s="63"/>
      <c r="AC43" s="63"/>
      <c r="AD43" s="63"/>
      <c r="AE43" s="63"/>
      <c r="AF43" s="63"/>
      <c r="AG43" s="63"/>
      <c r="AH43" s="63"/>
      <c r="AI43" s="63"/>
      <c r="AJ43" s="47"/>
      <c r="AK43" s="47"/>
    </row>
    <row r="44" spans="1:79" ht="5.25" customHeight="1" thickBot="1" x14ac:dyDescent="0.3">
      <c r="A44" s="75"/>
      <c r="B44" s="76"/>
      <c r="C44" s="77"/>
      <c r="D44" s="78"/>
      <c r="E44" s="78"/>
      <c r="F44" s="78"/>
      <c r="G44" s="78"/>
      <c r="H44" s="78"/>
      <c r="I44" s="78"/>
      <c r="J44" s="78"/>
      <c r="K44" s="78"/>
      <c r="L44" s="78"/>
      <c r="M44" s="78"/>
      <c r="N44" s="78"/>
      <c r="O44" s="78"/>
      <c r="P44" s="75"/>
      <c r="Q44" s="75"/>
      <c r="R44" s="75"/>
      <c r="S44" s="75"/>
      <c r="T44" s="75"/>
      <c r="U44" s="75"/>
      <c r="V44" s="75"/>
      <c r="W44" s="75"/>
      <c r="X44" s="75"/>
      <c r="Y44" s="75"/>
      <c r="Z44" s="75"/>
      <c r="AA44" s="75"/>
      <c r="AB44" s="75"/>
      <c r="AC44" s="75"/>
      <c r="AD44" s="75"/>
      <c r="AE44" s="75"/>
      <c r="AF44" s="75"/>
      <c r="AG44" s="75"/>
      <c r="AH44" s="75"/>
      <c r="AI44" s="75"/>
      <c r="AJ44" s="75"/>
      <c r="AK44" s="47"/>
    </row>
    <row r="45" spans="1:79" ht="3.75" customHeight="1" thickTop="1" x14ac:dyDescent="0.25">
      <c r="A45" s="47"/>
      <c r="B45" s="79"/>
      <c r="C45" s="72"/>
      <c r="D45" s="63"/>
      <c r="E45" s="63"/>
      <c r="F45" s="63"/>
      <c r="G45" s="63"/>
      <c r="H45" s="63"/>
      <c r="I45" s="63"/>
      <c r="J45" s="63"/>
      <c r="K45" s="63"/>
      <c r="L45" s="63"/>
      <c r="M45" s="63"/>
      <c r="N45" s="63"/>
      <c r="O45" s="63"/>
      <c r="P45" s="47"/>
      <c r="Q45" s="47"/>
      <c r="R45" s="47"/>
      <c r="S45" s="47"/>
      <c r="T45" s="47"/>
      <c r="U45" s="47"/>
      <c r="V45" s="47"/>
      <c r="W45" s="47"/>
      <c r="X45" s="47"/>
      <c r="Y45" s="47"/>
      <c r="Z45" s="47"/>
      <c r="AA45" s="47"/>
      <c r="AB45" s="47"/>
      <c r="AC45" s="47"/>
      <c r="AD45" s="47"/>
      <c r="AE45" s="47"/>
      <c r="AF45" s="47"/>
      <c r="AG45" s="47"/>
      <c r="AH45" s="47"/>
      <c r="AI45" s="47"/>
      <c r="AJ45" s="47"/>
      <c r="AK45" s="47"/>
    </row>
    <row r="46" spans="1:79" ht="5.25" customHeight="1" x14ac:dyDescent="0.25">
      <c r="A46" s="71"/>
      <c r="B46" s="71"/>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row>
    <row r="47" spans="1:79" ht="12.75" customHeight="1" x14ac:dyDescent="0.25">
      <c r="A47" s="80"/>
      <c r="B47" s="80"/>
      <c r="C47" s="80"/>
      <c r="D47" s="80"/>
      <c r="E47" s="80"/>
      <c r="F47" s="80"/>
      <c r="G47" s="80"/>
      <c r="H47" s="80"/>
      <c r="I47" s="80"/>
      <c r="J47" s="80"/>
      <c r="K47" s="80"/>
      <c r="L47" s="80"/>
      <c r="M47" s="80"/>
      <c r="N47" s="80"/>
      <c r="O47" s="80"/>
      <c r="P47" s="80"/>
      <c r="Q47" s="80"/>
      <c r="R47" s="80"/>
      <c r="S47" s="80"/>
      <c r="T47" s="80"/>
      <c r="U47" s="80"/>
      <c r="V47" s="80"/>
      <c r="W47" s="80"/>
      <c r="X47" s="80"/>
      <c r="Y47" s="296"/>
      <c r="Z47" s="296"/>
      <c r="AA47" s="296"/>
      <c r="AB47" s="296"/>
      <c r="AC47" s="296"/>
      <c r="AD47" s="296"/>
      <c r="AE47" s="296"/>
      <c r="AF47" s="296"/>
      <c r="AG47" s="296"/>
      <c r="AH47" s="296"/>
      <c r="AI47" s="296"/>
      <c r="AJ47" s="296"/>
      <c r="AK47" s="81"/>
    </row>
    <row r="48" spans="1:79" ht="4.5" customHeight="1" x14ac:dyDescent="0.25">
      <c r="A48" s="80"/>
      <c r="B48" s="80"/>
      <c r="C48" s="80"/>
      <c r="D48" s="80"/>
      <c r="E48" s="80"/>
      <c r="F48" s="80"/>
      <c r="G48" s="80"/>
      <c r="H48" s="80"/>
      <c r="I48" s="80"/>
      <c r="J48" s="80"/>
      <c r="K48" s="80"/>
      <c r="L48" s="80"/>
      <c r="M48" s="80"/>
      <c r="N48" s="80"/>
      <c r="O48" s="80"/>
      <c r="P48" s="80"/>
      <c r="Q48" s="80"/>
      <c r="R48" s="80"/>
      <c r="S48" s="80"/>
      <c r="T48" s="80"/>
      <c r="U48" s="80"/>
      <c r="V48" s="80"/>
      <c r="W48" s="80"/>
      <c r="X48" s="80"/>
      <c r="Y48" s="296"/>
      <c r="Z48" s="296"/>
      <c r="AA48" s="296"/>
      <c r="AB48" s="296"/>
      <c r="AC48" s="296"/>
      <c r="AD48" s="296"/>
      <c r="AE48" s="296"/>
      <c r="AF48" s="296"/>
      <c r="AG48" s="296"/>
      <c r="AH48" s="296"/>
      <c r="AI48" s="296"/>
      <c r="AJ48" s="296"/>
      <c r="AK48" s="81"/>
    </row>
    <row r="49" spans="1:83" x14ac:dyDescent="0.25">
      <c r="A49" s="82"/>
      <c r="B49" s="82"/>
      <c r="C49" s="82"/>
      <c r="D49" s="82"/>
      <c r="E49" s="82"/>
      <c r="F49" s="82"/>
      <c r="G49" s="82"/>
      <c r="H49" s="82"/>
      <c r="I49" s="82"/>
      <c r="J49" s="82"/>
      <c r="K49" s="82"/>
      <c r="L49" s="82"/>
      <c r="M49" s="82"/>
      <c r="N49" s="82"/>
      <c r="O49" s="82"/>
      <c r="P49" s="82"/>
      <c r="Q49" s="82"/>
      <c r="R49" s="82"/>
      <c r="S49" s="82"/>
      <c r="T49" s="82"/>
      <c r="U49" s="82"/>
      <c r="V49" s="82"/>
      <c r="W49" s="82"/>
      <c r="X49" s="82"/>
      <c r="Y49" s="296"/>
      <c r="Z49" s="296"/>
      <c r="AA49" s="296"/>
      <c r="AB49" s="296"/>
      <c r="AC49" s="296"/>
      <c r="AD49" s="296"/>
      <c r="AE49" s="296"/>
      <c r="AF49" s="296"/>
      <c r="AG49" s="296"/>
      <c r="AH49" s="296"/>
      <c r="AI49" s="296"/>
      <c r="AJ49" s="296"/>
    </row>
    <row r="50" spans="1:83" s="64" customForma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4"/>
      <c r="Z50" s="84"/>
      <c r="AA50" s="84"/>
      <c r="AB50" s="84"/>
      <c r="AC50" s="84"/>
      <c r="AD50" s="84"/>
      <c r="AE50" s="84"/>
      <c r="AF50" s="84"/>
      <c r="AG50" s="84"/>
      <c r="AH50" s="84"/>
      <c r="AI50" s="84"/>
      <c r="AJ50" s="84"/>
      <c r="AK50" s="84"/>
    </row>
    <row r="51" spans="1:83" s="64" customFormat="1" ht="18"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4"/>
      <c r="Z51" s="84"/>
      <c r="AA51" s="84"/>
      <c r="AB51" s="84"/>
      <c r="AC51" s="84"/>
      <c r="AD51" s="84"/>
      <c r="AE51" s="84"/>
      <c r="AF51" s="84"/>
      <c r="AG51" s="84"/>
      <c r="AH51" s="84"/>
      <c r="AI51" s="84"/>
      <c r="AJ51" s="84"/>
      <c r="AK51" s="84"/>
    </row>
    <row r="52" spans="1:83" ht="30.75" customHeight="1" x14ac:dyDescent="0.25">
      <c r="B52" s="177"/>
      <c r="C52" s="177"/>
      <c r="D52" s="177"/>
      <c r="E52" s="177"/>
      <c r="F52" s="177"/>
      <c r="G52" s="384" t="str">
        <f>$G$3</f>
        <v>Informe de Aseguramiento de Resultados
Precisión Intermedia</v>
      </c>
      <c r="H52" s="384"/>
      <c r="I52" s="384"/>
      <c r="J52" s="384"/>
      <c r="K52" s="384"/>
      <c r="L52" s="384"/>
      <c r="M52" s="384"/>
      <c r="N52" s="384"/>
      <c r="O52" s="384"/>
      <c r="P52" s="384"/>
      <c r="Q52" s="384"/>
      <c r="R52" s="384"/>
      <c r="S52" s="384"/>
      <c r="T52" s="384"/>
      <c r="U52" s="384"/>
      <c r="V52" s="384"/>
      <c r="W52" s="384"/>
      <c r="X52" s="384"/>
      <c r="Y52" s="384"/>
      <c r="Z52" s="384"/>
      <c r="AA52" s="384"/>
      <c r="AB52" s="384"/>
      <c r="AC52" s="384"/>
      <c r="AD52" s="177"/>
      <c r="AE52" s="177"/>
      <c r="AF52" s="177"/>
      <c r="AG52" s="177"/>
      <c r="AH52" s="177"/>
      <c r="AI52" s="177"/>
      <c r="AJ52" s="49"/>
      <c r="AK52" s="49"/>
      <c r="AY52" s="352"/>
      <c r="AZ52" s="352"/>
      <c r="BA52" s="352"/>
      <c r="BB52" s="352"/>
      <c r="BC52" s="352"/>
      <c r="BD52" s="352"/>
      <c r="BE52" s="52"/>
      <c r="BF52" s="52"/>
      <c r="BG52" s="52"/>
      <c r="BH52" s="52"/>
      <c r="BI52" s="52"/>
      <c r="BJ52" s="52"/>
      <c r="BK52" s="52"/>
      <c r="BL52" s="52"/>
      <c r="BM52" s="52"/>
      <c r="BN52" s="52"/>
      <c r="BO52" s="52"/>
      <c r="BP52" s="52"/>
      <c r="BW52" s="85"/>
      <c r="BX52" s="86"/>
    </row>
    <row r="53" spans="1:83" ht="3.75" hidden="1" customHeight="1" x14ac:dyDescent="0.3">
      <c r="A53" s="87"/>
      <c r="B53" s="88"/>
      <c r="C53" s="88"/>
      <c r="D53" s="88"/>
      <c r="E53" s="88"/>
      <c r="F53" s="88"/>
      <c r="G53" s="88"/>
      <c r="H53" s="88"/>
      <c r="I53" s="88"/>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Y53" s="352"/>
      <c r="AZ53" s="352"/>
      <c r="BA53" s="352"/>
      <c r="BB53" s="352"/>
      <c r="BC53" s="352"/>
      <c r="BD53" s="352"/>
      <c r="BE53" s="52"/>
      <c r="BF53" s="52"/>
      <c r="BG53" s="52"/>
      <c r="BH53" s="52"/>
      <c r="BI53" s="52"/>
      <c r="BJ53" s="52"/>
      <c r="BK53" s="52"/>
      <c r="BL53" s="52"/>
      <c r="BM53" s="52"/>
      <c r="BN53" s="52"/>
      <c r="BO53" s="52"/>
      <c r="BP53" s="52"/>
      <c r="BW53" s="85"/>
      <c r="BX53" s="86"/>
    </row>
    <row r="54" spans="1:83" ht="15.6" x14ac:dyDescent="0.3">
      <c r="A54" s="88"/>
      <c r="B54" s="88"/>
      <c r="C54" s="88"/>
      <c r="D54" s="88"/>
      <c r="E54" s="88"/>
      <c r="F54" s="88"/>
      <c r="G54" s="386">
        <f>G5</f>
        <v>0</v>
      </c>
      <c r="H54" s="386"/>
      <c r="I54" s="386"/>
      <c r="J54" s="386"/>
      <c r="K54" s="386"/>
      <c r="L54" s="386"/>
      <c r="M54" s="386"/>
      <c r="N54" s="386"/>
      <c r="O54" s="386"/>
      <c r="P54" s="386"/>
      <c r="Q54" s="386"/>
      <c r="R54" s="386"/>
      <c r="S54" s="386"/>
      <c r="T54" s="386"/>
      <c r="U54" s="386"/>
      <c r="V54" s="386"/>
      <c r="W54" s="386"/>
      <c r="X54" s="386"/>
      <c r="Y54" s="386"/>
      <c r="Z54" s="386"/>
      <c r="AA54" s="386"/>
      <c r="AB54" s="386"/>
      <c r="AC54" s="386"/>
      <c r="AD54" s="342" t="s">
        <v>76</v>
      </c>
      <c r="AE54" s="342"/>
      <c r="AF54" s="342"/>
      <c r="AG54" s="56">
        <f>1+$AG$5</f>
        <v>2</v>
      </c>
      <c r="AH54" s="56" t="s">
        <v>77</v>
      </c>
      <c r="AI54" s="56">
        <v>3</v>
      </c>
      <c r="AJ54" s="47"/>
      <c r="AK54" s="47"/>
      <c r="AY54" s="353"/>
      <c r="AZ54" s="353"/>
      <c r="BA54" s="353"/>
      <c r="BB54" s="353"/>
      <c r="BC54" s="353"/>
      <c r="BD54" s="353"/>
      <c r="BE54" s="52"/>
      <c r="BF54" s="52"/>
      <c r="BG54" s="52"/>
      <c r="BH54" s="52"/>
      <c r="BI54" s="52"/>
      <c r="BJ54" s="52"/>
      <c r="BK54" s="52"/>
      <c r="BL54" s="52"/>
      <c r="BM54" s="52"/>
      <c r="BN54" s="52"/>
      <c r="BO54" s="52"/>
      <c r="BP54" s="52"/>
      <c r="BT54" s="86"/>
      <c r="BU54" s="89"/>
      <c r="BW54" s="90"/>
      <c r="BX54" s="86"/>
      <c r="BZ54" s="86"/>
      <c r="CE54" s="86"/>
    </row>
    <row r="55" spans="1:83" ht="7.5" customHeight="1" thickBot="1" x14ac:dyDescent="0.3">
      <c r="A55" s="321" t="str">
        <f>IF($A$6="","",$A$6)</f>
        <v/>
      </c>
      <c r="B55" s="321"/>
      <c r="C55" s="321"/>
      <c r="D55" s="321"/>
      <c r="E55" s="321"/>
      <c r="F55" s="321"/>
      <c r="G55" s="321"/>
      <c r="H55" s="321"/>
      <c r="I55" s="321"/>
      <c r="J55" s="321"/>
      <c r="K55" s="321"/>
      <c r="L55" s="321"/>
      <c r="M55" s="321"/>
      <c r="N55" s="321"/>
      <c r="O55" s="321"/>
      <c r="P55" s="321"/>
      <c r="Q55" s="321"/>
      <c r="R55" s="321"/>
      <c r="S55" s="321"/>
      <c r="T55" s="321"/>
      <c r="U55" s="321"/>
      <c r="V55" s="321"/>
      <c r="W55" s="321"/>
      <c r="X55" s="321"/>
      <c r="Y55" s="321"/>
      <c r="Z55" s="321"/>
      <c r="AA55" s="321"/>
      <c r="AB55" s="321"/>
      <c r="AC55" s="321"/>
      <c r="AD55" s="321"/>
      <c r="AE55" s="321"/>
      <c r="AF55" s="321"/>
      <c r="AG55" s="321"/>
      <c r="AH55" s="321"/>
      <c r="AI55" s="321"/>
      <c r="AJ55" s="321"/>
      <c r="AK55" s="57"/>
      <c r="AY55" s="350"/>
      <c r="AZ55" s="351"/>
      <c r="BA55" s="351"/>
      <c r="BB55" s="351"/>
      <c r="BC55" s="351"/>
      <c r="BD55" s="351"/>
      <c r="BE55" s="52"/>
      <c r="BF55" s="52"/>
      <c r="BG55" s="52"/>
      <c r="BH55" s="52"/>
      <c r="BI55" s="52"/>
      <c r="BJ55" s="52"/>
      <c r="BK55" s="52"/>
      <c r="BL55" s="52"/>
      <c r="BM55" s="52"/>
      <c r="BN55" s="52"/>
      <c r="BO55" s="52"/>
      <c r="BP55" s="52"/>
    </row>
    <row r="56" spans="1:83" ht="15" customHeight="1" x14ac:dyDescent="0.25">
      <c r="A56" s="304" t="s">
        <v>98</v>
      </c>
      <c r="B56" s="305"/>
      <c r="C56" s="305"/>
      <c r="D56" s="305"/>
      <c r="E56" s="305"/>
      <c r="F56" s="305"/>
      <c r="G56" s="305"/>
      <c r="H56" s="305"/>
      <c r="I56" s="305"/>
      <c r="J56" s="305"/>
      <c r="K56" s="305"/>
      <c r="L56" s="305"/>
      <c r="M56" s="305"/>
      <c r="N56" s="305"/>
      <c r="O56" s="305"/>
      <c r="P56" s="305"/>
      <c r="Q56" s="305"/>
      <c r="R56" s="305"/>
      <c r="S56" s="305"/>
      <c r="T56" s="305"/>
      <c r="U56" s="305"/>
      <c r="V56" s="305"/>
      <c r="W56" s="305"/>
      <c r="X56" s="305"/>
      <c r="Y56" s="305"/>
      <c r="Z56" s="305"/>
      <c r="AA56" s="305"/>
      <c r="AB56" s="305"/>
      <c r="AC56" s="305"/>
      <c r="AD56" s="305"/>
      <c r="AE56" s="305"/>
      <c r="AF56" s="305"/>
      <c r="AG56" s="305"/>
      <c r="AH56" s="305"/>
      <c r="AI56" s="305"/>
      <c r="AJ56" s="306"/>
      <c r="AK56" s="47"/>
      <c r="AY56" s="365"/>
      <c r="AZ56" s="365"/>
      <c r="BA56" s="365"/>
      <c r="BB56" s="365"/>
      <c r="BC56" s="365"/>
      <c r="BD56" s="365"/>
    </row>
    <row r="57" spans="1:83" ht="8.25" customHeight="1" x14ac:dyDescent="0.25">
      <c r="A57" s="339" t="s">
        <v>207</v>
      </c>
      <c r="B57" s="339"/>
      <c r="C57" s="339"/>
      <c r="D57" s="339"/>
      <c r="E57" s="339"/>
      <c r="F57" s="339"/>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39"/>
      <c r="AE57" s="339"/>
      <c r="AF57" s="339"/>
      <c r="AG57" s="339"/>
      <c r="AH57" s="339"/>
      <c r="AI57" s="339"/>
      <c r="AJ57" s="339"/>
      <c r="AK57" s="91"/>
      <c r="AY57" s="92"/>
      <c r="AZ57" s="92"/>
      <c r="BA57" s="92"/>
      <c r="BB57" s="92"/>
      <c r="BC57" s="92"/>
      <c r="BD57" s="92"/>
    </row>
    <row r="58" spans="1:83" ht="12" customHeight="1" x14ac:dyDescent="0.25">
      <c r="A58" s="339"/>
      <c r="B58" s="339"/>
      <c r="C58" s="339"/>
      <c r="D58" s="339"/>
      <c r="E58" s="339"/>
      <c r="F58" s="339"/>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39"/>
      <c r="AE58" s="339"/>
      <c r="AF58" s="339"/>
      <c r="AG58" s="339"/>
      <c r="AH58" s="339"/>
      <c r="AI58" s="339"/>
      <c r="AJ58" s="339"/>
      <c r="AK58" s="91"/>
      <c r="AY58" s="92"/>
      <c r="AZ58" s="92"/>
      <c r="BA58" s="92"/>
      <c r="BB58" s="92"/>
      <c r="BC58" s="92"/>
      <c r="BD58" s="92"/>
    </row>
    <row r="59" spans="1:83" ht="24" customHeight="1" x14ac:dyDescent="0.25">
      <c r="A59" s="369"/>
      <c r="B59" s="369"/>
      <c r="C59" s="369"/>
      <c r="D59" s="301" t="s">
        <v>105</v>
      </c>
      <c r="E59" s="301"/>
      <c r="F59" s="301" t="s">
        <v>14</v>
      </c>
      <c r="G59" s="301"/>
      <c r="H59" s="301" t="s">
        <v>100</v>
      </c>
      <c r="I59" s="301"/>
      <c r="J59" s="301"/>
      <c r="K59" s="301"/>
      <c r="L59" s="301"/>
      <c r="M59" s="301"/>
      <c r="N59" s="301" t="s">
        <v>101</v>
      </c>
      <c r="O59" s="301"/>
      <c r="P59" s="301"/>
      <c r="Q59" s="301"/>
      <c r="R59" s="301"/>
      <c r="S59" s="301"/>
      <c r="T59" s="172"/>
      <c r="U59" s="172"/>
      <c r="V59" s="172"/>
      <c r="W59" s="172"/>
      <c r="X59" s="172"/>
      <c r="Y59" s="172"/>
      <c r="Z59" s="172"/>
      <c r="AA59" s="172"/>
      <c r="AB59" s="172"/>
      <c r="AC59" s="172"/>
      <c r="AD59" s="101"/>
      <c r="AE59" s="101"/>
      <c r="AF59" s="101"/>
      <c r="AG59" s="101"/>
      <c r="AH59" s="101"/>
      <c r="AI59" s="101"/>
      <c r="AJ59" s="101"/>
      <c r="AK59" s="91"/>
      <c r="AN59" s="93"/>
      <c r="BT59" s="64"/>
    </row>
    <row r="60" spans="1:83" ht="11.25" customHeight="1" x14ac:dyDescent="0.25">
      <c r="A60" s="369"/>
      <c r="B60" s="369"/>
      <c r="C60" s="369"/>
      <c r="D60" s="301"/>
      <c r="E60" s="301"/>
      <c r="F60" s="301"/>
      <c r="G60" s="301"/>
      <c r="H60" s="301" t="s">
        <v>102</v>
      </c>
      <c r="I60" s="301"/>
      <c r="J60" s="376" t="s">
        <v>103</v>
      </c>
      <c r="K60" s="377"/>
      <c r="L60" s="301" t="s">
        <v>104</v>
      </c>
      <c r="M60" s="301"/>
      <c r="N60" s="336" t="s">
        <v>102</v>
      </c>
      <c r="O60" s="337"/>
      <c r="P60" s="301" t="s">
        <v>103</v>
      </c>
      <c r="Q60" s="301"/>
      <c r="R60" s="301" t="s">
        <v>104</v>
      </c>
      <c r="S60" s="301"/>
      <c r="T60" s="172"/>
      <c r="U60" s="172"/>
      <c r="V60" s="172"/>
      <c r="W60" s="172"/>
      <c r="X60" s="172"/>
      <c r="Y60" s="172"/>
      <c r="Z60" s="172"/>
      <c r="AA60" s="172"/>
      <c r="AB60" s="172"/>
      <c r="AC60" s="172"/>
      <c r="AD60" s="101"/>
      <c r="AE60" s="101"/>
      <c r="AF60" s="101"/>
      <c r="AG60" s="101"/>
      <c r="AH60" s="101"/>
      <c r="AI60" s="101"/>
      <c r="AJ60" s="101"/>
      <c r="AK60" s="94"/>
      <c r="AY60" s="350"/>
      <c r="AZ60" s="351"/>
      <c r="BA60" s="351"/>
      <c r="BB60" s="351"/>
      <c r="BC60" s="351"/>
      <c r="BD60" s="351"/>
      <c r="BE60" s="52"/>
      <c r="BF60" s="52"/>
      <c r="BG60" s="52"/>
      <c r="BH60" s="52"/>
      <c r="BI60" s="52"/>
      <c r="BJ60" s="52"/>
      <c r="BK60" s="52"/>
      <c r="BL60" s="52"/>
      <c r="BM60" s="52"/>
      <c r="BN60" s="52"/>
      <c r="BO60" s="52"/>
      <c r="BP60" s="52"/>
    </row>
    <row r="61" spans="1:83" ht="12.75" customHeight="1" x14ac:dyDescent="0.25">
      <c r="A61" s="340"/>
      <c r="B61" s="340"/>
      <c r="C61" s="340"/>
      <c r="D61" s="286">
        <f>'Metrologo 1'!B14</f>
        <v>10</v>
      </c>
      <c r="E61" s="286"/>
      <c r="F61" s="338" t="str">
        <f>'Metrologo 1'!E14</f>
        <v>m3/h</v>
      </c>
      <c r="G61" s="338"/>
      <c r="H61" s="293">
        <f>'Análisis de Datos atípicos'!C$31</f>
        <v>-1</v>
      </c>
      <c r="I61" s="293"/>
      <c r="J61" s="293">
        <f>'Análisis de Datos atípicos'!C$32</f>
        <v>0</v>
      </c>
      <c r="K61" s="293"/>
      <c r="L61" s="293">
        <f>'Análisis de Datos atípicos'!$C$33</f>
        <v>1</v>
      </c>
      <c r="M61" s="293"/>
      <c r="N61" s="293">
        <f>'Análisis de Datos atípicos'!C$60</f>
        <v>0.95264772525955654</v>
      </c>
      <c r="O61" s="293"/>
      <c r="P61" s="293">
        <f>'Análisis de Datos atípicos'!C$61</f>
        <v>1.3416407864998741</v>
      </c>
      <c r="Q61" s="293"/>
      <c r="R61" s="293">
        <f>'Análisis de Datos atípicos'!C$62</f>
        <v>0.54079784722000468</v>
      </c>
      <c r="S61" s="293"/>
      <c r="T61" s="172"/>
      <c r="U61" s="172"/>
      <c r="V61" s="172"/>
      <c r="W61" s="172"/>
      <c r="X61" s="172"/>
      <c r="Y61" s="172"/>
      <c r="Z61" s="172"/>
      <c r="AA61" s="172"/>
      <c r="AB61" s="172"/>
      <c r="AC61" s="172"/>
      <c r="AD61" s="101"/>
      <c r="AE61" s="101"/>
      <c r="AF61" s="101"/>
      <c r="AG61" s="101"/>
      <c r="AH61" s="101"/>
      <c r="AI61" s="101"/>
      <c r="AJ61" s="101"/>
      <c r="AK61" s="47"/>
      <c r="AY61" s="352"/>
      <c r="AZ61" s="352"/>
      <c r="BA61" s="352"/>
      <c r="BB61" s="352"/>
      <c r="BC61" s="352"/>
      <c r="BD61" s="352"/>
      <c r="BE61" s="52"/>
      <c r="BF61" s="52"/>
      <c r="BG61" s="52"/>
      <c r="BH61" s="52"/>
      <c r="BI61" s="52"/>
      <c r="BJ61" s="52"/>
      <c r="BK61" s="52"/>
      <c r="BL61" s="52"/>
      <c r="BM61" s="52"/>
      <c r="BN61" s="52"/>
      <c r="BO61" s="52"/>
      <c r="BP61" s="52"/>
    </row>
    <row r="62" spans="1:83" ht="11.25" customHeight="1" x14ac:dyDescent="0.25">
      <c r="A62" s="340"/>
      <c r="B62" s="340"/>
      <c r="C62" s="340"/>
      <c r="D62" s="286">
        <f>'Metrologo 1'!B17</f>
        <v>6.25</v>
      </c>
      <c r="E62" s="286"/>
      <c r="F62" s="382" t="str">
        <f>'Metrologo 1'!E17</f>
        <v>m3/h</v>
      </c>
      <c r="G62" s="383"/>
      <c r="H62" s="298">
        <f>'Análisis de Datos atípicos'!D$31</f>
        <v>-0.35267280792930111</v>
      </c>
      <c r="I62" s="299"/>
      <c r="J62" s="298">
        <f>'Análisis de Datos atípicos'!D$32</f>
        <v>-0.77588017744446003</v>
      </c>
      <c r="K62" s="299"/>
      <c r="L62" s="298">
        <f>'Análisis de Datos atípicos'!$D$33</f>
        <v>1.1285529853737553</v>
      </c>
      <c r="M62" s="299"/>
      <c r="N62" s="298">
        <f>'Análisis de Datos atípicos'!D$60</f>
        <v>1.0172892333039727</v>
      </c>
      <c r="O62" s="299"/>
      <c r="P62" s="298">
        <f>'Análisis de Datos atípicos'!D$61</f>
        <v>0.54397868206347033</v>
      </c>
      <c r="Q62" s="299"/>
      <c r="R62" s="298">
        <f>'Análisis de Datos atípicos'!D$62</f>
        <v>1.2919790281828514</v>
      </c>
      <c r="S62" s="299"/>
      <c r="T62" s="172"/>
      <c r="U62" s="172"/>
      <c r="V62" s="172"/>
      <c r="W62" s="172"/>
      <c r="X62" s="172"/>
      <c r="Y62" s="172"/>
      <c r="Z62" s="172"/>
      <c r="AA62" s="172"/>
      <c r="AB62" s="172"/>
      <c r="AC62" s="172"/>
      <c r="AD62" s="101"/>
      <c r="AE62" s="101"/>
      <c r="AF62" s="101"/>
      <c r="AG62" s="101"/>
      <c r="AH62" s="101"/>
      <c r="AI62" s="101"/>
      <c r="AJ62" s="101"/>
      <c r="AK62" s="47"/>
      <c r="AY62" s="350"/>
      <c r="AZ62" s="351"/>
      <c r="BA62" s="351"/>
      <c r="BB62" s="351"/>
      <c r="BC62" s="351"/>
      <c r="BD62" s="351"/>
      <c r="BE62" s="52"/>
      <c r="BF62" s="52"/>
      <c r="BG62" s="52"/>
      <c r="BH62" s="52"/>
      <c r="BI62" s="52"/>
      <c r="BJ62" s="52"/>
      <c r="BK62" s="52"/>
      <c r="BL62" s="52"/>
      <c r="BM62" s="52"/>
      <c r="BN62" s="52"/>
      <c r="BO62" s="52"/>
      <c r="BP62" s="52"/>
    </row>
    <row r="63" spans="1:83" ht="9" customHeight="1" x14ac:dyDescent="0.25">
      <c r="A63" s="340"/>
      <c r="B63" s="340"/>
      <c r="C63" s="340"/>
      <c r="D63" s="286">
        <f>'Metrologo 1'!B20</f>
        <v>2.5</v>
      </c>
      <c r="E63" s="286"/>
      <c r="F63" s="338" t="str">
        <f>'Metrologo 1'!E20</f>
        <v>m3/h</v>
      </c>
      <c r="G63" s="338"/>
      <c r="H63" s="293">
        <f>'Análisis de Datos atípicos'!E$31</f>
        <v>1.1431300219401848</v>
      </c>
      <c r="I63" s="293"/>
      <c r="J63" s="293">
        <f>'Análisis de Datos atípicos'!E$32</f>
        <v>-0.43035483178923944</v>
      </c>
      <c r="K63" s="293"/>
      <c r="L63" s="293">
        <f>'Análisis de Datos atípicos'!E$33</f>
        <v>-0.71277519015092528</v>
      </c>
      <c r="M63" s="293"/>
      <c r="N63" s="293">
        <f>'Análisis de Datos atípicos'!E$60</f>
        <v>0.9404315247853936</v>
      </c>
      <c r="O63" s="293"/>
      <c r="P63" s="298">
        <f>'Análisis de Datos atípicos'!E$61</f>
        <v>1.347201647845482</v>
      </c>
      <c r="Q63" s="299"/>
      <c r="R63" s="293">
        <f>'Análisis de Datos atípicos'!E$62</f>
        <v>0.54830307972164227</v>
      </c>
      <c r="S63" s="293"/>
      <c r="T63" s="172"/>
      <c r="U63" s="172"/>
      <c r="V63" s="172"/>
      <c r="W63" s="172"/>
      <c r="X63" s="172"/>
      <c r="Y63" s="172"/>
      <c r="Z63" s="172"/>
      <c r="AA63" s="172"/>
      <c r="AB63" s="172"/>
      <c r="AC63" s="172"/>
      <c r="AD63" s="101"/>
      <c r="AE63" s="101"/>
      <c r="AF63" s="101"/>
      <c r="AG63" s="101"/>
      <c r="AH63" s="101"/>
      <c r="AI63" s="101"/>
      <c r="AJ63" s="101"/>
      <c r="AK63" s="47"/>
      <c r="AP63" s="46"/>
      <c r="AY63" s="95"/>
      <c r="AZ63" s="95"/>
      <c r="BA63" s="95"/>
      <c r="BB63" s="95"/>
      <c r="BC63" s="95"/>
      <c r="BD63" s="95"/>
      <c r="BE63" s="52"/>
      <c r="BF63" s="52"/>
      <c r="BG63" s="52"/>
      <c r="BH63" s="52"/>
      <c r="BI63" s="52"/>
      <c r="BJ63" s="52"/>
      <c r="BK63" s="52"/>
      <c r="BL63" s="52"/>
      <c r="BM63" s="52"/>
      <c r="BN63" s="52"/>
      <c r="BO63" s="52"/>
      <c r="BP63" s="52"/>
    </row>
    <row r="64" spans="1:83" ht="9" customHeight="1" x14ac:dyDescent="0.25">
      <c r="A64" s="340"/>
      <c r="B64" s="340"/>
      <c r="C64" s="340"/>
      <c r="D64" s="286">
        <f>'Metrologo 1'!B25</f>
        <v>1.25</v>
      </c>
      <c r="E64" s="286"/>
      <c r="F64" s="382" t="str">
        <f>'Metrologo 1'!E25</f>
        <v>m3/h</v>
      </c>
      <c r="G64" s="383"/>
      <c r="H64" s="298">
        <f>'Análisis de Datos atípicos'!F$31</f>
        <v>1.1483906521381342</v>
      </c>
      <c r="I64" s="299"/>
      <c r="J64" s="293">
        <f>'Análisis de Datos atípicos'!F$32</f>
        <v>-0.67859447626344915</v>
      </c>
      <c r="K64" s="293"/>
      <c r="L64" s="293">
        <f>'Análisis de Datos atípicos'!F$33</f>
        <v>-0.46979617587469358</v>
      </c>
      <c r="M64" s="293"/>
      <c r="N64" s="298">
        <f>'Análisis de Datos atípicos'!F$60</f>
        <v>0.14777377435869646</v>
      </c>
      <c r="O64" s="299"/>
      <c r="P64" s="298">
        <f>'Análisis de Datos atípicos'!F$61</f>
        <v>1.15054052552118</v>
      </c>
      <c r="Q64" s="299"/>
      <c r="R64" s="298">
        <f>'Análisis de Datos atípicos'!F$62</f>
        <v>1.2862423608112243</v>
      </c>
      <c r="S64" s="299"/>
      <c r="T64" s="172"/>
      <c r="U64" s="172"/>
      <c r="V64" s="172"/>
      <c r="W64" s="172"/>
      <c r="X64" s="172"/>
      <c r="Y64" s="172"/>
      <c r="Z64" s="172"/>
      <c r="AA64" s="172"/>
      <c r="AB64" s="172"/>
      <c r="AC64" s="172"/>
      <c r="AD64" s="101"/>
      <c r="AE64" s="101"/>
      <c r="AF64" s="101"/>
      <c r="AG64" s="101"/>
      <c r="AH64" s="101"/>
      <c r="AI64" s="101"/>
      <c r="AJ64" s="101"/>
      <c r="AK64" s="47"/>
      <c r="AP64" s="46"/>
      <c r="AY64" s="352"/>
      <c r="AZ64" s="352"/>
      <c r="BA64" s="352"/>
      <c r="BB64" s="352"/>
      <c r="BC64" s="352"/>
      <c r="BD64" s="352"/>
      <c r="BE64" s="52"/>
      <c r="BF64" s="52"/>
      <c r="BG64" s="52"/>
      <c r="BH64" s="52"/>
      <c r="BI64" s="52"/>
      <c r="BJ64" s="52"/>
      <c r="BK64" s="52"/>
      <c r="BL64" s="52"/>
      <c r="BM64" s="52"/>
      <c r="BN64" s="52"/>
      <c r="BO64" s="52"/>
      <c r="BP64" s="52"/>
    </row>
    <row r="65" spans="1:83" ht="8.25" customHeight="1" x14ac:dyDescent="0.25">
      <c r="A65" s="340"/>
      <c r="B65" s="340"/>
      <c r="C65" s="340"/>
      <c r="D65" s="286">
        <f>'Metrologo 1'!B28</f>
        <v>0.5</v>
      </c>
      <c r="E65" s="286"/>
      <c r="F65" s="338" t="str">
        <f>'Metrologo 1'!E28</f>
        <v>m3/h</v>
      </c>
      <c r="G65" s="338"/>
      <c r="H65" s="293">
        <f>'Análisis de Datos atípicos'!G$31</f>
        <v>-1.0503736381331035</v>
      </c>
      <c r="I65" s="293"/>
      <c r="J65" s="298">
        <f>'Análisis de Datos atípicos'!G$32</f>
        <v>0.94056184869191506</v>
      </c>
      <c r="K65" s="299"/>
      <c r="L65" s="293">
        <f>'Análisis de Datos atípicos'!G$33</f>
        <v>0.10981178944118801</v>
      </c>
      <c r="M65" s="293"/>
      <c r="N65" s="293">
        <f>'Análisis de Datos atípicos'!G$60</f>
        <v>1.1139973837921437</v>
      </c>
      <c r="O65" s="293"/>
      <c r="P65" s="298">
        <f>'Análisis de Datos atípicos'!G$61</f>
        <v>0.61854603638396999</v>
      </c>
      <c r="Q65" s="299"/>
      <c r="R65" s="293">
        <f>'Análisis de Datos atípicos'!G$62</f>
        <v>1.1732052803230726</v>
      </c>
      <c r="S65" s="293"/>
      <c r="T65" s="172"/>
      <c r="U65" s="172"/>
      <c r="V65" s="172"/>
      <c r="W65" s="172"/>
      <c r="X65" s="172"/>
      <c r="Y65" s="172"/>
      <c r="Z65" s="172"/>
      <c r="AA65" s="172"/>
      <c r="AB65" s="172"/>
      <c r="AC65" s="172"/>
      <c r="AD65" s="101"/>
      <c r="AE65" s="101"/>
      <c r="AF65" s="101"/>
      <c r="AG65" s="101"/>
      <c r="AH65" s="101"/>
      <c r="AI65" s="101"/>
      <c r="AJ65" s="101"/>
      <c r="AK65" s="47"/>
      <c r="AP65" s="46"/>
      <c r="AY65" s="352"/>
      <c r="AZ65" s="352"/>
      <c r="BA65" s="352"/>
      <c r="BB65" s="352"/>
      <c r="BC65" s="352"/>
      <c r="BD65" s="352"/>
      <c r="BE65" s="52"/>
      <c r="BF65" s="52"/>
      <c r="BG65" s="52"/>
      <c r="BH65" s="52"/>
      <c r="BI65" s="52"/>
      <c r="BJ65" s="52"/>
      <c r="BK65" s="52"/>
      <c r="BL65" s="52"/>
      <c r="BM65" s="52"/>
      <c r="BN65" s="52"/>
      <c r="BO65" s="52"/>
      <c r="BP65" s="52"/>
    </row>
    <row r="66" spans="1:83" ht="9" customHeight="1" x14ac:dyDescent="0.25">
      <c r="A66" s="340"/>
      <c r="B66" s="340"/>
      <c r="C66" s="340"/>
      <c r="D66" s="379"/>
      <c r="E66" s="379"/>
      <c r="F66" s="340"/>
      <c r="G66" s="340"/>
      <c r="H66" s="287"/>
      <c r="I66" s="287"/>
      <c r="J66" s="287"/>
      <c r="K66" s="287"/>
      <c r="L66" s="287"/>
      <c r="M66" s="287"/>
      <c r="N66" s="287"/>
      <c r="O66" s="287"/>
      <c r="P66" s="287"/>
      <c r="Q66" s="287"/>
      <c r="R66" s="287"/>
      <c r="S66" s="287"/>
      <c r="T66" s="172"/>
      <c r="U66" s="172"/>
      <c r="V66" s="172"/>
      <c r="W66" s="172"/>
      <c r="X66" s="172"/>
      <c r="Y66" s="172"/>
      <c r="Z66" s="172"/>
      <c r="AA66" s="172"/>
      <c r="AB66" s="172"/>
      <c r="AC66" s="172"/>
      <c r="AD66" s="101"/>
      <c r="AE66" s="101"/>
      <c r="AF66" s="101"/>
      <c r="AG66" s="101"/>
      <c r="AH66" s="101"/>
      <c r="AI66" s="101"/>
      <c r="AJ66" s="101"/>
      <c r="AK66" s="47"/>
      <c r="AP66" s="46"/>
      <c r="AY66" s="92"/>
      <c r="AZ66" s="92"/>
      <c r="BA66" s="92"/>
      <c r="BB66" s="92"/>
      <c r="BC66" s="92"/>
      <c r="BD66" s="92"/>
    </row>
    <row r="67" spans="1:83" ht="9" customHeight="1" x14ac:dyDescent="0.25">
      <c r="A67" s="339" t="s">
        <v>208</v>
      </c>
      <c r="B67" s="339"/>
      <c r="C67" s="339"/>
      <c r="D67" s="339"/>
      <c r="E67" s="339"/>
      <c r="F67" s="339"/>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c r="AD67" s="339"/>
      <c r="AE67" s="339"/>
      <c r="AF67" s="339"/>
      <c r="AG67" s="339"/>
      <c r="AH67" s="339"/>
      <c r="AI67" s="339"/>
      <c r="AJ67" s="339"/>
      <c r="AK67" s="47"/>
      <c r="AP67" s="46"/>
      <c r="AY67" s="365"/>
      <c r="AZ67" s="365"/>
      <c r="BA67" s="365"/>
      <c r="BB67" s="365"/>
      <c r="BC67" s="365"/>
      <c r="BD67" s="365"/>
    </row>
    <row r="68" spans="1:83" ht="9.75" customHeight="1" x14ac:dyDescent="0.25">
      <c r="A68" s="339"/>
      <c r="B68" s="339"/>
      <c r="C68" s="339"/>
      <c r="D68" s="339"/>
      <c r="E68" s="339"/>
      <c r="F68" s="339"/>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39"/>
      <c r="AE68" s="339"/>
      <c r="AF68" s="339"/>
      <c r="AG68" s="339"/>
      <c r="AH68" s="339"/>
      <c r="AI68" s="339"/>
      <c r="AJ68" s="339"/>
      <c r="AK68" s="47"/>
      <c r="AP68" s="46"/>
      <c r="AY68" s="92"/>
      <c r="AZ68" s="92"/>
      <c r="BA68" s="92"/>
      <c r="BB68" s="92"/>
      <c r="BC68" s="92"/>
      <c r="BD68" s="92"/>
    </row>
    <row r="69" spans="1:83" ht="9" customHeight="1" x14ac:dyDescent="0.25">
      <c r="A69" s="340"/>
      <c r="B69" s="340"/>
      <c r="C69" s="340"/>
      <c r="D69" s="301" t="s">
        <v>105</v>
      </c>
      <c r="E69" s="301"/>
      <c r="F69" s="301" t="s">
        <v>14</v>
      </c>
      <c r="G69" s="301"/>
      <c r="H69" s="301" t="s">
        <v>100</v>
      </c>
      <c r="I69" s="301"/>
      <c r="J69" s="301"/>
      <c r="K69" s="301"/>
      <c r="L69" s="301"/>
      <c r="M69" s="301"/>
      <c r="N69" s="301" t="s">
        <v>101</v>
      </c>
      <c r="O69" s="301"/>
      <c r="P69" s="301"/>
      <c r="Q69" s="301"/>
      <c r="R69" s="301"/>
      <c r="S69" s="301"/>
      <c r="T69" s="172"/>
      <c r="U69" s="172"/>
      <c r="V69" s="172"/>
      <c r="W69" s="172"/>
      <c r="X69" s="172"/>
      <c r="Y69" s="172"/>
      <c r="Z69" s="172"/>
      <c r="AA69" s="172"/>
      <c r="AB69" s="172"/>
      <c r="AC69" s="172"/>
      <c r="AD69" s="101"/>
      <c r="AE69" s="101"/>
      <c r="AF69" s="101"/>
      <c r="AG69" s="101"/>
      <c r="AH69" s="101"/>
      <c r="AI69" s="101"/>
      <c r="AJ69" s="101"/>
      <c r="AK69" s="47"/>
      <c r="AP69" s="46"/>
      <c r="AY69" s="365"/>
      <c r="AZ69" s="365"/>
      <c r="BA69" s="365"/>
      <c r="BB69" s="365"/>
      <c r="BC69" s="365"/>
      <c r="BD69" s="365"/>
    </row>
    <row r="70" spans="1:83" ht="9" customHeight="1" x14ac:dyDescent="0.25">
      <c r="A70" s="340"/>
      <c r="B70" s="340"/>
      <c r="C70" s="340"/>
      <c r="D70" s="301"/>
      <c r="E70" s="301"/>
      <c r="F70" s="301"/>
      <c r="G70" s="301"/>
      <c r="H70" s="301" t="s">
        <v>102</v>
      </c>
      <c r="I70" s="301"/>
      <c r="J70" s="376" t="s">
        <v>103</v>
      </c>
      <c r="K70" s="377"/>
      <c r="L70" s="301" t="s">
        <v>104</v>
      </c>
      <c r="M70" s="301"/>
      <c r="N70" s="336" t="s">
        <v>102</v>
      </c>
      <c r="O70" s="337"/>
      <c r="P70" s="301" t="s">
        <v>103</v>
      </c>
      <c r="Q70" s="301"/>
      <c r="R70" s="301" t="s">
        <v>104</v>
      </c>
      <c r="S70" s="301"/>
      <c r="T70" s="172"/>
      <c r="U70" s="172"/>
      <c r="V70" s="172"/>
      <c r="W70" s="172"/>
      <c r="X70" s="172"/>
      <c r="Y70" s="172"/>
      <c r="Z70" s="172"/>
      <c r="AA70" s="172"/>
      <c r="AB70" s="172"/>
      <c r="AC70" s="172"/>
      <c r="AD70" s="101"/>
      <c r="AE70" s="101"/>
      <c r="AF70" s="101"/>
      <c r="AG70" s="101"/>
      <c r="AH70" s="101"/>
      <c r="AI70" s="101"/>
      <c r="AJ70" s="101"/>
      <c r="AK70" s="47"/>
      <c r="AP70" s="46"/>
      <c r="AY70" s="95"/>
      <c r="AZ70" s="95"/>
      <c r="BA70" s="95"/>
      <c r="BB70" s="95"/>
      <c r="BC70" s="95"/>
      <c r="BD70" s="95"/>
      <c r="BE70" s="52"/>
      <c r="BF70" s="52"/>
      <c r="BG70" s="52"/>
      <c r="BH70" s="52"/>
      <c r="BI70" s="52"/>
      <c r="BJ70" s="52"/>
      <c r="BK70" s="52"/>
      <c r="BL70" s="52"/>
      <c r="BM70" s="52"/>
      <c r="BN70" s="52"/>
      <c r="BO70" s="52"/>
      <c r="BP70" s="52"/>
    </row>
    <row r="71" spans="1:83" ht="9" customHeight="1" x14ac:dyDescent="0.25">
      <c r="A71" s="340"/>
      <c r="B71" s="340"/>
      <c r="C71" s="340"/>
      <c r="D71" s="286">
        <v>25</v>
      </c>
      <c r="E71" s="286"/>
      <c r="F71" s="338" t="s">
        <v>213</v>
      </c>
      <c r="G71" s="338"/>
      <c r="H71" s="293">
        <f>'[1]Análisis de Datos atípicos'!C$31</f>
        <v>-1.1228613745107843</v>
      </c>
      <c r="I71" s="293"/>
      <c r="J71" s="293">
        <f>'[1]Análisis de Datos atípicos'!C$32</f>
        <v>0.79464035734609362</v>
      </c>
      <c r="K71" s="293"/>
      <c r="L71" s="293">
        <f>'[1]Análisis de Datos atípicos'!$C$33</f>
        <v>0.32822101716469088</v>
      </c>
      <c r="M71" s="293"/>
      <c r="N71" s="293">
        <f>'[1]Análisis de Datos atípicos'!C$60</f>
        <v>1.3856844282452971</v>
      </c>
      <c r="O71" s="293"/>
      <c r="P71" s="293">
        <f>'[1]Análisis de Datos atípicos'!C$61</f>
        <v>0.86558746423492461</v>
      </c>
      <c r="Q71" s="293"/>
      <c r="R71" s="293">
        <f>'[1]Análisis de Datos atípicos'!C$62</f>
        <v>0.57501044084247399</v>
      </c>
      <c r="S71" s="293"/>
      <c r="T71" s="172"/>
      <c r="U71" s="172"/>
      <c r="V71" s="172"/>
      <c r="W71" s="172"/>
      <c r="X71" s="172"/>
      <c r="Y71" s="172"/>
      <c r="Z71" s="172"/>
      <c r="AA71" s="172"/>
      <c r="AB71" s="172"/>
      <c r="AC71" s="172"/>
      <c r="AD71" s="101"/>
      <c r="AE71" s="101"/>
      <c r="AF71" s="101"/>
      <c r="AG71" s="101"/>
      <c r="AH71" s="101"/>
      <c r="AI71" s="101"/>
      <c r="AJ71" s="101"/>
      <c r="AK71" s="47"/>
      <c r="AP71" s="46"/>
      <c r="AY71" s="352"/>
      <c r="AZ71" s="352"/>
      <c r="BA71" s="352"/>
      <c r="BB71" s="352"/>
      <c r="BC71" s="352"/>
      <c r="BD71" s="352"/>
      <c r="BE71" s="52"/>
      <c r="BF71" s="52"/>
      <c r="BG71" s="52"/>
      <c r="BH71" s="52"/>
      <c r="BI71" s="52"/>
      <c r="BJ71" s="52"/>
      <c r="BK71" s="52"/>
      <c r="BL71" s="52"/>
      <c r="BM71" s="52"/>
      <c r="BN71" s="52"/>
      <c r="BO71" s="52"/>
      <c r="BP71" s="52"/>
    </row>
    <row r="72" spans="1:83" ht="8.25" customHeight="1" x14ac:dyDescent="0.25">
      <c r="A72" s="340"/>
      <c r="B72" s="340"/>
      <c r="C72" s="340"/>
      <c r="D72" s="286">
        <v>17.5</v>
      </c>
      <c r="E72" s="286"/>
      <c r="F72" s="338" t="s">
        <v>213</v>
      </c>
      <c r="G72" s="338"/>
      <c r="H72" s="293">
        <f>'[1]Análisis de Datos atípicos'!D$31</f>
        <v>-0.82512040383430596</v>
      </c>
      <c r="I72" s="293"/>
      <c r="J72" s="293">
        <f>'[1]Análisis de Datos atípicos'!D$32</f>
        <v>1.1121188051679662</v>
      </c>
      <c r="K72" s="293"/>
      <c r="L72" s="293">
        <f>'[1]Análisis de Datos atípicos'!$D$33</f>
        <v>-0.28699840133367827</v>
      </c>
      <c r="M72" s="293"/>
      <c r="N72" s="293">
        <f>'[1]Análisis de Datos atípicos'!D$60</f>
        <v>1.4479889327225004</v>
      </c>
      <c r="O72" s="293"/>
      <c r="P72" s="293">
        <f>'[1]Análisis de Datos atípicos'!D$61</f>
        <v>0.74582833474790833</v>
      </c>
      <c r="Q72" s="293"/>
      <c r="R72" s="293">
        <f>'[1]Análisis de Datos atípicos'!D$62</f>
        <v>0.58912489830282633</v>
      </c>
      <c r="S72" s="293"/>
      <c r="T72" s="172"/>
      <c r="U72" s="172"/>
      <c r="V72" s="172"/>
      <c r="W72" s="172"/>
      <c r="X72" s="172"/>
      <c r="Y72" s="172"/>
      <c r="Z72" s="172"/>
      <c r="AA72" s="172"/>
      <c r="AB72" s="172"/>
      <c r="AC72" s="172"/>
      <c r="AD72" s="101"/>
      <c r="AE72" s="101"/>
      <c r="AF72" s="101"/>
      <c r="AG72" s="101"/>
      <c r="AH72" s="101"/>
      <c r="AI72" s="101"/>
      <c r="AJ72" s="101"/>
      <c r="AK72" s="47"/>
      <c r="AP72" s="46"/>
      <c r="AY72" s="352"/>
      <c r="AZ72" s="352"/>
      <c r="BA72" s="352"/>
      <c r="BB72" s="352"/>
      <c r="BC72" s="352"/>
      <c r="BD72" s="352"/>
      <c r="BE72" s="52"/>
      <c r="BF72" s="52"/>
      <c r="BG72" s="52"/>
      <c r="BH72" s="52"/>
      <c r="BI72" s="52"/>
      <c r="BJ72" s="52"/>
      <c r="BK72" s="52"/>
      <c r="BL72" s="52"/>
      <c r="BM72" s="52"/>
      <c r="BN72" s="52"/>
      <c r="BO72" s="52"/>
      <c r="BP72" s="52"/>
    </row>
    <row r="73" spans="1:83" ht="9" customHeight="1" x14ac:dyDescent="0.25">
      <c r="A73" s="340"/>
      <c r="B73" s="340"/>
      <c r="C73" s="340"/>
      <c r="D73" s="379"/>
      <c r="E73" s="379"/>
      <c r="F73" s="340"/>
      <c r="G73" s="340"/>
      <c r="H73" s="287"/>
      <c r="I73" s="287"/>
      <c r="J73" s="287"/>
      <c r="K73" s="287"/>
      <c r="L73" s="287"/>
      <c r="M73" s="287"/>
      <c r="N73" s="287"/>
      <c r="O73" s="287"/>
      <c r="P73" s="287"/>
      <c r="Q73" s="287"/>
      <c r="R73" s="287"/>
      <c r="S73" s="287"/>
      <c r="T73" s="172"/>
      <c r="U73" s="172"/>
      <c r="V73" s="172"/>
      <c r="W73" s="172"/>
      <c r="X73" s="172"/>
      <c r="Y73" s="172"/>
      <c r="Z73" s="172"/>
      <c r="AA73" s="172"/>
      <c r="AB73" s="172"/>
      <c r="AC73" s="172"/>
      <c r="AD73" s="101"/>
      <c r="AE73" s="101"/>
      <c r="AF73" s="101"/>
      <c r="AG73" s="101"/>
      <c r="AH73" s="101"/>
      <c r="AI73" s="101"/>
      <c r="AJ73" s="101"/>
      <c r="AK73" s="47"/>
      <c r="AP73" s="46"/>
      <c r="AY73" s="92"/>
      <c r="AZ73" s="92"/>
      <c r="BA73" s="92"/>
      <c r="BB73" s="92"/>
      <c r="BC73" s="92"/>
      <c r="BD73" s="92"/>
    </row>
    <row r="74" spans="1:83" ht="9" customHeight="1" x14ac:dyDescent="0.25">
      <c r="A74" s="340"/>
      <c r="B74" s="340"/>
      <c r="C74" s="340"/>
      <c r="D74" s="379"/>
      <c r="E74" s="379"/>
      <c r="F74" s="340"/>
      <c r="G74" s="340"/>
      <c r="H74" s="287"/>
      <c r="I74" s="287"/>
      <c r="J74" s="287"/>
      <c r="K74" s="287"/>
      <c r="L74" s="287"/>
      <c r="M74" s="287"/>
      <c r="N74" s="287"/>
      <c r="O74" s="287"/>
      <c r="P74" s="287"/>
      <c r="Q74" s="287"/>
      <c r="R74" s="287"/>
      <c r="S74" s="287"/>
      <c r="T74" s="172"/>
      <c r="U74" s="172"/>
      <c r="V74" s="172"/>
      <c r="W74" s="172"/>
      <c r="X74" s="172"/>
      <c r="Y74" s="172"/>
      <c r="Z74" s="172"/>
      <c r="AA74" s="172"/>
      <c r="AB74" s="172"/>
      <c r="AC74" s="172"/>
      <c r="AD74" s="101"/>
      <c r="AE74" s="101"/>
      <c r="AF74" s="101"/>
      <c r="AG74" s="101"/>
      <c r="AH74" s="101"/>
      <c r="AI74" s="101"/>
      <c r="AJ74" s="101"/>
      <c r="AK74" s="47"/>
      <c r="AP74" s="46"/>
      <c r="AY74" s="365"/>
      <c r="AZ74" s="365"/>
      <c r="BA74" s="365"/>
      <c r="BB74" s="365"/>
      <c r="BC74" s="365"/>
      <c r="BD74" s="365"/>
    </row>
    <row r="75" spans="1:83" ht="9.75" customHeight="1" x14ac:dyDescent="0.25">
      <c r="A75" s="340"/>
      <c r="B75" s="340"/>
      <c r="C75" s="340"/>
      <c r="D75" s="379"/>
      <c r="E75" s="379"/>
      <c r="F75" s="340"/>
      <c r="G75" s="340"/>
      <c r="H75" s="287"/>
      <c r="I75" s="287"/>
      <c r="J75" s="287"/>
      <c r="K75" s="287"/>
      <c r="L75" s="287"/>
      <c r="M75" s="287"/>
      <c r="N75" s="287"/>
      <c r="O75" s="287"/>
      <c r="P75" s="287"/>
      <c r="Q75" s="287"/>
      <c r="R75" s="287"/>
      <c r="S75" s="287"/>
      <c r="T75" s="172"/>
      <c r="U75" s="172"/>
      <c r="V75" s="172"/>
      <c r="W75" s="172"/>
      <c r="X75" s="172"/>
      <c r="Y75" s="172"/>
      <c r="Z75" s="172"/>
      <c r="AA75" s="172"/>
      <c r="AB75" s="172"/>
      <c r="AC75" s="172"/>
      <c r="AD75" s="101"/>
      <c r="AE75" s="101"/>
      <c r="AF75" s="101"/>
      <c r="AG75" s="101"/>
      <c r="AH75" s="101"/>
      <c r="AI75" s="101"/>
      <c r="AJ75" s="101"/>
      <c r="AK75" s="47"/>
      <c r="AP75" s="46"/>
      <c r="AY75" s="92"/>
      <c r="AZ75" s="92"/>
      <c r="BA75" s="92"/>
      <c r="BB75" s="92"/>
      <c r="BC75" s="92"/>
      <c r="BD75" s="92"/>
    </row>
    <row r="76" spans="1:83" ht="9" customHeight="1" x14ac:dyDescent="0.25">
      <c r="A76" s="101"/>
      <c r="B76" s="101"/>
      <c r="C76" s="101"/>
      <c r="D76" s="101"/>
      <c r="E76" s="101"/>
      <c r="F76" s="101"/>
      <c r="G76" s="101"/>
      <c r="H76" s="101"/>
      <c r="I76" s="101"/>
      <c r="J76" s="101"/>
      <c r="K76" s="101"/>
      <c r="L76" s="101"/>
      <c r="M76" s="101"/>
      <c r="N76" s="101"/>
      <c r="O76" s="101"/>
      <c r="P76" s="101"/>
      <c r="Q76" s="101"/>
      <c r="R76" s="101"/>
      <c r="T76" s="101"/>
      <c r="U76" s="101"/>
      <c r="V76" s="101"/>
      <c r="W76" s="101"/>
      <c r="X76" s="101"/>
      <c r="Y76" s="101"/>
      <c r="Z76" s="101"/>
      <c r="AA76" s="101"/>
      <c r="AB76" s="101"/>
      <c r="AC76" s="101"/>
      <c r="AD76" s="101"/>
      <c r="AE76" s="101"/>
      <c r="AF76" s="101"/>
      <c r="AG76" s="101"/>
      <c r="AH76" s="101"/>
      <c r="AI76" s="101"/>
      <c r="AJ76" s="101"/>
      <c r="AK76" s="47"/>
      <c r="AP76" s="46"/>
      <c r="AY76" s="365"/>
      <c r="AZ76" s="365"/>
      <c r="BA76" s="365"/>
      <c r="BB76" s="365"/>
      <c r="BC76" s="365"/>
      <c r="BD76" s="365"/>
    </row>
    <row r="77" spans="1:83" ht="9" customHeight="1" x14ac:dyDescent="0.25">
      <c r="A77" s="339" t="s">
        <v>209</v>
      </c>
      <c r="B77" s="339"/>
      <c r="C77" s="339"/>
      <c r="D77" s="339"/>
      <c r="E77" s="339"/>
      <c r="F77" s="339"/>
      <c r="G77" s="339"/>
      <c r="H77" s="339"/>
      <c r="I77" s="339"/>
      <c r="J77" s="339"/>
      <c r="K77" s="339"/>
      <c r="L77" s="339"/>
      <c r="M77" s="339"/>
      <c r="N77" s="339"/>
      <c r="O77" s="339"/>
      <c r="P77" s="339"/>
      <c r="Q77" s="339"/>
      <c r="R77" s="339"/>
      <c r="S77" s="339"/>
      <c r="T77" s="339"/>
      <c r="U77" s="339"/>
      <c r="V77" s="339"/>
      <c r="W77" s="339"/>
      <c r="X77" s="339"/>
      <c r="Y77" s="339"/>
      <c r="Z77" s="339"/>
      <c r="AA77" s="339"/>
      <c r="AB77" s="339"/>
      <c r="AC77" s="339"/>
      <c r="AD77" s="339"/>
      <c r="AE77" s="339"/>
      <c r="AF77" s="339"/>
      <c r="AG77" s="339"/>
      <c r="AH77" s="339"/>
      <c r="AI77" s="339"/>
      <c r="AJ77" s="339"/>
      <c r="AK77" s="47"/>
      <c r="AP77" s="46"/>
      <c r="AY77" s="92"/>
      <c r="AZ77" s="92"/>
      <c r="BA77" s="92"/>
      <c r="BB77" s="92"/>
      <c r="BC77" s="92"/>
      <c r="BD77" s="92"/>
    </row>
    <row r="78" spans="1:83" ht="9" customHeight="1" x14ac:dyDescent="0.25">
      <c r="A78" s="339"/>
      <c r="B78" s="339"/>
      <c r="C78" s="339"/>
      <c r="D78" s="339"/>
      <c r="E78" s="339"/>
      <c r="F78" s="339"/>
      <c r="G78" s="339"/>
      <c r="H78" s="339"/>
      <c r="I78" s="339"/>
      <c r="J78" s="339"/>
      <c r="K78" s="339"/>
      <c r="L78" s="339"/>
      <c r="M78" s="339"/>
      <c r="N78" s="339"/>
      <c r="O78" s="339"/>
      <c r="P78" s="339"/>
      <c r="Q78" s="339"/>
      <c r="R78" s="339"/>
      <c r="S78" s="339"/>
      <c r="T78" s="339"/>
      <c r="U78" s="339"/>
      <c r="V78" s="339"/>
      <c r="W78" s="339"/>
      <c r="X78" s="339"/>
      <c r="Y78" s="339"/>
      <c r="Z78" s="339"/>
      <c r="AA78" s="339"/>
      <c r="AB78" s="339"/>
      <c r="AC78" s="339"/>
      <c r="AD78" s="339"/>
      <c r="AE78" s="339"/>
      <c r="AF78" s="339"/>
      <c r="AG78" s="339"/>
      <c r="AH78" s="339"/>
      <c r="AI78" s="339"/>
      <c r="AJ78" s="339"/>
      <c r="AK78" s="47"/>
      <c r="AP78" s="46"/>
      <c r="AY78" s="92"/>
      <c r="AZ78" s="92"/>
      <c r="BA78" s="92"/>
      <c r="BB78" s="92"/>
      <c r="BC78" s="92"/>
      <c r="BD78" s="92"/>
    </row>
    <row r="79" spans="1:83" ht="7.5" customHeight="1" x14ac:dyDescent="0.25">
      <c r="A79" s="101"/>
      <c r="B79" s="101"/>
      <c r="C79" s="101"/>
      <c r="D79" s="101"/>
      <c r="E79" s="101"/>
      <c r="F79" s="101"/>
      <c r="G79" s="101"/>
      <c r="H79" s="101"/>
      <c r="I79" s="101"/>
      <c r="J79" s="101"/>
      <c r="K79" s="101"/>
      <c r="L79" s="101"/>
      <c r="M79" s="101"/>
      <c r="N79" s="101"/>
      <c r="O79" s="101"/>
      <c r="P79" s="101"/>
      <c r="Q79" s="101"/>
      <c r="R79" s="101"/>
      <c r="S79" s="101"/>
      <c r="T79" s="101"/>
      <c r="U79" s="101"/>
      <c r="V79" s="101"/>
      <c r="W79" s="101"/>
      <c r="X79" s="101"/>
      <c r="Y79" s="101"/>
      <c r="Z79" s="101"/>
      <c r="AA79" s="101"/>
      <c r="AB79" s="101"/>
      <c r="AC79" s="101"/>
      <c r="AD79" s="101"/>
      <c r="AE79" s="101"/>
      <c r="AF79" s="101"/>
      <c r="AG79" s="101"/>
      <c r="AH79" s="101"/>
      <c r="AI79" s="101"/>
      <c r="AJ79" s="101"/>
      <c r="AK79" s="47"/>
      <c r="AP79" s="46"/>
      <c r="AY79" s="95"/>
      <c r="AZ79" s="95"/>
      <c r="BA79" s="95"/>
      <c r="BB79" s="95"/>
      <c r="BC79" s="95"/>
      <c r="BD79" s="95"/>
      <c r="BE79" s="52"/>
      <c r="BF79" s="52"/>
      <c r="BG79" s="52"/>
      <c r="BH79" s="52"/>
      <c r="BI79" s="52"/>
      <c r="BJ79" s="52"/>
      <c r="BK79" s="52"/>
      <c r="BL79" s="52"/>
      <c r="BM79" s="52"/>
      <c r="BN79" s="52"/>
      <c r="BO79" s="52"/>
      <c r="BP79" s="52"/>
      <c r="BT79" s="86"/>
      <c r="BU79" s="89"/>
      <c r="BW79" s="90"/>
      <c r="BX79" s="86"/>
      <c r="BZ79" s="86"/>
      <c r="CE79" s="86"/>
    </row>
    <row r="80" spans="1:83" ht="29.25" customHeight="1" x14ac:dyDescent="0.25">
      <c r="A80" s="369"/>
      <c r="B80" s="369"/>
      <c r="C80" s="369"/>
      <c r="D80" s="301" t="s">
        <v>105</v>
      </c>
      <c r="E80" s="301"/>
      <c r="F80" s="301" t="s">
        <v>14</v>
      </c>
      <c r="G80" s="301"/>
      <c r="H80" s="301" t="s">
        <v>133</v>
      </c>
      <c r="I80" s="301"/>
      <c r="J80" s="301"/>
      <c r="K80" s="301"/>
      <c r="L80" s="301"/>
      <c r="M80" s="301"/>
      <c r="N80" s="301"/>
      <c r="O80" s="301"/>
      <c r="P80" s="301"/>
      <c r="Q80" s="301"/>
      <c r="R80" s="288" t="s">
        <v>147</v>
      </c>
      <c r="S80" s="289"/>
      <c r="T80" s="289"/>
      <c r="U80" s="289"/>
      <c r="V80" s="289"/>
      <c r="W80" s="289"/>
      <c r="X80" s="289"/>
      <c r="Y80" s="289"/>
      <c r="Z80" s="289"/>
      <c r="AA80" s="289"/>
      <c r="AB80" s="289"/>
      <c r="AC80" s="290"/>
      <c r="AD80" s="102"/>
      <c r="AE80" s="102"/>
      <c r="AF80" s="102"/>
      <c r="AG80" s="102"/>
      <c r="AH80" s="102"/>
      <c r="AI80" s="102"/>
      <c r="AJ80" s="102"/>
      <c r="AK80" s="47"/>
      <c r="AM80" s="46"/>
      <c r="AV80" s="95"/>
      <c r="AW80" s="95"/>
      <c r="AX80" s="95"/>
      <c r="AY80" s="95"/>
      <c r="AZ80" s="95"/>
      <c r="BA80" s="95"/>
      <c r="BB80" s="52"/>
      <c r="BC80" s="52"/>
      <c r="BD80" s="52"/>
      <c r="BE80" s="52"/>
      <c r="BF80" s="52"/>
      <c r="BG80" s="52"/>
      <c r="BH80" s="52"/>
      <c r="BI80" s="52"/>
      <c r="BJ80" s="52"/>
      <c r="BK80" s="52"/>
      <c r="BL80" s="52"/>
      <c r="BM80" s="52"/>
      <c r="BQ80" s="86"/>
      <c r="BR80" s="89"/>
      <c r="BT80" s="90"/>
      <c r="BU80" s="86"/>
      <c r="BW80" s="86"/>
      <c r="CB80" s="86"/>
    </row>
    <row r="81" spans="1:84" ht="22.5" customHeight="1" x14ac:dyDescent="0.25">
      <c r="A81" s="369"/>
      <c r="B81" s="369"/>
      <c r="C81" s="369"/>
      <c r="D81" s="301"/>
      <c r="E81" s="301"/>
      <c r="F81" s="301"/>
      <c r="G81" s="301"/>
      <c r="H81" s="336" t="s">
        <v>32</v>
      </c>
      <c r="I81" s="337"/>
      <c r="J81" s="301" t="s">
        <v>150</v>
      </c>
      <c r="K81" s="301"/>
      <c r="L81" s="301" t="s">
        <v>151</v>
      </c>
      <c r="M81" s="301"/>
      <c r="N81" s="301" t="s">
        <v>107</v>
      </c>
      <c r="O81" s="301"/>
      <c r="P81" s="301"/>
      <c r="Q81" s="301"/>
      <c r="R81" s="336" t="s">
        <v>134</v>
      </c>
      <c r="S81" s="337"/>
      <c r="T81" s="301" t="s">
        <v>135</v>
      </c>
      <c r="U81" s="301"/>
      <c r="V81" s="336" t="s">
        <v>152</v>
      </c>
      <c r="W81" s="337"/>
      <c r="X81" s="336" t="s">
        <v>153</v>
      </c>
      <c r="Y81" s="337"/>
      <c r="Z81" s="301" t="s">
        <v>107</v>
      </c>
      <c r="AA81" s="301"/>
      <c r="AB81" s="301"/>
      <c r="AC81" s="301"/>
      <c r="AD81" s="102"/>
      <c r="AE81" s="102"/>
      <c r="AF81" s="102"/>
      <c r="AG81" s="102"/>
      <c r="AH81" s="102"/>
      <c r="AI81" s="102"/>
      <c r="AJ81" s="102"/>
      <c r="AK81" s="47"/>
      <c r="AM81" s="46"/>
      <c r="AV81" s="95"/>
      <c r="AW81" s="95"/>
      <c r="AX81" s="95"/>
      <c r="AY81" s="95"/>
      <c r="AZ81" s="95"/>
      <c r="BA81" s="95"/>
      <c r="BB81" s="52"/>
      <c r="BC81" s="52"/>
      <c r="BD81" s="52"/>
      <c r="BE81" s="52"/>
      <c r="BF81" s="52"/>
      <c r="BG81" s="52"/>
      <c r="BH81" s="52"/>
      <c r="BI81" s="52"/>
      <c r="BJ81" s="52"/>
      <c r="BK81" s="52"/>
      <c r="BL81" s="52"/>
      <c r="BM81" s="52"/>
      <c r="BQ81" s="86"/>
      <c r="BR81" s="89"/>
      <c r="BT81" s="90"/>
      <c r="BU81" s="86"/>
      <c r="BW81" s="86"/>
      <c r="CB81" s="86"/>
    </row>
    <row r="82" spans="1:84" ht="9.9" customHeight="1" x14ac:dyDescent="0.25">
      <c r="A82" s="340"/>
      <c r="B82" s="340"/>
      <c r="C82" s="340"/>
      <c r="D82" s="286">
        <f>D61</f>
        <v>10</v>
      </c>
      <c r="E82" s="286"/>
      <c r="F82" s="338" t="str">
        <f>F61</f>
        <v>m3/h</v>
      </c>
      <c r="G82" s="338"/>
      <c r="H82" s="293">
        <f>'Análisis de Datos atípicos'!$C$86</f>
        <v>0.60000000000000031</v>
      </c>
      <c r="I82" s="293"/>
      <c r="J82" s="338">
        <f>'Análisis de Datos atípicos'!$C$87</f>
        <v>0.87090000000000001</v>
      </c>
      <c r="K82" s="338"/>
      <c r="L82" s="378">
        <f>'Análisis de Datos atípicos'!$C$88</f>
        <v>0.94230000000000003</v>
      </c>
      <c r="M82" s="378"/>
      <c r="N82" s="341" t="str">
        <f>'Análisis de Datos atípicos'!$C$89</f>
        <v>Aceptado</v>
      </c>
      <c r="O82" s="341"/>
      <c r="P82" s="341"/>
      <c r="Q82" s="341"/>
      <c r="R82" s="293">
        <f>'Análisis de Datos atípicos'!$C$116</f>
        <v>1</v>
      </c>
      <c r="S82" s="293"/>
      <c r="T82" s="292">
        <f>'Análisis de Datos atípicos'!$C$118</f>
        <v>1</v>
      </c>
      <c r="U82" s="292"/>
      <c r="V82" s="293">
        <f>'Análisis de Datos atípicos'!$C$114</f>
        <v>1.155</v>
      </c>
      <c r="W82" s="293"/>
      <c r="X82" s="293">
        <f>'Análisis de Datos atípicos'!$C$115</f>
        <v>1.155</v>
      </c>
      <c r="Y82" s="293"/>
      <c r="Z82" s="291" t="str">
        <f>'Análisis de Datos atípicos'!$C$117</f>
        <v>Aceptado</v>
      </c>
      <c r="AA82" s="291"/>
      <c r="AB82" s="291"/>
      <c r="AC82" s="291"/>
      <c r="AD82" s="102"/>
      <c r="AE82" s="102"/>
      <c r="AF82" s="102"/>
      <c r="AG82" s="102"/>
      <c r="AH82" s="102"/>
      <c r="AI82" s="102"/>
      <c r="AJ82" s="102"/>
      <c r="AK82" s="47"/>
      <c r="AM82" s="46"/>
      <c r="AP82" s="47" t="s">
        <v>34</v>
      </c>
      <c r="AV82" s="350"/>
      <c r="AW82" s="351"/>
      <c r="AX82" s="351"/>
      <c r="AY82" s="351"/>
      <c r="AZ82" s="351"/>
      <c r="BA82" s="351"/>
      <c r="BB82" s="52"/>
      <c r="BC82" s="52"/>
      <c r="BD82" s="52"/>
      <c r="BE82" s="52"/>
      <c r="BF82" s="52"/>
      <c r="BG82" s="52"/>
      <c r="BH82" s="52"/>
      <c r="BI82" s="52"/>
      <c r="BJ82" s="52"/>
      <c r="BK82" s="52"/>
      <c r="BL82" s="52"/>
      <c r="BM82" s="52"/>
    </row>
    <row r="83" spans="1:84" ht="9.9" customHeight="1" x14ac:dyDescent="0.25">
      <c r="A83" s="340"/>
      <c r="B83" s="340"/>
      <c r="C83" s="340"/>
      <c r="D83" s="286">
        <f>D62</f>
        <v>6.25</v>
      </c>
      <c r="E83" s="286"/>
      <c r="F83" s="338" t="str">
        <f>F62</f>
        <v>m3/h</v>
      </c>
      <c r="G83" s="338"/>
      <c r="H83" s="293">
        <f>'Análisis de Datos atípicos'!$D$86</f>
        <v>0.55640326975476839</v>
      </c>
      <c r="I83" s="293"/>
      <c r="J83" s="338">
        <f>'Análisis de Datos atípicos'!$C$87</f>
        <v>0.87090000000000001</v>
      </c>
      <c r="K83" s="338"/>
      <c r="L83" s="378">
        <f>'Análisis de Datos atípicos'!$C$88</f>
        <v>0.94230000000000003</v>
      </c>
      <c r="M83" s="378"/>
      <c r="N83" s="341" t="str">
        <f>'Análisis de Datos atípicos'!$D$89</f>
        <v>Aceptado</v>
      </c>
      <c r="O83" s="341"/>
      <c r="P83" s="341"/>
      <c r="Q83" s="341"/>
      <c r="R83" s="293">
        <f>'Análisis de Datos atípicos'!$D$116</f>
        <v>1.1285529853737553</v>
      </c>
      <c r="S83" s="293"/>
      <c r="T83" s="292">
        <f>'Análisis de Datos atípicos'!$D$118</f>
        <v>0.77588017744446003</v>
      </c>
      <c r="U83" s="292"/>
      <c r="V83" s="293">
        <f>'Análisis de Datos atípicos'!$C$114</f>
        <v>1.155</v>
      </c>
      <c r="W83" s="293"/>
      <c r="X83" s="293">
        <f>'Análisis de Datos atípicos'!$C$115</f>
        <v>1.155</v>
      </c>
      <c r="Y83" s="293"/>
      <c r="Z83" s="291" t="str">
        <f>'Análisis de Datos atípicos'!$D$117</f>
        <v>Aceptado</v>
      </c>
      <c r="AA83" s="291"/>
      <c r="AB83" s="291"/>
      <c r="AC83" s="291"/>
      <c r="AD83" s="102"/>
      <c r="AE83" s="102"/>
      <c r="AF83" s="102"/>
      <c r="AG83" s="102"/>
      <c r="AH83" s="102"/>
      <c r="AI83" s="102"/>
      <c r="AJ83" s="102"/>
      <c r="AK83" s="47"/>
      <c r="AM83" s="46"/>
      <c r="AP83" s="47" t="s">
        <v>74</v>
      </c>
      <c r="AV83" s="350"/>
      <c r="AW83" s="351"/>
      <c r="AX83" s="351"/>
      <c r="AY83" s="351"/>
      <c r="AZ83" s="351"/>
      <c r="BA83" s="351"/>
      <c r="BB83" s="52"/>
      <c r="BC83" s="52"/>
      <c r="BD83" s="52"/>
      <c r="BE83" s="52"/>
      <c r="BF83" s="52"/>
      <c r="BG83" s="52"/>
      <c r="BH83" s="52"/>
      <c r="BI83" s="52"/>
      <c r="BJ83" s="52"/>
      <c r="BK83" s="52"/>
      <c r="BL83" s="52"/>
      <c r="BM83" s="52"/>
    </row>
    <row r="84" spans="1:84" ht="9.9" customHeight="1" x14ac:dyDescent="0.25">
      <c r="A84" s="340"/>
      <c r="B84" s="340"/>
      <c r="C84" s="340"/>
      <c r="D84" s="286">
        <f t="shared" ref="D84:D86" si="0">D63</f>
        <v>2.5</v>
      </c>
      <c r="E84" s="286"/>
      <c r="F84" s="338" t="str">
        <f t="shared" ref="F84:F86" si="1">F63</f>
        <v>m3/h</v>
      </c>
      <c r="G84" s="338"/>
      <c r="H84" s="293">
        <f>'Análisis de Datos atípicos'!$E$86</f>
        <v>0.60498409331919412</v>
      </c>
      <c r="I84" s="293"/>
      <c r="J84" s="338">
        <f>'Análisis de Datos atípicos'!$C$87</f>
        <v>0.87090000000000001</v>
      </c>
      <c r="K84" s="338"/>
      <c r="L84" s="378">
        <f>'Análisis de Datos atípicos'!$C$88</f>
        <v>0.94230000000000003</v>
      </c>
      <c r="M84" s="378"/>
      <c r="N84" s="341" t="str">
        <f>'Análisis de Datos atípicos'!$E$89</f>
        <v>Aceptado</v>
      </c>
      <c r="O84" s="341"/>
      <c r="P84" s="341"/>
      <c r="Q84" s="341"/>
      <c r="R84" s="293">
        <f>'Análisis de Datos atípicos'!$E$116</f>
        <v>1.1431300219401848</v>
      </c>
      <c r="S84" s="293"/>
      <c r="T84" s="292">
        <f>'Análisis de Datos atípicos'!$E$118</f>
        <v>0.71277519015092528</v>
      </c>
      <c r="U84" s="292"/>
      <c r="V84" s="293">
        <f>'Análisis de Datos atípicos'!$C$114</f>
        <v>1.155</v>
      </c>
      <c r="W84" s="293"/>
      <c r="X84" s="293">
        <f>'Análisis de Datos atípicos'!$C$115</f>
        <v>1.155</v>
      </c>
      <c r="Y84" s="293"/>
      <c r="Z84" s="291" t="str">
        <f>'Análisis de Datos atípicos'!$E$117</f>
        <v>Aceptado</v>
      </c>
      <c r="AA84" s="291"/>
      <c r="AB84" s="291"/>
      <c r="AC84" s="291"/>
      <c r="AD84" s="102"/>
      <c r="AE84" s="102"/>
      <c r="AF84" s="102"/>
      <c r="AG84" s="102"/>
      <c r="AH84" s="102"/>
      <c r="AI84" s="102"/>
      <c r="AJ84" s="102"/>
      <c r="AK84" s="47"/>
      <c r="AM84" s="46"/>
      <c r="AP84" s="47" t="s">
        <v>141</v>
      </c>
      <c r="AV84" s="350"/>
      <c r="AW84" s="351"/>
      <c r="AX84" s="351"/>
      <c r="AY84" s="351"/>
      <c r="AZ84" s="351"/>
      <c r="BA84" s="351"/>
      <c r="BB84" s="52"/>
      <c r="BC84" s="52"/>
      <c r="BD84" s="52"/>
      <c r="BE84" s="52"/>
      <c r="BF84" s="52"/>
      <c r="BG84" s="52"/>
      <c r="BH84" s="52"/>
      <c r="BI84" s="52"/>
      <c r="BJ84" s="52"/>
      <c r="BK84" s="52"/>
      <c r="BL84" s="52"/>
      <c r="BM84" s="52"/>
    </row>
    <row r="85" spans="1:84" ht="9.9" customHeight="1" x14ac:dyDescent="0.25">
      <c r="A85" s="340"/>
      <c r="B85" s="340"/>
      <c r="C85" s="340"/>
      <c r="D85" s="286">
        <f t="shared" si="0"/>
        <v>1.25</v>
      </c>
      <c r="E85" s="286"/>
      <c r="F85" s="338" t="str">
        <f t="shared" si="1"/>
        <v>m3/h</v>
      </c>
      <c r="G85" s="338"/>
      <c r="H85" s="293">
        <f>'Análisis de Datos atípicos'!$F$86</f>
        <v>0.55147313691507738</v>
      </c>
      <c r="I85" s="293"/>
      <c r="J85" s="338">
        <f>'Análisis de Datos atípicos'!$C$87</f>
        <v>0.87090000000000001</v>
      </c>
      <c r="K85" s="338"/>
      <c r="L85" s="378">
        <f>'Análisis de Datos atípicos'!$C$88</f>
        <v>0.94230000000000003</v>
      </c>
      <c r="M85" s="378"/>
      <c r="N85" s="341" t="str">
        <f>'Análisis de Datos atípicos'!$F$89</f>
        <v>Aceptado</v>
      </c>
      <c r="O85" s="341"/>
      <c r="P85" s="341"/>
      <c r="Q85" s="341"/>
      <c r="R85" s="293">
        <f>'Análisis de Datos atípicos'!$F$116</f>
        <v>1.1483906521381342</v>
      </c>
      <c r="S85" s="293"/>
      <c r="T85" s="292">
        <f>'Análisis de Datos atípicos'!$F$118</f>
        <v>0.67859447626344915</v>
      </c>
      <c r="U85" s="292"/>
      <c r="V85" s="293">
        <f>'Análisis de Datos atípicos'!$C$114</f>
        <v>1.155</v>
      </c>
      <c r="W85" s="293"/>
      <c r="X85" s="293">
        <f>'Análisis de Datos atípicos'!$C$115</f>
        <v>1.155</v>
      </c>
      <c r="Y85" s="293"/>
      <c r="Z85" s="291" t="str">
        <f>'Análisis de Datos atípicos'!$F$117</f>
        <v>Aceptado</v>
      </c>
      <c r="AA85" s="291"/>
      <c r="AB85" s="291"/>
      <c r="AC85" s="291"/>
      <c r="AD85" s="102"/>
      <c r="AE85" s="102"/>
      <c r="AF85" s="102"/>
      <c r="AG85" s="102"/>
      <c r="AH85" s="102"/>
      <c r="AI85" s="102"/>
      <c r="AJ85" s="102"/>
      <c r="AK85" s="47"/>
      <c r="AM85" s="46"/>
      <c r="AV85" s="95"/>
      <c r="AW85" s="95"/>
      <c r="AX85" s="95"/>
      <c r="AY85" s="95"/>
      <c r="AZ85" s="95"/>
      <c r="BA85" s="95"/>
      <c r="BB85" s="52"/>
      <c r="BC85" s="52"/>
      <c r="BD85" s="52"/>
      <c r="BE85" s="52"/>
      <c r="BF85" s="52"/>
      <c r="BG85" s="52"/>
      <c r="BH85" s="52"/>
      <c r="BI85" s="52"/>
      <c r="BJ85" s="52"/>
      <c r="BK85" s="52"/>
      <c r="BL85" s="52"/>
      <c r="BM85" s="52"/>
    </row>
    <row r="86" spans="1:84" ht="9.9" customHeight="1" x14ac:dyDescent="0.25">
      <c r="A86" s="340"/>
      <c r="B86" s="340"/>
      <c r="C86" s="340"/>
      <c r="D86" s="286">
        <f t="shared" si="0"/>
        <v>0.5</v>
      </c>
      <c r="E86" s="286"/>
      <c r="F86" s="338" t="str">
        <f t="shared" si="1"/>
        <v>m3/h</v>
      </c>
      <c r="G86" s="338"/>
      <c r="H86" s="293">
        <f>'Análisis de Datos atípicos'!$G$86</f>
        <v>0.45880354325931316</v>
      </c>
      <c r="I86" s="293"/>
      <c r="J86" s="338">
        <f>'Análisis de Datos atípicos'!$C$87</f>
        <v>0.87090000000000001</v>
      </c>
      <c r="K86" s="338"/>
      <c r="L86" s="378">
        <f>'Análisis de Datos atípicos'!$C$88</f>
        <v>0.94230000000000003</v>
      </c>
      <c r="M86" s="378"/>
      <c r="N86" s="341" t="str">
        <f>'Análisis de Datos atípicos'!$G$89</f>
        <v>Aceptado</v>
      </c>
      <c r="O86" s="341"/>
      <c r="P86" s="341"/>
      <c r="Q86" s="341"/>
      <c r="R86" s="293">
        <f>'Análisis de Datos atípicos'!$G$116</f>
        <v>0.94056184869191506</v>
      </c>
      <c r="S86" s="293"/>
      <c r="T86" s="292">
        <f>'Análisis de Datos atípicos'!$G$118</f>
        <v>1.0503736381331035</v>
      </c>
      <c r="U86" s="292"/>
      <c r="V86" s="293">
        <f>'Análisis de Datos atípicos'!$C$114</f>
        <v>1.155</v>
      </c>
      <c r="W86" s="293"/>
      <c r="X86" s="293">
        <f>'Análisis de Datos atípicos'!$C$115</f>
        <v>1.155</v>
      </c>
      <c r="Y86" s="293"/>
      <c r="Z86" s="291" t="str">
        <f>'Análisis de Datos atípicos'!$G$117</f>
        <v>Aceptado</v>
      </c>
      <c r="AA86" s="291"/>
      <c r="AB86" s="291"/>
      <c r="AC86" s="291"/>
      <c r="AD86" s="102"/>
      <c r="AE86" s="102"/>
      <c r="AF86" s="102"/>
      <c r="AG86" s="102"/>
      <c r="AH86" s="102"/>
      <c r="AI86" s="102"/>
      <c r="AJ86" s="102"/>
      <c r="AK86" s="47"/>
      <c r="AM86" s="46"/>
      <c r="AV86" s="95"/>
      <c r="AW86" s="95"/>
      <c r="AX86" s="95"/>
      <c r="AY86" s="95"/>
      <c r="AZ86" s="95"/>
      <c r="BA86" s="95"/>
      <c r="BB86" s="52"/>
      <c r="BC86" s="52"/>
      <c r="BD86" s="52"/>
      <c r="BE86" s="52"/>
      <c r="BF86" s="52"/>
      <c r="BG86" s="52"/>
      <c r="BH86" s="52"/>
      <c r="BI86" s="52"/>
      <c r="BJ86" s="52"/>
      <c r="BK86" s="52"/>
      <c r="BL86" s="52"/>
      <c r="BM86" s="52"/>
    </row>
    <row r="87" spans="1:84" ht="9.9" customHeight="1" x14ac:dyDescent="0.25">
      <c r="A87" s="340"/>
      <c r="B87" s="340"/>
      <c r="C87" s="340"/>
      <c r="D87" s="379"/>
      <c r="E87" s="379"/>
      <c r="F87" s="340"/>
      <c r="G87" s="340"/>
      <c r="H87" s="287"/>
      <c r="I87" s="287"/>
      <c r="J87" s="340"/>
      <c r="K87" s="340"/>
      <c r="L87" s="287"/>
      <c r="M87" s="287"/>
      <c r="N87" s="381"/>
      <c r="O87" s="381"/>
      <c r="P87" s="381"/>
      <c r="Q87" s="381"/>
      <c r="R87" s="287"/>
      <c r="S87" s="287"/>
      <c r="T87" s="285"/>
      <c r="U87" s="285"/>
      <c r="V87" s="287"/>
      <c r="W87" s="287"/>
      <c r="X87" s="287"/>
      <c r="Y87" s="287"/>
      <c r="Z87" s="284"/>
      <c r="AA87" s="284"/>
      <c r="AB87" s="284"/>
      <c r="AC87" s="284"/>
      <c r="AD87" s="102"/>
      <c r="AE87" s="102"/>
      <c r="AF87" s="102"/>
      <c r="AG87" s="102"/>
      <c r="AH87" s="102"/>
      <c r="AI87" s="102"/>
      <c r="AJ87" s="102"/>
      <c r="AK87" s="47"/>
      <c r="AM87" s="46"/>
      <c r="AV87" s="352"/>
      <c r="AW87" s="352"/>
      <c r="AX87" s="352"/>
      <c r="AY87" s="352"/>
      <c r="AZ87" s="352"/>
      <c r="BA87" s="352"/>
      <c r="BB87" s="52"/>
      <c r="BC87" s="52"/>
      <c r="BD87" s="52"/>
      <c r="BE87" s="52"/>
      <c r="BF87" s="52"/>
      <c r="BG87" s="52"/>
      <c r="BH87" s="52"/>
      <c r="BI87" s="52"/>
      <c r="BJ87" s="52"/>
      <c r="BK87" s="52"/>
      <c r="BL87" s="52"/>
      <c r="BM87" s="52"/>
    </row>
    <row r="88" spans="1:84" ht="9.9" customHeight="1" x14ac:dyDescent="0.25">
      <c r="A88" s="339" t="s">
        <v>210</v>
      </c>
      <c r="B88" s="339"/>
      <c r="C88" s="339"/>
      <c r="D88" s="339"/>
      <c r="E88" s="339"/>
      <c r="F88" s="339"/>
      <c r="G88" s="339"/>
      <c r="H88" s="339"/>
      <c r="I88" s="339"/>
      <c r="J88" s="339"/>
      <c r="K88" s="339"/>
      <c r="L88" s="339"/>
      <c r="M88" s="339"/>
      <c r="N88" s="339"/>
      <c r="O88" s="339"/>
      <c r="P88" s="339"/>
      <c r="Q88" s="339"/>
      <c r="R88" s="339"/>
      <c r="S88" s="339"/>
      <c r="T88" s="339"/>
      <c r="U88" s="339"/>
      <c r="V88" s="339"/>
      <c r="W88" s="339"/>
      <c r="X88" s="339"/>
      <c r="Y88" s="339"/>
      <c r="Z88" s="339"/>
      <c r="AA88" s="339"/>
      <c r="AB88" s="339"/>
      <c r="AC88" s="339"/>
      <c r="AD88" s="339"/>
      <c r="AE88" s="339"/>
      <c r="AF88" s="339"/>
      <c r="AG88" s="339"/>
      <c r="AH88" s="339"/>
      <c r="AI88" s="339"/>
      <c r="AJ88" s="339"/>
      <c r="AK88" s="47"/>
      <c r="AM88" s="46"/>
      <c r="AV88" s="95"/>
      <c r="AW88" s="95"/>
      <c r="AX88" s="95"/>
      <c r="AY88" s="95"/>
      <c r="AZ88" s="95"/>
      <c r="BA88" s="95"/>
      <c r="BB88" s="52"/>
      <c r="BC88" s="52"/>
      <c r="BD88" s="52"/>
      <c r="BE88" s="52"/>
      <c r="BF88" s="52"/>
      <c r="BG88" s="52"/>
      <c r="BH88" s="52"/>
      <c r="BI88" s="52"/>
      <c r="BJ88" s="52"/>
      <c r="BK88" s="52"/>
      <c r="BL88" s="52"/>
      <c r="BM88" s="52"/>
    </row>
    <row r="89" spans="1:84" ht="9.9" customHeight="1" x14ac:dyDescent="0.25">
      <c r="A89" s="339"/>
      <c r="B89" s="339"/>
      <c r="C89" s="339"/>
      <c r="D89" s="339"/>
      <c r="E89" s="339"/>
      <c r="F89" s="339"/>
      <c r="G89" s="339"/>
      <c r="H89" s="339"/>
      <c r="I89" s="339"/>
      <c r="J89" s="339"/>
      <c r="K89" s="339"/>
      <c r="L89" s="339"/>
      <c r="M89" s="339"/>
      <c r="N89" s="339"/>
      <c r="O89" s="339"/>
      <c r="P89" s="339"/>
      <c r="Q89" s="339"/>
      <c r="R89" s="339"/>
      <c r="S89" s="339"/>
      <c r="T89" s="339"/>
      <c r="U89" s="339"/>
      <c r="V89" s="339"/>
      <c r="W89" s="339"/>
      <c r="X89" s="339"/>
      <c r="Y89" s="339"/>
      <c r="Z89" s="339"/>
      <c r="AA89" s="339"/>
      <c r="AB89" s="339"/>
      <c r="AC89" s="339"/>
      <c r="AD89" s="339"/>
      <c r="AE89" s="339"/>
      <c r="AF89" s="339"/>
      <c r="AG89" s="339"/>
      <c r="AH89" s="339"/>
      <c r="AI89" s="339"/>
      <c r="AJ89" s="339"/>
      <c r="AK89" s="47"/>
      <c r="AM89" s="46"/>
      <c r="AV89" s="365"/>
      <c r="AW89" s="365"/>
      <c r="AX89" s="365"/>
      <c r="AY89" s="365"/>
      <c r="AZ89" s="365"/>
      <c r="BA89" s="365"/>
    </row>
    <row r="90" spans="1:84" ht="9.9" customHeight="1" x14ac:dyDescent="0.25">
      <c r="A90" s="340"/>
      <c r="B90" s="340"/>
      <c r="C90" s="340"/>
      <c r="D90" s="301" t="s">
        <v>105</v>
      </c>
      <c r="E90" s="301"/>
      <c r="F90" s="301" t="s">
        <v>14</v>
      </c>
      <c r="G90" s="301"/>
      <c r="H90" s="301" t="s">
        <v>133</v>
      </c>
      <c r="I90" s="301"/>
      <c r="J90" s="301"/>
      <c r="K90" s="301"/>
      <c r="L90" s="301"/>
      <c r="M90" s="301"/>
      <c r="N90" s="301"/>
      <c r="O90" s="301"/>
      <c r="P90" s="301"/>
      <c r="Q90" s="301"/>
      <c r="R90" s="288" t="s">
        <v>147</v>
      </c>
      <c r="S90" s="289"/>
      <c r="T90" s="289"/>
      <c r="U90" s="289"/>
      <c r="V90" s="289"/>
      <c r="W90" s="289"/>
      <c r="X90" s="289"/>
      <c r="Y90" s="289"/>
      <c r="Z90" s="289"/>
      <c r="AA90" s="289"/>
      <c r="AB90" s="289"/>
      <c r="AC90" s="290"/>
      <c r="AD90" s="102"/>
      <c r="AE90" s="102"/>
      <c r="AF90" s="102"/>
      <c r="AG90" s="102"/>
      <c r="AH90" s="102"/>
      <c r="AI90" s="102"/>
      <c r="AJ90" s="102"/>
      <c r="AK90" s="47"/>
      <c r="AM90" s="46"/>
      <c r="AV90" s="365"/>
      <c r="AW90" s="365"/>
      <c r="AX90" s="365"/>
      <c r="AY90" s="365"/>
      <c r="AZ90" s="365"/>
      <c r="BA90" s="365"/>
    </row>
    <row r="91" spans="1:84" ht="9.9" customHeight="1" x14ac:dyDescent="0.25">
      <c r="A91" s="340"/>
      <c r="B91" s="340"/>
      <c r="C91" s="340"/>
      <c r="D91" s="301"/>
      <c r="E91" s="301"/>
      <c r="F91" s="301"/>
      <c r="G91" s="301"/>
      <c r="H91" s="336" t="s">
        <v>32</v>
      </c>
      <c r="I91" s="337"/>
      <c r="J91" s="301" t="s">
        <v>150</v>
      </c>
      <c r="K91" s="301"/>
      <c r="L91" s="301" t="s">
        <v>151</v>
      </c>
      <c r="M91" s="301"/>
      <c r="N91" s="301" t="s">
        <v>107</v>
      </c>
      <c r="O91" s="301"/>
      <c r="P91" s="301"/>
      <c r="Q91" s="301"/>
      <c r="R91" s="336" t="s">
        <v>134</v>
      </c>
      <c r="S91" s="337"/>
      <c r="T91" s="301" t="s">
        <v>135</v>
      </c>
      <c r="U91" s="301"/>
      <c r="V91" s="336" t="s">
        <v>152</v>
      </c>
      <c r="W91" s="337"/>
      <c r="X91" s="336" t="s">
        <v>153</v>
      </c>
      <c r="Y91" s="337"/>
      <c r="Z91" s="301" t="s">
        <v>107</v>
      </c>
      <c r="AA91" s="301"/>
      <c r="AB91" s="301"/>
      <c r="AC91" s="301"/>
      <c r="AD91" s="102"/>
      <c r="AE91" s="102"/>
      <c r="AF91" s="102"/>
      <c r="AG91" s="102"/>
      <c r="AH91" s="102"/>
      <c r="AI91" s="102"/>
      <c r="AJ91" s="102"/>
      <c r="AK91" s="47"/>
      <c r="AP91" s="46"/>
      <c r="AY91" s="92"/>
      <c r="AZ91" s="92"/>
      <c r="BA91" s="92"/>
      <c r="BB91" s="92"/>
      <c r="BC91" s="92"/>
      <c r="BD91" s="92"/>
    </row>
    <row r="92" spans="1:84" ht="9.9" customHeight="1" x14ac:dyDescent="0.25">
      <c r="A92" s="340"/>
      <c r="B92" s="340"/>
      <c r="C92" s="340"/>
      <c r="D92" s="286">
        <f>D71</f>
        <v>25</v>
      </c>
      <c r="E92" s="286"/>
      <c r="F92" s="338" t="str">
        <f>F71</f>
        <v>m3/h</v>
      </c>
      <c r="G92" s="338"/>
      <c r="H92" s="293">
        <f>'[1]Análisis de Datos atípicos'!$C$86</f>
        <v>0.64004044489383227</v>
      </c>
      <c r="I92" s="293"/>
      <c r="J92" s="338">
        <f>'[1]Análisis de Datos atípicos'!$C$87</f>
        <v>0.87090000000000001</v>
      </c>
      <c r="K92" s="338"/>
      <c r="L92" s="378">
        <f>'[1]Análisis de Datos atípicos'!$C$88</f>
        <v>0.94230000000000003</v>
      </c>
      <c r="M92" s="378"/>
      <c r="N92" s="341" t="str">
        <f>'Análisis de Datos atípicos'!$F$89</f>
        <v>Aceptado</v>
      </c>
      <c r="O92" s="341"/>
      <c r="P92" s="341"/>
      <c r="Q92" s="341"/>
      <c r="R92" s="293">
        <f>'[1]Análisis de Datos atípicos'!$C$116</f>
        <v>0.79464035734609362</v>
      </c>
      <c r="S92" s="293"/>
      <c r="T92" s="292">
        <f>'[1]Análisis de Datos atípicos'!$C$118</f>
        <v>1.1228613745107843</v>
      </c>
      <c r="U92" s="292"/>
      <c r="V92" s="293">
        <f>'[1]Análisis de Datos atípicos'!$C$114</f>
        <v>1.155</v>
      </c>
      <c r="W92" s="293"/>
      <c r="X92" s="293">
        <f>'[1]Análisis de Datos atípicos'!$C$115</f>
        <v>1.155</v>
      </c>
      <c r="Y92" s="293"/>
      <c r="Z92" s="291" t="str">
        <f>'Análisis de Datos atípicos'!$F$117</f>
        <v>Aceptado</v>
      </c>
      <c r="AA92" s="291"/>
      <c r="AB92" s="291"/>
      <c r="AC92" s="291"/>
      <c r="AD92" s="102"/>
      <c r="AE92" s="102"/>
      <c r="AF92" s="102"/>
      <c r="AG92" s="102"/>
      <c r="AH92" s="102"/>
      <c r="AI92" s="102"/>
      <c r="AJ92" s="102"/>
      <c r="AK92" s="47"/>
      <c r="AP92" s="46"/>
      <c r="CA92" s="365"/>
      <c r="CB92" s="365"/>
      <c r="CC92" s="365"/>
      <c r="CD92" s="365"/>
      <c r="CE92" s="365"/>
      <c r="CF92" s="365"/>
    </row>
    <row r="93" spans="1:84" s="98" customFormat="1" ht="9.9" customHeight="1" x14ac:dyDescent="0.25">
      <c r="A93" s="340"/>
      <c r="B93" s="340"/>
      <c r="C93" s="340"/>
      <c r="D93" s="286">
        <f>D72</f>
        <v>17.5</v>
      </c>
      <c r="E93" s="286"/>
      <c r="F93" s="338" t="str">
        <f>F72</f>
        <v>m3/h</v>
      </c>
      <c r="G93" s="338"/>
      <c r="H93" s="293">
        <f>'[1]Análisis de Datos atípicos'!$D$86</f>
        <v>0.69889064976228221</v>
      </c>
      <c r="I93" s="293"/>
      <c r="J93" s="338">
        <f>'[1]Análisis de Datos atípicos'!$C$87</f>
        <v>0.87090000000000001</v>
      </c>
      <c r="K93" s="338"/>
      <c r="L93" s="378">
        <f>'[1]Análisis de Datos atípicos'!$C$88</f>
        <v>0.94230000000000003</v>
      </c>
      <c r="M93" s="378"/>
      <c r="N93" s="341" t="str">
        <f>'Análisis de Datos atípicos'!$G$89</f>
        <v>Aceptado</v>
      </c>
      <c r="O93" s="341"/>
      <c r="P93" s="341"/>
      <c r="Q93" s="341"/>
      <c r="R93" s="293">
        <f>'[1]Análisis de Datos atípicos'!$D$116</f>
        <v>1.1121188051679662</v>
      </c>
      <c r="S93" s="293"/>
      <c r="T93" s="292">
        <f>'[1]Análisis de Datos atípicos'!$D$118</f>
        <v>0.82512040383430596</v>
      </c>
      <c r="U93" s="292"/>
      <c r="V93" s="293">
        <f>'[1]Análisis de Datos atípicos'!$C$114</f>
        <v>1.155</v>
      </c>
      <c r="W93" s="293"/>
      <c r="X93" s="293">
        <f>'[1]Análisis de Datos atípicos'!$C$115</f>
        <v>1.155</v>
      </c>
      <c r="Y93" s="293"/>
      <c r="Z93" s="291" t="str">
        <f>'Análisis de Datos atípicos'!$G$117</f>
        <v>Aceptado</v>
      </c>
      <c r="AA93" s="291"/>
      <c r="AB93" s="291"/>
      <c r="AC93" s="291"/>
      <c r="AD93" s="102"/>
      <c r="AE93" s="102"/>
      <c r="AF93" s="102"/>
      <c r="AG93" s="102"/>
      <c r="AH93" s="102"/>
      <c r="AI93" s="102"/>
      <c r="AJ93" s="102"/>
      <c r="AK93" s="47"/>
      <c r="AL93" s="47"/>
      <c r="AM93" s="97"/>
      <c r="BX93" s="366"/>
      <c r="BY93" s="366"/>
      <c r="BZ93" s="366"/>
      <c r="CA93" s="366"/>
      <c r="CB93" s="366"/>
      <c r="CC93" s="366"/>
    </row>
    <row r="94" spans="1:84" ht="9.9" customHeight="1" x14ac:dyDescent="0.25">
      <c r="A94" s="340"/>
      <c r="B94" s="340"/>
      <c r="C94" s="340"/>
      <c r="D94" s="379"/>
      <c r="E94" s="379"/>
      <c r="F94" s="340"/>
      <c r="G94" s="340"/>
      <c r="H94" s="287"/>
      <c r="I94" s="287"/>
      <c r="J94" s="340"/>
      <c r="K94" s="340"/>
      <c r="L94" s="287"/>
      <c r="M94" s="287"/>
      <c r="N94" s="381"/>
      <c r="O94" s="381"/>
      <c r="P94" s="381"/>
      <c r="Q94" s="381"/>
      <c r="R94" s="287"/>
      <c r="S94" s="287"/>
      <c r="T94" s="285"/>
      <c r="U94" s="285"/>
      <c r="V94" s="287"/>
      <c r="W94" s="287"/>
      <c r="X94" s="287"/>
      <c r="Y94" s="287"/>
      <c r="Z94" s="284"/>
      <c r="AA94" s="284"/>
      <c r="AB94" s="284"/>
      <c r="AC94" s="284"/>
      <c r="AD94" s="102"/>
      <c r="AE94" s="102"/>
      <c r="AF94" s="102"/>
      <c r="AG94" s="102"/>
      <c r="AH94" s="102"/>
      <c r="AI94" s="102"/>
      <c r="AJ94" s="102"/>
      <c r="AK94" s="47"/>
      <c r="AM94" s="46"/>
      <c r="BX94" s="367"/>
      <c r="BY94" s="368"/>
      <c r="BZ94" s="368"/>
      <c r="CA94" s="368"/>
      <c r="CB94" s="368"/>
      <c r="CC94" s="368"/>
    </row>
    <row r="95" spans="1:84" ht="9.9" customHeight="1" x14ac:dyDescent="0.25">
      <c r="A95" s="340"/>
      <c r="B95" s="340"/>
      <c r="C95" s="340"/>
      <c r="D95" s="379"/>
      <c r="E95" s="379"/>
      <c r="F95" s="340"/>
      <c r="G95" s="340"/>
      <c r="H95" s="287"/>
      <c r="I95" s="287"/>
      <c r="J95" s="340"/>
      <c r="K95" s="340"/>
      <c r="L95" s="287"/>
      <c r="M95" s="287"/>
      <c r="N95" s="381"/>
      <c r="O95" s="381"/>
      <c r="P95" s="381"/>
      <c r="Q95" s="381"/>
      <c r="R95" s="287"/>
      <c r="S95" s="287"/>
      <c r="T95" s="285"/>
      <c r="U95" s="285"/>
      <c r="V95" s="287"/>
      <c r="W95" s="287"/>
      <c r="X95" s="287"/>
      <c r="Y95" s="287"/>
      <c r="Z95" s="284"/>
      <c r="AA95" s="284"/>
      <c r="AB95" s="284"/>
      <c r="AC95" s="284"/>
      <c r="AD95" s="102"/>
      <c r="AE95" s="102"/>
      <c r="AF95" s="102"/>
      <c r="AG95" s="102"/>
      <c r="AH95" s="102"/>
      <c r="AI95" s="102"/>
      <c r="AJ95" s="102"/>
      <c r="AK95" s="47"/>
      <c r="AM95" s="46"/>
      <c r="BX95" s="365"/>
      <c r="BY95" s="365"/>
      <c r="BZ95" s="365"/>
      <c r="CA95" s="365"/>
      <c r="CB95" s="365"/>
      <c r="CC95" s="365"/>
    </row>
    <row r="96" spans="1:84" ht="9.9" customHeight="1" x14ac:dyDescent="0.25">
      <c r="A96" s="340"/>
      <c r="B96" s="340"/>
      <c r="C96" s="340"/>
      <c r="D96" s="379"/>
      <c r="E96" s="379"/>
      <c r="F96" s="340"/>
      <c r="G96" s="340"/>
      <c r="H96" s="287"/>
      <c r="I96" s="287"/>
      <c r="J96" s="340"/>
      <c r="K96" s="340"/>
      <c r="L96" s="287"/>
      <c r="M96" s="287"/>
      <c r="N96" s="381"/>
      <c r="O96" s="381"/>
      <c r="P96" s="381"/>
      <c r="Q96" s="381"/>
      <c r="R96" s="287"/>
      <c r="S96" s="287"/>
      <c r="T96" s="285"/>
      <c r="U96" s="285"/>
      <c r="V96" s="287"/>
      <c r="W96" s="287"/>
      <c r="X96" s="287"/>
      <c r="Y96" s="287"/>
      <c r="Z96" s="284"/>
      <c r="AA96" s="284"/>
      <c r="AB96" s="284"/>
      <c r="AC96" s="284"/>
      <c r="AD96" s="102"/>
      <c r="AE96" s="102"/>
      <c r="AF96" s="102"/>
      <c r="AG96" s="102"/>
      <c r="AH96" s="102"/>
      <c r="AI96" s="102"/>
      <c r="AJ96" s="102"/>
      <c r="AK96" s="47"/>
      <c r="AM96" s="46"/>
      <c r="BX96" s="367"/>
      <c r="BY96" s="368"/>
      <c r="BZ96" s="368"/>
      <c r="CA96" s="368"/>
      <c r="CB96" s="368"/>
      <c r="CC96" s="368"/>
    </row>
    <row r="97" spans="1:84" ht="9" customHeight="1" x14ac:dyDescent="0.25">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c r="AE97" s="102"/>
      <c r="AF97" s="102"/>
      <c r="AG97" s="102"/>
      <c r="AH97" s="102"/>
      <c r="AI97" s="102"/>
      <c r="AJ97" s="102"/>
      <c r="AK97" s="47"/>
      <c r="AM97" s="46"/>
    </row>
    <row r="98" spans="1:84" ht="9" customHeight="1" x14ac:dyDescent="0.25">
      <c r="A98" s="102"/>
      <c r="B98" s="102"/>
      <c r="C98" s="102"/>
      <c r="D98" s="102"/>
      <c r="E98" s="102"/>
      <c r="F98" s="102"/>
      <c r="G98" s="102"/>
      <c r="H98" s="102"/>
      <c r="I98" s="102"/>
      <c r="J98" s="102"/>
      <c r="K98" s="102"/>
      <c r="L98" s="102"/>
      <c r="M98" s="102"/>
      <c r="N98" s="102"/>
      <c r="O98" s="102"/>
      <c r="P98" s="102"/>
      <c r="Q98" s="102"/>
      <c r="R98" s="102"/>
      <c r="S98" s="102"/>
      <c r="T98" s="102"/>
      <c r="U98" s="102"/>
      <c r="V98" s="100"/>
      <c r="W98" s="102"/>
      <c r="X98" s="102"/>
      <c r="Y98" s="102"/>
      <c r="Z98" s="102"/>
      <c r="AA98" s="102"/>
      <c r="AB98" s="102"/>
      <c r="AC98" s="102"/>
      <c r="AD98" s="102"/>
      <c r="AE98" s="102"/>
      <c r="AF98" s="102"/>
      <c r="AG98" s="102"/>
      <c r="AH98" s="102"/>
      <c r="AI98" s="102"/>
      <c r="AJ98" s="47"/>
      <c r="AK98" s="47"/>
      <c r="AM98" s="46"/>
      <c r="BX98" s="365"/>
      <c r="BY98" s="365"/>
      <c r="BZ98" s="365"/>
      <c r="CA98" s="365"/>
      <c r="CB98" s="365"/>
      <c r="CC98" s="365"/>
    </row>
    <row r="99" spans="1:84" ht="9" customHeight="1" x14ac:dyDescent="0.25">
      <c r="A99" s="100"/>
      <c r="B99" s="100"/>
      <c r="C99" s="100"/>
      <c r="D99" s="100"/>
      <c r="E99" s="100"/>
      <c r="F99" s="100"/>
      <c r="G99" s="100"/>
      <c r="H99" s="100"/>
      <c r="I99" s="100"/>
      <c r="J99" s="100"/>
      <c r="K99" s="100"/>
      <c r="L99" s="100"/>
      <c r="M99" s="100"/>
      <c r="N99" s="100"/>
      <c r="O99" s="100"/>
      <c r="P99" s="100"/>
      <c r="Q99" s="100"/>
      <c r="R99" s="100"/>
      <c r="S99" s="100"/>
      <c r="T99" s="100"/>
      <c r="U99" s="100"/>
      <c r="V99" s="100"/>
      <c r="W99" s="102"/>
      <c r="X99" s="102"/>
      <c r="Y99" s="102"/>
      <c r="Z99" s="102"/>
      <c r="AA99" s="102"/>
      <c r="AB99" s="102"/>
      <c r="AC99" s="102"/>
      <c r="AD99" s="102"/>
      <c r="AE99" s="102"/>
      <c r="AF99" s="102"/>
      <c r="AG99" s="102"/>
      <c r="AH99" s="102"/>
      <c r="AI99" s="102"/>
      <c r="AJ99" s="47"/>
      <c r="AK99" s="47"/>
      <c r="AM99" s="46"/>
      <c r="BX99" s="92"/>
      <c r="BY99" s="92"/>
      <c r="BZ99" s="92"/>
      <c r="CA99" s="92"/>
      <c r="CB99" s="92"/>
      <c r="CC99" s="92"/>
    </row>
    <row r="100" spans="1:84" ht="9" customHeight="1" x14ac:dyDescent="0.25">
      <c r="A100" s="100"/>
      <c r="B100" s="100"/>
      <c r="C100" s="100"/>
      <c r="D100" s="100"/>
      <c r="E100" s="100"/>
      <c r="F100" s="100"/>
      <c r="G100" s="100"/>
      <c r="H100" s="100"/>
      <c r="I100" s="100"/>
      <c r="J100" s="100"/>
      <c r="K100" s="100"/>
      <c r="L100" s="100"/>
      <c r="M100" s="100"/>
      <c r="N100" s="100"/>
      <c r="O100" s="100"/>
      <c r="P100" s="100"/>
      <c r="Q100" s="100"/>
      <c r="R100" s="100"/>
      <c r="S100" s="100"/>
      <c r="T100" s="100"/>
      <c r="U100" s="100"/>
      <c r="V100" s="100"/>
      <c r="W100" s="102"/>
      <c r="X100" s="102"/>
      <c r="Y100" s="102"/>
      <c r="Z100" s="102"/>
      <c r="AA100" s="102"/>
      <c r="AB100" s="102"/>
      <c r="AC100" s="102"/>
      <c r="AD100" s="102"/>
      <c r="AE100" s="102"/>
      <c r="AF100" s="102"/>
      <c r="AG100" s="102"/>
      <c r="AH100" s="102"/>
      <c r="AI100" s="102"/>
      <c r="AJ100" s="47"/>
      <c r="AK100" s="47"/>
      <c r="AM100" s="46"/>
      <c r="BX100" s="92"/>
      <c r="BY100" s="92"/>
      <c r="BZ100" s="92"/>
      <c r="CA100" s="92"/>
      <c r="CB100" s="92"/>
      <c r="CC100" s="92"/>
    </row>
    <row r="101" spans="1:84" ht="9" customHeight="1" x14ac:dyDescent="0.25">
      <c r="A101" s="100"/>
      <c r="B101" s="100"/>
      <c r="C101" s="100"/>
      <c r="D101" s="100"/>
      <c r="E101" s="100"/>
      <c r="F101" s="100"/>
      <c r="G101" s="100"/>
      <c r="H101" s="100"/>
      <c r="I101" s="100"/>
      <c r="J101" s="100"/>
      <c r="K101" s="100"/>
      <c r="L101" s="100"/>
      <c r="M101" s="100"/>
      <c r="N101" s="100"/>
      <c r="O101" s="100"/>
      <c r="P101" s="100"/>
      <c r="Q101" s="100"/>
      <c r="R101" s="100"/>
      <c r="S101" s="100"/>
      <c r="T101" s="100"/>
      <c r="U101" s="100"/>
      <c r="V101" s="100"/>
      <c r="W101" s="102"/>
      <c r="X101" s="102"/>
      <c r="Y101" s="102"/>
      <c r="Z101" s="102"/>
      <c r="AA101" s="102"/>
      <c r="AB101" s="102"/>
      <c r="AC101" s="102"/>
      <c r="AD101" s="102"/>
      <c r="AE101" s="102"/>
      <c r="AF101" s="102"/>
      <c r="AG101" s="102"/>
      <c r="AH101" s="102"/>
      <c r="AI101" s="102"/>
      <c r="AJ101" s="47"/>
      <c r="AK101" s="47"/>
      <c r="AM101" s="46"/>
      <c r="BX101" s="92"/>
      <c r="BY101" s="92"/>
      <c r="BZ101" s="92"/>
      <c r="CA101" s="92"/>
      <c r="CB101" s="92"/>
      <c r="CC101" s="92"/>
    </row>
    <row r="102" spans="1:84" ht="9" customHeight="1" x14ac:dyDescent="0.25">
      <c r="A102" s="100"/>
      <c r="B102" s="100"/>
      <c r="C102" s="100"/>
      <c r="D102" s="100"/>
      <c r="E102" s="100"/>
      <c r="F102" s="100"/>
      <c r="G102" s="100"/>
      <c r="H102" s="100"/>
      <c r="I102" s="100"/>
      <c r="J102" s="100"/>
      <c r="K102" s="100"/>
      <c r="L102" s="100"/>
      <c r="M102" s="100"/>
      <c r="N102" s="100"/>
      <c r="O102" s="100"/>
      <c r="P102" s="100"/>
      <c r="Q102" s="100"/>
      <c r="R102" s="100"/>
      <c r="S102" s="100"/>
      <c r="T102" s="100"/>
      <c r="U102" s="100"/>
      <c r="V102" s="100"/>
      <c r="W102" s="102"/>
      <c r="X102" s="102"/>
      <c r="Y102" s="102"/>
      <c r="Z102" s="102"/>
      <c r="AA102" s="102"/>
      <c r="AB102" s="102"/>
      <c r="AC102" s="102"/>
      <c r="AD102" s="102"/>
      <c r="AE102" s="102"/>
      <c r="AF102" s="102"/>
      <c r="AG102" s="102"/>
      <c r="AH102" s="102"/>
      <c r="AI102" s="102"/>
      <c r="AJ102" s="47"/>
      <c r="AK102" s="47"/>
      <c r="AM102" s="46"/>
      <c r="BX102" s="92"/>
      <c r="BY102" s="92"/>
      <c r="BZ102" s="92"/>
      <c r="CA102" s="92"/>
      <c r="CB102" s="92"/>
      <c r="CC102" s="92"/>
    </row>
    <row r="103" spans="1:84" ht="9" customHeight="1" x14ac:dyDescent="0.25">
      <c r="A103" s="100"/>
      <c r="B103" s="100"/>
      <c r="C103" s="100"/>
      <c r="D103" s="100"/>
      <c r="E103" s="100"/>
      <c r="F103" s="100"/>
      <c r="G103" s="100"/>
      <c r="H103" s="100"/>
      <c r="I103" s="100"/>
      <c r="J103" s="100"/>
      <c r="K103" s="100"/>
      <c r="L103" s="100"/>
      <c r="M103" s="100"/>
      <c r="N103" s="100"/>
      <c r="O103" s="100"/>
      <c r="P103" s="100"/>
      <c r="Q103" s="100"/>
      <c r="R103" s="100"/>
      <c r="S103" s="100"/>
      <c r="T103" s="100"/>
      <c r="U103" s="100"/>
      <c r="V103" s="100"/>
      <c r="W103" s="102"/>
      <c r="X103" s="102"/>
      <c r="Y103" s="102"/>
      <c r="Z103" s="102"/>
      <c r="AA103" s="102"/>
      <c r="AB103" s="102"/>
      <c r="AC103" s="102"/>
      <c r="AD103" s="102"/>
      <c r="AE103" s="102"/>
      <c r="AF103" s="102"/>
      <c r="AG103" s="102"/>
      <c r="AH103" s="102"/>
      <c r="AI103" s="102"/>
      <c r="AJ103" s="47"/>
      <c r="AK103" s="47"/>
      <c r="AM103" s="46"/>
      <c r="BX103" s="92"/>
      <c r="BY103" s="92"/>
      <c r="BZ103" s="92"/>
      <c r="CA103" s="92"/>
      <c r="CB103" s="92"/>
      <c r="CC103" s="92"/>
    </row>
    <row r="104" spans="1:84" ht="7.5" customHeight="1" x14ac:dyDescent="0.25">
      <c r="A104" s="100"/>
      <c r="B104" s="100"/>
      <c r="C104" s="100"/>
      <c r="D104" s="100"/>
      <c r="E104" s="100"/>
      <c r="F104" s="100"/>
      <c r="G104" s="100"/>
      <c r="H104" s="100"/>
      <c r="I104" s="100"/>
      <c r="J104" s="100"/>
      <c r="K104" s="100"/>
      <c r="L104" s="100"/>
      <c r="M104" s="100"/>
      <c r="N104" s="100"/>
      <c r="O104" s="100"/>
      <c r="P104" s="100"/>
      <c r="Q104" s="100"/>
      <c r="R104" s="100"/>
      <c r="S104" s="100"/>
      <c r="T104" s="100"/>
      <c r="U104" s="100"/>
      <c r="V104" s="100"/>
      <c r="W104" s="102"/>
      <c r="X104" s="102"/>
      <c r="Y104" s="102"/>
      <c r="Z104" s="102"/>
      <c r="AA104" s="102"/>
      <c r="AB104" s="102"/>
      <c r="AC104" s="102"/>
      <c r="AD104" s="102"/>
      <c r="AE104" s="102"/>
      <c r="AF104" s="102"/>
      <c r="AG104" s="102"/>
      <c r="AH104" s="102"/>
      <c r="AI104" s="102"/>
      <c r="AK104" s="47"/>
      <c r="CA104" s="92"/>
      <c r="CB104" s="92"/>
      <c r="CC104" s="92"/>
      <c r="CD104" s="92"/>
      <c r="CE104" s="92"/>
      <c r="CF104" s="92"/>
    </row>
    <row r="105" spans="1:84" ht="12" customHeight="1" x14ac:dyDescent="0.25">
      <c r="A105" s="100"/>
      <c r="B105" s="100"/>
      <c r="C105" s="100"/>
      <c r="D105" s="100"/>
      <c r="E105" s="100"/>
      <c r="F105" s="100"/>
      <c r="G105" s="100"/>
      <c r="H105" s="100"/>
      <c r="I105" s="100"/>
      <c r="J105" s="100"/>
      <c r="K105" s="100"/>
      <c r="L105" s="100"/>
      <c r="M105" s="100"/>
      <c r="N105" s="100"/>
      <c r="O105" s="100"/>
      <c r="P105" s="100"/>
      <c r="Q105" s="100"/>
      <c r="R105" s="100"/>
      <c r="S105" s="100"/>
      <c r="T105" s="100"/>
      <c r="U105" s="100"/>
      <c r="V105" s="100"/>
      <c r="W105" s="102"/>
      <c r="X105" s="102"/>
      <c r="Y105" s="102"/>
      <c r="Z105" s="102"/>
      <c r="AA105" s="102"/>
      <c r="AB105" s="102"/>
      <c r="AC105" s="102"/>
      <c r="AD105" s="102"/>
      <c r="AE105" s="102"/>
      <c r="AF105" s="102"/>
      <c r="AG105" s="102"/>
      <c r="AH105" s="102"/>
      <c r="AI105" s="102"/>
      <c r="AK105" s="47"/>
      <c r="CA105" s="92"/>
      <c r="CB105" s="92"/>
      <c r="CC105" s="92"/>
      <c r="CD105" s="92"/>
      <c r="CE105" s="92"/>
      <c r="CF105" s="92"/>
    </row>
    <row r="106" spans="1:84" ht="13.5" customHeight="1" x14ac:dyDescent="0.25">
      <c r="A106" s="100"/>
      <c r="B106" s="100"/>
      <c r="C106" s="100"/>
      <c r="D106" s="100"/>
      <c r="E106" s="100"/>
      <c r="F106" s="100"/>
      <c r="G106" s="100"/>
      <c r="H106" s="100"/>
      <c r="I106" s="100"/>
      <c r="J106" s="100"/>
      <c r="K106" s="100"/>
      <c r="L106" s="100"/>
      <c r="M106" s="100"/>
      <c r="N106" s="100"/>
      <c r="O106" s="100"/>
      <c r="P106" s="100"/>
      <c r="Q106" s="100"/>
      <c r="R106" s="100"/>
      <c r="S106" s="100"/>
      <c r="T106" s="100"/>
      <c r="U106" s="100"/>
      <c r="V106" s="100"/>
      <c r="W106" s="102"/>
      <c r="X106" s="102"/>
      <c r="Y106" s="102"/>
      <c r="Z106" s="102"/>
      <c r="AA106" s="102"/>
      <c r="AB106" s="102"/>
      <c r="AC106" s="102"/>
      <c r="AD106" s="102"/>
      <c r="AE106" s="102"/>
      <c r="AF106" s="102"/>
      <c r="AG106" s="102"/>
      <c r="AH106" s="102"/>
      <c r="AI106" s="102"/>
      <c r="AK106" s="47"/>
      <c r="AY106" s="92"/>
      <c r="AZ106" s="92"/>
      <c r="BA106" s="92"/>
      <c r="BB106" s="92"/>
      <c r="BC106" s="92"/>
      <c r="BD106" s="92"/>
    </row>
    <row r="107" spans="1:84" ht="12" customHeight="1" x14ac:dyDescent="0.25">
      <c r="A107" s="100"/>
      <c r="B107" s="100"/>
      <c r="C107" s="100"/>
      <c r="D107" s="100"/>
      <c r="E107" s="100"/>
      <c r="F107" s="100"/>
      <c r="G107" s="100"/>
      <c r="H107" s="100"/>
      <c r="I107" s="100"/>
      <c r="J107" s="100"/>
      <c r="K107" s="100"/>
      <c r="L107" s="100"/>
      <c r="M107" s="100"/>
      <c r="N107" s="100"/>
      <c r="O107" s="100"/>
      <c r="P107" s="100"/>
      <c r="Q107" s="100"/>
      <c r="R107" s="100"/>
      <c r="S107" s="100"/>
      <c r="T107" s="100"/>
      <c r="U107" s="100"/>
      <c r="V107" s="100"/>
      <c r="W107" s="102"/>
      <c r="X107" s="102"/>
      <c r="Y107" s="102"/>
      <c r="Z107" s="102"/>
      <c r="AA107" s="102"/>
      <c r="AB107" s="102"/>
      <c r="AC107" s="102"/>
      <c r="AD107" s="102"/>
      <c r="AE107" s="102"/>
      <c r="AF107" s="102"/>
      <c r="AG107" s="102"/>
      <c r="AH107" s="102"/>
      <c r="AI107" s="102"/>
      <c r="AK107" s="47"/>
      <c r="AY107" s="92"/>
      <c r="AZ107" s="92"/>
      <c r="BA107" s="92"/>
      <c r="BB107" s="92"/>
      <c r="BC107" s="92"/>
      <c r="BD107" s="92"/>
    </row>
    <row r="108" spans="1:84" ht="13.5" customHeight="1" x14ac:dyDescent="0.25">
      <c r="A108" s="101"/>
      <c r="B108" s="101"/>
      <c r="C108" s="101"/>
      <c r="D108" s="101"/>
      <c r="E108" s="101"/>
      <c r="F108" s="101"/>
      <c r="G108" s="101"/>
      <c r="H108" s="101"/>
      <c r="I108" s="99"/>
      <c r="J108" s="99"/>
      <c r="K108" s="99"/>
      <c r="L108" s="99"/>
      <c r="M108" s="99"/>
      <c r="N108" s="102"/>
      <c r="O108" s="102"/>
      <c r="P108" s="100"/>
      <c r="Q108" s="100"/>
      <c r="R108" s="100"/>
      <c r="S108" s="100"/>
      <c r="T108" s="100"/>
      <c r="U108" s="102"/>
      <c r="V108" s="102"/>
      <c r="W108" s="100"/>
      <c r="X108" s="100"/>
      <c r="Y108" s="100"/>
      <c r="Z108" s="100"/>
      <c r="AA108" s="100"/>
      <c r="AB108" s="102"/>
      <c r="AC108" s="102"/>
      <c r="AD108" s="103"/>
      <c r="AE108" s="103"/>
      <c r="AF108" s="103"/>
      <c r="AG108" s="103"/>
      <c r="AH108" s="103"/>
      <c r="AI108" s="96"/>
      <c r="AJ108" s="96"/>
      <c r="AK108" s="47"/>
      <c r="AY108" s="92"/>
      <c r="AZ108" s="92"/>
      <c r="BA108" s="92"/>
      <c r="BB108" s="92"/>
      <c r="BC108" s="92"/>
      <c r="BD108" s="92"/>
    </row>
    <row r="109" spans="1:84" ht="13.5" customHeight="1" x14ac:dyDescent="0.25">
      <c r="A109" s="101"/>
      <c r="B109" s="101"/>
      <c r="C109" s="101"/>
      <c r="D109" s="101"/>
      <c r="E109" s="101"/>
      <c r="F109" s="101"/>
      <c r="G109" s="101"/>
      <c r="H109" s="101"/>
      <c r="I109" s="99"/>
      <c r="J109" s="99"/>
      <c r="K109" s="99"/>
      <c r="L109" s="99"/>
      <c r="M109" s="99"/>
      <c r="N109" s="102"/>
      <c r="O109" s="102"/>
      <c r="P109" s="100"/>
      <c r="Q109" s="100"/>
      <c r="R109" s="100"/>
      <c r="S109" s="100"/>
      <c r="T109" s="100"/>
      <c r="U109" s="102"/>
      <c r="V109" s="102"/>
      <c r="W109" s="100"/>
      <c r="X109" s="100"/>
      <c r="Y109" s="100"/>
      <c r="Z109" s="100"/>
      <c r="AA109" s="100"/>
      <c r="AB109" s="102"/>
      <c r="AC109" s="102"/>
      <c r="AD109" s="103"/>
      <c r="AE109" s="103"/>
      <c r="AF109" s="103"/>
      <c r="AG109" s="103"/>
      <c r="AH109" s="103"/>
      <c r="AI109" s="96"/>
      <c r="AJ109" s="96"/>
      <c r="AK109" s="47"/>
      <c r="AY109" s="92"/>
      <c r="AZ109" s="92"/>
      <c r="BA109" s="92"/>
      <c r="BB109" s="92"/>
      <c r="BC109" s="92"/>
      <c r="BD109" s="92"/>
    </row>
    <row r="110" spans="1:84" ht="3.75" customHeight="1" x14ac:dyDescent="0.25">
      <c r="A110" s="104"/>
      <c r="B110" s="104"/>
      <c r="C110" s="104"/>
      <c r="D110" s="104"/>
      <c r="E110" s="104"/>
      <c r="F110" s="104"/>
      <c r="G110" s="104"/>
      <c r="H110" s="104"/>
      <c r="I110" s="104"/>
      <c r="J110" s="104"/>
      <c r="K110" s="47"/>
      <c r="L110" s="47"/>
      <c r="M110" s="47"/>
      <c r="N110" s="47"/>
      <c r="O110" s="47"/>
      <c r="P110" s="47"/>
      <c r="Q110" s="47"/>
      <c r="R110" s="47"/>
      <c r="S110" s="47"/>
      <c r="T110" s="47"/>
      <c r="U110" s="47"/>
      <c r="V110" s="47"/>
      <c r="W110" s="104"/>
      <c r="X110" s="104"/>
      <c r="Y110" s="296"/>
      <c r="Z110" s="296"/>
      <c r="AA110" s="296"/>
      <c r="AB110" s="296"/>
      <c r="AC110" s="296"/>
      <c r="AD110" s="296"/>
      <c r="AE110" s="296"/>
      <c r="AF110" s="296"/>
      <c r="AG110" s="296"/>
      <c r="AH110" s="296"/>
      <c r="AI110" s="296"/>
      <c r="AJ110" s="296"/>
      <c r="AK110" s="47"/>
      <c r="BT110" s="64"/>
    </row>
    <row r="111" spans="1:84" ht="2.25" customHeight="1" x14ac:dyDescent="0.25">
      <c r="A111" s="63"/>
      <c r="B111" s="63"/>
      <c r="C111" s="63"/>
      <c r="D111" s="47"/>
      <c r="E111" s="47"/>
      <c r="F111" s="47"/>
      <c r="G111" s="47"/>
      <c r="H111" s="47"/>
      <c r="I111" s="47"/>
      <c r="J111" s="47"/>
      <c r="K111" s="47"/>
      <c r="L111" s="47"/>
      <c r="M111" s="47"/>
      <c r="N111" s="47"/>
      <c r="O111" s="47"/>
      <c r="P111" s="47"/>
      <c r="Q111" s="47"/>
      <c r="R111" s="47"/>
      <c r="S111" s="47"/>
      <c r="T111" s="47"/>
      <c r="U111" s="47"/>
      <c r="V111" s="47"/>
      <c r="W111" s="47"/>
      <c r="X111" s="104"/>
      <c r="Y111" s="296"/>
      <c r="Z111" s="296"/>
      <c r="AA111" s="296"/>
      <c r="AB111" s="296"/>
      <c r="AC111" s="296"/>
      <c r="AD111" s="296"/>
      <c r="AE111" s="296"/>
      <c r="AF111" s="296"/>
      <c r="AG111" s="296"/>
      <c r="AH111" s="296"/>
      <c r="AI111" s="296"/>
      <c r="AJ111" s="296"/>
      <c r="AK111" s="47"/>
      <c r="AP111" s="46"/>
      <c r="BT111" s="64"/>
    </row>
    <row r="112" spans="1:84" ht="25.5" customHeight="1" x14ac:dyDescent="0.25">
      <c r="A112" s="105"/>
      <c r="B112" s="106"/>
      <c r="C112" s="106"/>
      <c r="D112" s="47"/>
      <c r="E112" s="47"/>
      <c r="F112" s="47"/>
      <c r="G112" s="47"/>
      <c r="H112" s="47"/>
      <c r="I112" s="47"/>
      <c r="J112" s="47"/>
      <c r="K112" s="47"/>
      <c r="L112" s="47"/>
      <c r="M112" s="47"/>
      <c r="N112" s="47"/>
      <c r="O112" s="47"/>
      <c r="P112" s="47"/>
      <c r="Q112" s="47"/>
      <c r="R112" s="47"/>
      <c r="S112" s="47"/>
      <c r="T112" s="47"/>
      <c r="U112" s="47"/>
      <c r="V112" s="47"/>
      <c r="W112" s="106"/>
      <c r="X112" s="104"/>
      <c r="Y112" s="296"/>
      <c r="Z112" s="296"/>
      <c r="AA112" s="296"/>
      <c r="AB112" s="296"/>
      <c r="AC112" s="296"/>
      <c r="AD112" s="296"/>
      <c r="AE112" s="296"/>
      <c r="AF112" s="296"/>
      <c r="AG112" s="296"/>
      <c r="AH112" s="296"/>
      <c r="AI112" s="296"/>
      <c r="AJ112" s="296"/>
      <c r="AK112" s="47"/>
      <c r="AP112" s="46"/>
      <c r="BT112" s="64"/>
    </row>
    <row r="113" spans="1:37" x14ac:dyDescent="0.25">
      <c r="A113" s="104"/>
      <c r="B113" s="111"/>
      <c r="C113" s="111"/>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c r="AA113" s="111"/>
      <c r="AB113" s="111"/>
      <c r="AC113" s="111"/>
      <c r="AD113" s="111"/>
      <c r="AE113" s="111"/>
      <c r="AF113" s="111"/>
      <c r="AG113" s="111"/>
      <c r="AH113" s="111"/>
      <c r="AI113" s="111"/>
      <c r="AJ113" s="111"/>
    </row>
    <row r="114" spans="1:37" x14ac:dyDescent="0.25">
      <c r="A114" s="277"/>
      <c r="B114" s="277"/>
      <c r="C114" s="277"/>
      <c r="D114" s="277"/>
      <c r="E114" s="277"/>
      <c r="F114" s="277"/>
      <c r="G114" s="277"/>
      <c r="H114" s="277"/>
      <c r="I114" s="277"/>
      <c r="J114" s="277"/>
      <c r="K114" s="277"/>
      <c r="L114" s="277"/>
      <c r="M114" s="277"/>
      <c r="N114" s="277"/>
      <c r="O114" s="277"/>
      <c r="P114" s="277"/>
      <c r="Q114" s="277"/>
      <c r="R114" s="277"/>
      <c r="S114" s="277"/>
      <c r="T114" s="277"/>
      <c r="U114" s="277"/>
      <c r="V114" s="277"/>
      <c r="W114" s="277"/>
      <c r="X114" s="277"/>
      <c r="Y114" s="277"/>
      <c r="Z114" s="277"/>
      <c r="AA114" s="277"/>
      <c r="AB114" s="277"/>
      <c r="AC114" s="277"/>
      <c r="AD114" s="277"/>
      <c r="AE114" s="277"/>
      <c r="AF114" s="277"/>
      <c r="AG114" s="277"/>
      <c r="AH114" s="277"/>
      <c r="AI114" s="277"/>
      <c r="AJ114" s="277"/>
    </row>
    <row r="115" spans="1:37" x14ac:dyDescent="0.25">
      <c r="A115" s="111"/>
      <c r="B115" s="111"/>
      <c r="C115" s="111"/>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c r="AA115" s="111"/>
      <c r="AB115" s="111"/>
      <c r="AC115" s="111"/>
      <c r="AD115" s="111"/>
      <c r="AE115" s="111"/>
      <c r="AF115" s="111"/>
      <c r="AG115" s="111"/>
      <c r="AH115" s="111"/>
      <c r="AI115" s="111"/>
      <c r="AJ115" s="111"/>
    </row>
    <row r="116" spans="1:37" x14ac:dyDescent="0.25">
      <c r="A116" s="111"/>
      <c r="B116" s="111"/>
      <c r="C116" s="111"/>
      <c r="D116" s="111"/>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c r="AA116" s="111"/>
      <c r="AB116" s="111"/>
      <c r="AC116" s="111"/>
      <c r="AD116" s="111"/>
      <c r="AE116" s="111"/>
      <c r="AF116" s="111"/>
      <c r="AG116" s="111"/>
      <c r="AH116" s="111"/>
      <c r="AI116" s="111"/>
      <c r="AJ116" s="111"/>
    </row>
    <row r="117" spans="1:37"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4"/>
      <c r="Z117" s="84"/>
      <c r="AA117" s="84"/>
      <c r="AB117" s="84"/>
      <c r="AC117" s="84"/>
      <c r="AD117" s="84"/>
      <c r="AE117" s="84"/>
      <c r="AF117" s="84"/>
      <c r="AG117" s="84"/>
      <c r="AH117" s="84"/>
      <c r="AI117" s="84"/>
      <c r="AJ117" s="84"/>
    </row>
    <row r="118" spans="1:37"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4"/>
      <c r="Z118" s="84"/>
      <c r="AA118" s="84"/>
      <c r="AB118" s="84"/>
      <c r="AC118" s="84"/>
      <c r="AD118" s="84"/>
      <c r="AE118" s="84"/>
      <c r="AF118" s="84"/>
      <c r="AG118" s="84"/>
      <c r="AH118" s="84"/>
      <c r="AI118" s="84"/>
      <c r="AJ118" s="84"/>
    </row>
    <row r="119" spans="1:37" ht="24.75" customHeight="1" x14ac:dyDescent="0.25">
      <c r="B119" s="177"/>
      <c r="C119" s="177"/>
      <c r="D119" s="177"/>
      <c r="E119" s="177"/>
      <c r="F119" s="177"/>
      <c r="G119" s="384" t="str">
        <f>$G$3</f>
        <v>Informe de Aseguramiento de Resultados
Precisión Intermedia</v>
      </c>
      <c r="H119" s="384"/>
      <c r="I119" s="384"/>
      <c r="J119" s="384"/>
      <c r="K119" s="384"/>
      <c r="L119" s="384"/>
      <c r="M119" s="384"/>
      <c r="N119" s="384"/>
      <c r="O119" s="384"/>
      <c r="P119" s="384"/>
      <c r="Q119" s="384"/>
      <c r="R119" s="384"/>
      <c r="S119" s="384"/>
      <c r="T119" s="384"/>
      <c r="U119" s="384"/>
      <c r="V119" s="384"/>
      <c r="W119" s="384"/>
      <c r="X119" s="384"/>
      <c r="Y119" s="384"/>
      <c r="Z119" s="384"/>
      <c r="AA119" s="384"/>
      <c r="AB119" s="384"/>
      <c r="AC119" s="384"/>
      <c r="AD119" s="177"/>
      <c r="AE119" s="177"/>
      <c r="AF119" s="177"/>
      <c r="AG119" s="177"/>
      <c r="AH119" s="177"/>
      <c r="AI119" s="177"/>
      <c r="AJ119" s="49"/>
    </row>
    <row r="120" spans="1:37" ht="2.25" customHeight="1" x14ac:dyDescent="0.3">
      <c r="A120" s="87"/>
      <c r="B120" s="88"/>
      <c r="C120" s="88"/>
      <c r="D120" s="88"/>
      <c r="E120" s="88"/>
      <c r="F120" s="88"/>
      <c r="G120" s="386">
        <f>G54</f>
        <v>0</v>
      </c>
      <c r="H120" s="386"/>
      <c r="I120" s="386"/>
      <c r="J120" s="386"/>
      <c r="K120" s="386"/>
      <c r="L120" s="386"/>
      <c r="M120" s="386"/>
      <c r="N120" s="386"/>
      <c r="O120" s="386"/>
      <c r="P120" s="386"/>
      <c r="Q120" s="386"/>
      <c r="R120" s="386"/>
      <c r="S120" s="386"/>
      <c r="T120" s="386"/>
      <c r="U120" s="386"/>
      <c r="V120" s="386"/>
      <c r="W120" s="386"/>
      <c r="X120" s="386"/>
      <c r="Y120" s="386"/>
      <c r="Z120" s="386"/>
      <c r="AA120" s="386"/>
      <c r="AB120" s="386"/>
      <c r="AC120" s="386"/>
      <c r="AD120" s="88"/>
      <c r="AE120" s="88"/>
      <c r="AF120" s="88"/>
      <c r="AG120" s="88"/>
      <c r="AH120" s="88"/>
      <c r="AI120" s="88"/>
      <c r="AJ120" s="88"/>
    </row>
    <row r="121" spans="1:37" ht="15.6" x14ac:dyDescent="0.3">
      <c r="A121" s="88"/>
      <c r="B121" s="88"/>
      <c r="C121" s="88"/>
      <c r="D121" s="88"/>
      <c r="E121" s="88"/>
      <c r="F121" s="88"/>
      <c r="G121" s="386"/>
      <c r="H121" s="386"/>
      <c r="I121" s="386"/>
      <c r="J121" s="386"/>
      <c r="K121" s="386"/>
      <c r="L121" s="386"/>
      <c r="M121" s="386"/>
      <c r="N121" s="386"/>
      <c r="O121" s="386"/>
      <c r="P121" s="386"/>
      <c r="Q121" s="386"/>
      <c r="R121" s="386"/>
      <c r="S121" s="386"/>
      <c r="T121" s="386"/>
      <c r="U121" s="386"/>
      <c r="V121" s="386"/>
      <c r="W121" s="386"/>
      <c r="X121" s="386"/>
      <c r="Y121" s="386"/>
      <c r="Z121" s="386"/>
      <c r="AA121" s="386"/>
      <c r="AB121" s="386"/>
      <c r="AC121" s="386"/>
      <c r="AD121" s="342" t="s">
        <v>76</v>
      </c>
      <c r="AE121" s="342"/>
      <c r="AF121" s="342"/>
      <c r="AG121" s="56">
        <v>3</v>
      </c>
      <c r="AH121" s="56" t="s">
        <v>77</v>
      </c>
      <c r="AI121" s="56">
        <v>3</v>
      </c>
      <c r="AJ121" s="47"/>
    </row>
    <row r="122" spans="1:37" ht="13.8" thickBot="1" x14ac:dyDescent="0.3">
      <c r="A122" s="321" t="str">
        <f>IF($A$6="","",$A$6)</f>
        <v/>
      </c>
      <c r="B122" s="321"/>
      <c r="C122" s="321"/>
      <c r="D122" s="321"/>
      <c r="E122" s="321"/>
      <c r="F122" s="321"/>
      <c r="G122" s="321"/>
      <c r="H122" s="321"/>
      <c r="I122" s="321"/>
      <c r="J122" s="321"/>
      <c r="K122" s="321"/>
      <c r="L122" s="321"/>
      <c r="M122" s="321"/>
      <c r="N122" s="321"/>
      <c r="O122" s="321"/>
      <c r="P122" s="321"/>
      <c r="Q122" s="321"/>
      <c r="R122" s="321"/>
      <c r="S122" s="321"/>
      <c r="T122" s="321"/>
      <c r="U122" s="321"/>
      <c r="V122" s="321"/>
      <c r="W122" s="321"/>
      <c r="X122" s="321"/>
      <c r="Y122" s="321"/>
      <c r="Z122" s="321"/>
      <c r="AA122" s="321"/>
      <c r="AB122" s="321"/>
      <c r="AC122" s="321"/>
      <c r="AD122" s="321"/>
      <c r="AE122" s="321"/>
      <c r="AF122" s="321"/>
      <c r="AG122" s="321"/>
      <c r="AH122" s="321"/>
      <c r="AI122" s="321"/>
      <c r="AJ122" s="321"/>
    </row>
    <row r="123" spans="1:37" x14ac:dyDescent="0.25">
      <c r="A123" s="339" t="s">
        <v>211</v>
      </c>
      <c r="B123" s="339"/>
      <c r="C123" s="339"/>
      <c r="D123" s="339"/>
      <c r="E123" s="339"/>
      <c r="F123" s="339"/>
      <c r="G123" s="339"/>
      <c r="H123" s="339"/>
      <c r="I123" s="339"/>
      <c r="J123" s="339"/>
      <c r="K123" s="339"/>
      <c r="L123" s="339"/>
      <c r="M123" s="339"/>
      <c r="N123" s="339"/>
      <c r="O123" s="339"/>
      <c r="P123" s="339"/>
      <c r="Q123" s="339"/>
      <c r="R123" s="339"/>
      <c r="S123" s="339"/>
      <c r="T123" s="339"/>
      <c r="U123" s="339"/>
      <c r="V123" s="339"/>
      <c r="W123" s="339"/>
      <c r="X123" s="339"/>
      <c r="Y123" s="339"/>
      <c r="Z123" s="339"/>
      <c r="AA123" s="339"/>
      <c r="AB123" s="339"/>
      <c r="AC123" s="339"/>
      <c r="AD123" s="339"/>
      <c r="AE123" s="339"/>
      <c r="AF123" s="339"/>
      <c r="AG123" s="339"/>
      <c r="AH123" s="339"/>
      <c r="AI123" s="339"/>
      <c r="AJ123" s="339"/>
    </row>
    <row r="124" spans="1:37" x14ac:dyDescent="0.25">
      <c r="A124" s="339"/>
      <c r="B124" s="339"/>
      <c r="C124" s="339"/>
      <c r="D124" s="339"/>
      <c r="E124" s="339"/>
      <c r="F124" s="339"/>
      <c r="G124" s="339"/>
      <c r="H124" s="339"/>
      <c r="I124" s="339"/>
      <c r="J124" s="339"/>
      <c r="K124" s="339"/>
      <c r="L124" s="339"/>
      <c r="M124" s="339"/>
      <c r="N124" s="339"/>
      <c r="O124" s="339"/>
      <c r="P124" s="339"/>
      <c r="Q124" s="339"/>
      <c r="R124" s="339"/>
      <c r="S124" s="339"/>
      <c r="T124" s="339"/>
      <c r="U124" s="339"/>
      <c r="V124" s="339"/>
      <c r="W124" s="339"/>
      <c r="X124" s="339"/>
      <c r="Y124" s="339"/>
      <c r="Z124" s="339"/>
      <c r="AA124" s="339"/>
      <c r="AB124" s="339"/>
      <c r="AC124" s="339"/>
      <c r="AD124" s="339"/>
      <c r="AE124" s="339"/>
      <c r="AF124" s="339"/>
      <c r="AG124" s="339"/>
      <c r="AH124" s="339"/>
      <c r="AI124" s="339"/>
      <c r="AJ124" s="339"/>
      <c r="AK124" s="47"/>
    </row>
    <row r="125" spans="1:37" ht="12.75" customHeight="1" x14ac:dyDescent="0.25">
      <c r="A125" s="100"/>
      <c r="B125" s="100"/>
      <c r="C125" s="369"/>
      <c r="D125" s="369"/>
      <c r="E125" s="369"/>
      <c r="F125" s="301" t="s">
        <v>105</v>
      </c>
      <c r="G125" s="301"/>
      <c r="H125" s="301" t="s">
        <v>14</v>
      </c>
      <c r="I125" s="301"/>
      <c r="J125" s="370" t="s">
        <v>99</v>
      </c>
      <c r="K125" s="371"/>
      <c r="L125" s="370" t="s">
        <v>163</v>
      </c>
      <c r="M125" s="371"/>
      <c r="N125" s="374" t="s">
        <v>180</v>
      </c>
      <c r="O125" s="375"/>
      <c r="P125" s="288" t="s">
        <v>148</v>
      </c>
      <c r="Q125" s="289"/>
      <c r="R125" s="289"/>
      <c r="S125" s="289"/>
      <c r="T125" s="289"/>
      <c r="U125" s="289"/>
      <c r="V125" s="289"/>
      <c r="W125" s="290"/>
      <c r="X125" s="172"/>
      <c r="Y125" s="172"/>
      <c r="Z125" s="172"/>
      <c r="AA125" s="172"/>
      <c r="AB125" s="172"/>
      <c r="AC125" s="172"/>
      <c r="AD125" s="172"/>
      <c r="AE125" s="172"/>
      <c r="AF125" s="172"/>
      <c r="AG125" s="172"/>
      <c r="AH125" s="100"/>
      <c r="AI125" s="100"/>
      <c r="AJ125" s="100"/>
      <c r="AK125" s="47"/>
    </row>
    <row r="126" spans="1:37" ht="22.5" customHeight="1" x14ac:dyDescent="0.25">
      <c r="A126" s="100"/>
      <c r="B126" s="100"/>
      <c r="C126" s="369"/>
      <c r="D126" s="369"/>
      <c r="E126" s="369"/>
      <c r="F126" s="301"/>
      <c r="G126" s="301"/>
      <c r="H126" s="301"/>
      <c r="I126" s="301"/>
      <c r="J126" s="372"/>
      <c r="K126" s="373"/>
      <c r="L126" s="372"/>
      <c r="M126" s="373"/>
      <c r="N126" s="372"/>
      <c r="O126" s="373"/>
      <c r="P126" s="288" t="s">
        <v>72</v>
      </c>
      <c r="Q126" s="290"/>
      <c r="R126" s="288" t="s">
        <v>106</v>
      </c>
      <c r="S126" s="290"/>
      <c r="T126" s="288" t="s">
        <v>107</v>
      </c>
      <c r="U126" s="387"/>
      <c r="V126" s="387"/>
      <c r="W126" s="290"/>
      <c r="X126" s="172"/>
      <c r="Y126" s="172"/>
      <c r="Z126" s="172"/>
      <c r="AA126" s="172"/>
      <c r="AB126" s="172"/>
      <c r="AC126" s="172"/>
      <c r="AD126" s="172"/>
      <c r="AE126" s="172"/>
      <c r="AF126" s="172"/>
      <c r="AG126" s="172"/>
      <c r="AH126" s="100"/>
      <c r="AI126" s="100"/>
      <c r="AJ126" s="100"/>
    </row>
    <row r="127" spans="1:37" ht="9.9" customHeight="1" x14ac:dyDescent="0.25">
      <c r="A127" s="100"/>
      <c r="B127" s="100"/>
      <c r="C127" s="283"/>
      <c r="D127" s="283"/>
      <c r="E127" s="283"/>
      <c r="F127" s="286">
        <f>D61</f>
        <v>10</v>
      </c>
      <c r="G127" s="286"/>
      <c r="H127" s="380" t="str">
        <f>F61</f>
        <v>m3/h</v>
      </c>
      <c r="I127" s="380"/>
      <c r="J127" s="281">
        <f>ANOVA!C10</f>
        <v>1.05145401970583E-2</v>
      </c>
      <c r="K127" s="281"/>
      <c r="L127" s="281">
        <f>SQRT(ANOVA!$C$13)</f>
        <v>1.8053418676968404E-3</v>
      </c>
      <c r="M127" s="281"/>
      <c r="N127" s="281">
        <f>(ANOVA!$C$15)</f>
        <v>1.0668402636515641E-2</v>
      </c>
      <c r="O127" s="281"/>
      <c r="P127" s="293">
        <f>ANOVA!$C$48</f>
        <v>1.0884422110552732</v>
      </c>
      <c r="Q127" s="293"/>
      <c r="R127" s="292">
        <f>ANOVA!$C$49</f>
        <v>5.1432528497847176</v>
      </c>
      <c r="S127" s="292"/>
      <c r="T127" s="291" t="str">
        <f>ANOVA!$C$50</f>
        <v>Aceptado</v>
      </c>
      <c r="U127" s="291"/>
      <c r="V127" s="291"/>
      <c r="W127" s="291"/>
      <c r="X127" s="172"/>
      <c r="Y127" s="172"/>
      <c r="Z127" s="172"/>
      <c r="AA127" s="172"/>
      <c r="AB127" s="172"/>
      <c r="AC127" s="172"/>
      <c r="AD127" s="172"/>
      <c r="AE127" s="172"/>
      <c r="AF127" s="172"/>
      <c r="AG127" s="172"/>
      <c r="AH127" s="100"/>
      <c r="AI127" s="100"/>
      <c r="AJ127" s="100"/>
    </row>
    <row r="128" spans="1:37" ht="9.9" customHeight="1" x14ac:dyDescent="0.25">
      <c r="A128" s="100"/>
      <c r="B128" s="100"/>
      <c r="C128" s="283"/>
      <c r="D128" s="283"/>
      <c r="E128" s="283"/>
      <c r="F128" s="286">
        <f>D62</f>
        <v>6.25</v>
      </c>
      <c r="G128" s="286"/>
      <c r="H128" s="380" t="str">
        <f>F62</f>
        <v>m3/h</v>
      </c>
      <c r="I128" s="380"/>
      <c r="J128" s="281">
        <f>ANOVA!$D$10</f>
        <v>2.4731895735399363E-2</v>
      </c>
      <c r="K128" s="281"/>
      <c r="L128" s="281">
        <f>SQRT(ANOVA!$D$13)</f>
        <v>0</v>
      </c>
      <c r="M128" s="281"/>
      <c r="N128" s="294">
        <f>(ANOVA!$D$15)</f>
        <v>2.4731895735399363E-2</v>
      </c>
      <c r="O128" s="295"/>
      <c r="P128" s="293">
        <f>ANOVA!$D$48</f>
        <v>0.10953678474114485</v>
      </c>
      <c r="Q128" s="293"/>
      <c r="R128" s="292">
        <f>ANOVA!$C$49</f>
        <v>5.1432528497847176</v>
      </c>
      <c r="S128" s="292"/>
      <c r="T128" s="291" t="str">
        <f>ANOVA!$D$50</f>
        <v>Aceptado</v>
      </c>
      <c r="U128" s="291"/>
      <c r="V128" s="291"/>
      <c r="W128" s="291"/>
      <c r="X128" s="172"/>
      <c r="Y128" s="172"/>
      <c r="Z128" s="172"/>
      <c r="AA128" s="172"/>
      <c r="AB128" s="172"/>
      <c r="AC128" s="172"/>
      <c r="AD128" s="172"/>
      <c r="AE128" s="172"/>
      <c r="AF128" s="172"/>
      <c r="AG128" s="172"/>
      <c r="AH128" s="100"/>
      <c r="AI128" s="100"/>
      <c r="AJ128" s="100"/>
    </row>
    <row r="129" spans="1:36" ht="9.9" customHeight="1" x14ac:dyDescent="0.25">
      <c r="A129" s="100"/>
      <c r="B129" s="100"/>
      <c r="C129" s="283"/>
      <c r="D129" s="283"/>
      <c r="E129" s="283"/>
      <c r="F129" s="286">
        <f t="shared" ref="F129:F131" si="2">D63</f>
        <v>2.5</v>
      </c>
      <c r="G129" s="286"/>
      <c r="H129" s="380" t="str">
        <f t="shared" ref="H129:H131" si="3">F63</f>
        <v>m3/h</v>
      </c>
      <c r="I129" s="380"/>
      <c r="J129" s="281">
        <f>ANOVA!E10</f>
        <v>1.4476033833738989E-2</v>
      </c>
      <c r="K129" s="281"/>
      <c r="L129" s="281">
        <f>SQRT(ANOVA!$E$13)</f>
        <v>0</v>
      </c>
      <c r="M129" s="281"/>
      <c r="N129" s="281">
        <f>(ANOVA!$E$15)</f>
        <v>1.4476033833738989E-2</v>
      </c>
      <c r="O129" s="281"/>
      <c r="P129" s="293">
        <f>ANOVA!$E$48</f>
        <v>0.97720042417815922</v>
      </c>
      <c r="Q129" s="293"/>
      <c r="R129" s="292">
        <f>ANOVA!$C$49</f>
        <v>5.1432528497847176</v>
      </c>
      <c r="S129" s="292"/>
      <c r="T129" s="291" t="str">
        <f>ANOVA!$E$50</f>
        <v>Aceptado</v>
      </c>
      <c r="U129" s="291"/>
      <c r="V129" s="291"/>
      <c r="W129" s="291"/>
      <c r="X129" s="172"/>
      <c r="Y129" s="172"/>
      <c r="Z129" s="172"/>
      <c r="AA129" s="172"/>
      <c r="AB129" s="172"/>
      <c r="AC129" s="172"/>
      <c r="AD129" s="172"/>
      <c r="AE129" s="172"/>
      <c r="AF129" s="172"/>
      <c r="AG129" s="172"/>
      <c r="AH129" s="200"/>
      <c r="AI129" s="200"/>
      <c r="AJ129" s="200"/>
    </row>
    <row r="130" spans="1:36" ht="9.9" customHeight="1" x14ac:dyDescent="0.25">
      <c r="A130" s="100"/>
      <c r="B130" s="100"/>
      <c r="C130" s="283"/>
      <c r="D130" s="283"/>
      <c r="E130" s="283"/>
      <c r="F130" s="286">
        <f t="shared" si="2"/>
        <v>1.25</v>
      </c>
      <c r="G130" s="286"/>
      <c r="H130" s="380" t="str">
        <f t="shared" si="3"/>
        <v>m3/h</v>
      </c>
      <c r="I130" s="380"/>
      <c r="J130" s="281">
        <f>ANOVA!$F$10</f>
        <v>1.7904065335994382E-2</v>
      </c>
      <c r="K130" s="281"/>
      <c r="L130" s="281">
        <f>SQRT(ANOVA!$F$13)</f>
        <v>0</v>
      </c>
      <c r="M130" s="281"/>
      <c r="N130" s="294">
        <f>(ANOVA!$F$15)</f>
        <v>1.7904065335994382E-2</v>
      </c>
      <c r="O130" s="295"/>
      <c r="P130" s="293">
        <f>ANOVA!$F$48</f>
        <v>0.38162911611784983</v>
      </c>
      <c r="Q130" s="293"/>
      <c r="R130" s="292">
        <f>ANOVA!$C$49</f>
        <v>5.1432528497847176</v>
      </c>
      <c r="S130" s="292"/>
      <c r="T130" s="291" t="str">
        <f>ANOVA!$F$50</f>
        <v>Aceptado</v>
      </c>
      <c r="U130" s="291"/>
      <c r="V130" s="291"/>
      <c r="W130" s="291"/>
      <c r="X130" s="172"/>
      <c r="Y130" s="172"/>
      <c r="Z130" s="172"/>
      <c r="AA130" s="172"/>
      <c r="AB130" s="172"/>
      <c r="AC130" s="172"/>
      <c r="AD130" s="172"/>
      <c r="AE130" s="172"/>
      <c r="AF130" s="172"/>
      <c r="AG130" s="172"/>
      <c r="AH130" s="200"/>
      <c r="AI130" s="200"/>
      <c r="AJ130" s="200"/>
    </row>
    <row r="131" spans="1:36" ht="9.9" customHeight="1" x14ac:dyDescent="0.25">
      <c r="A131" s="100"/>
      <c r="B131" s="100"/>
      <c r="C131" s="283"/>
      <c r="D131" s="283"/>
      <c r="E131" s="283"/>
      <c r="F131" s="286">
        <f t="shared" si="2"/>
        <v>0.5</v>
      </c>
      <c r="G131" s="286"/>
      <c r="H131" s="380" t="str">
        <f t="shared" si="3"/>
        <v>m3/h</v>
      </c>
      <c r="I131" s="380"/>
      <c r="J131" s="281">
        <f>ANOVA!G10</f>
        <v>3.0259984578096973E-2</v>
      </c>
      <c r="K131" s="281"/>
      <c r="L131" s="281">
        <f>SQRT(ANOVA!$G$13)</f>
        <v>1.5374341298747414E-2</v>
      </c>
      <c r="M131" s="281"/>
      <c r="N131" s="281">
        <f>(ANOVA!$G$15)</f>
        <v>3.3941671099653251E-2</v>
      </c>
      <c r="O131" s="281"/>
      <c r="P131" s="293">
        <f>ANOVA!$G$48</f>
        <v>1.7744205800266952</v>
      </c>
      <c r="Q131" s="293"/>
      <c r="R131" s="292">
        <f>ANOVA!$C$49</f>
        <v>5.1432528497847176</v>
      </c>
      <c r="S131" s="292"/>
      <c r="T131" s="291" t="str">
        <f>ANOVA!$G$50</f>
        <v>Aceptado</v>
      </c>
      <c r="U131" s="291"/>
      <c r="V131" s="291"/>
      <c r="W131" s="291"/>
      <c r="X131" s="172"/>
      <c r="Y131" s="172"/>
      <c r="Z131" s="172"/>
      <c r="AA131" s="172"/>
      <c r="AB131" s="172"/>
      <c r="AC131" s="172"/>
      <c r="AD131" s="172"/>
      <c r="AE131" s="172"/>
      <c r="AF131" s="172"/>
      <c r="AG131" s="172"/>
      <c r="AH131" s="200"/>
      <c r="AI131" s="200"/>
      <c r="AJ131" s="200"/>
    </row>
    <row r="132" spans="1:36" ht="9.9" customHeight="1" x14ac:dyDescent="0.25">
      <c r="A132" s="100"/>
      <c r="B132" s="100"/>
      <c r="C132" s="283"/>
      <c r="D132" s="283"/>
      <c r="E132" s="283"/>
      <c r="F132" s="379"/>
      <c r="G132" s="379"/>
      <c r="H132" s="283"/>
      <c r="I132" s="283"/>
      <c r="J132" s="282"/>
      <c r="K132" s="282"/>
      <c r="L132" s="282"/>
      <c r="M132" s="282"/>
      <c r="N132" s="282"/>
      <c r="O132" s="282"/>
      <c r="P132" s="287"/>
      <c r="Q132" s="287"/>
      <c r="R132" s="285"/>
      <c r="S132" s="285"/>
      <c r="T132" s="284"/>
      <c r="U132" s="284"/>
      <c r="V132" s="284"/>
      <c r="W132" s="284"/>
      <c r="X132" s="172"/>
      <c r="Y132" s="172"/>
      <c r="Z132" s="172"/>
      <c r="AA132" s="172"/>
      <c r="AB132" s="172"/>
      <c r="AC132" s="172"/>
      <c r="AD132" s="172"/>
      <c r="AE132" s="172"/>
      <c r="AF132" s="172"/>
      <c r="AG132" s="172"/>
      <c r="AH132" s="200"/>
      <c r="AI132" s="200"/>
      <c r="AJ132" s="200"/>
    </row>
    <row r="133" spans="1:36" ht="9.9" customHeight="1" x14ac:dyDescent="0.25">
      <c r="A133" s="339" t="s">
        <v>212</v>
      </c>
      <c r="B133" s="339"/>
      <c r="C133" s="339"/>
      <c r="D133" s="339"/>
      <c r="E133" s="339"/>
      <c r="F133" s="339"/>
      <c r="G133" s="339"/>
      <c r="H133" s="339"/>
      <c r="I133" s="339"/>
      <c r="J133" s="339"/>
      <c r="K133" s="339"/>
      <c r="L133" s="339"/>
      <c r="M133" s="339"/>
      <c r="N133" s="339"/>
      <c r="O133" s="339"/>
      <c r="P133" s="339"/>
      <c r="Q133" s="339"/>
      <c r="R133" s="339"/>
      <c r="S133" s="339"/>
      <c r="T133" s="339"/>
      <c r="U133" s="339"/>
      <c r="V133" s="339"/>
      <c r="W133" s="339"/>
      <c r="X133" s="339"/>
      <c r="Y133" s="339"/>
      <c r="Z133" s="339"/>
      <c r="AA133" s="339"/>
      <c r="AB133" s="339"/>
      <c r="AC133" s="339"/>
      <c r="AD133" s="339"/>
      <c r="AE133" s="339"/>
      <c r="AF133" s="339"/>
      <c r="AG133" s="339"/>
      <c r="AH133" s="339"/>
      <c r="AI133" s="339"/>
      <c r="AJ133" s="339"/>
    </row>
    <row r="134" spans="1:36" ht="9.9" customHeight="1" x14ac:dyDescent="0.25">
      <c r="A134" s="339"/>
      <c r="B134" s="339"/>
      <c r="C134" s="339"/>
      <c r="D134" s="339"/>
      <c r="E134" s="339"/>
      <c r="F134" s="339"/>
      <c r="G134" s="339"/>
      <c r="H134" s="339"/>
      <c r="I134" s="339"/>
      <c r="J134" s="339"/>
      <c r="K134" s="339"/>
      <c r="L134" s="339"/>
      <c r="M134" s="339"/>
      <c r="N134" s="339"/>
      <c r="O134" s="339"/>
      <c r="P134" s="339"/>
      <c r="Q134" s="339"/>
      <c r="R134" s="339"/>
      <c r="S134" s="339"/>
      <c r="T134" s="339"/>
      <c r="U134" s="339"/>
      <c r="V134" s="339"/>
      <c r="W134" s="339"/>
      <c r="X134" s="339"/>
      <c r="Y134" s="339"/>
      <c r="Z134" s="339"/>
      <c r="AA134" s="339"/>
      <c r="AB134" s="339"/>
      <c r="AC134" s="339"/>
      <c r="AD134" s="339"/>
      <c r="AE134" s="339"/>
      <c r="AF134" s="339"/>
      <c r="AG134" s="339"/>
      <c r="AH134" s="339"/>
      <c r="AI134" s="339"/>
      <c r="AJ134" s="339"/>
    </row>
    <row r="135" spans="1:36" ht="9.9" customHeight="1" x14ac:dyDescent="0.25">
      <c r="A135" s="100"/>
      <c r="B135" s="100"/>
      <c r="C135" s="283"/>
      <c r="D135" s="283"/>
      <c r="E135" s="283"/>
      <c r="F135" s="301" t="s">
        <v>105</v>
      </c>
      <c r="G135" s="301"/>
      <c r="H135" s="301" t="s">
        <v>14</v>
      </c>
      <c r="I135" s="301"/>
      <c r="J135" s="374" t="s">
        <v>99</v>
      </c>
      <c r="K135" s="375"/>
      <c r="L135" s="374" t="s">
        <v>163</v>
      </c>
      <c r="M135" s="375"/>
      <c r="N135" s="374" t="s">
        <v>180</v>
      </c>
      <c r="O135" s="375"/>
      <c r="P135" s="288" t="s">
        <v>148</v>
      </c>
      <c r="Q135" s="289"/>
      <c r="R135" s="289"/>
      <c r="S135" s="289"/>
      <c r="T135" s="289"/>
      <c r="U135" s="289"/>
      <c r="V135" s="289"/>
      <c r="W135" s="290"/>
      <c r="X135" s="172"/>
      <c r="Y135" s="172"/>
      <c r="Z135" s="172"/>
      <c r="AA135" s="172"/>
      <c r="AB135" s="172"/>
      <c r="AC135" s="172"/>
      <c r="AD135" s="172"/>
      <c r="AE135" s="172"/>
      <c r="AF135" s="172"/>
      <c r="AG135" s="172"/>
      <c r="AH135" s="200"/>
      <c r="AI135" s="200"/>
      <c r="AJ135" s="200"/>
    </row>
    <row r="136" spans="1:36" ht="9.9" customHeight="1" x14ac:dyDescent="0.25">
      <c r="A136" s="100"/>
      <c r="B136" s="100"/>
      <c r="C136" s="283"/>
      <c r="D136" s="283"/>
      <c r="E136" s="283"/>
      <c r="F136" s="301"/>
      <c r="G136" s="301"/>
      <c r="H136" s="301"/>
      <c r="I136" s="301"/>
      <c r="J136" s="372"/>
      <c r="K136" s="373"/>
      <c r="L136" s="372"/>
      <c r="M136" s="373"/>
      <c r="N136" s="372"/>
      <c r="O136" s="373"/>
      <c r="P136" s="288" t="s">
        <v>72</v>
      </c>
      <c r="Q136" s="290"/>
      <c r="R136" s="288" t="s">
        <v>106</v>
      </c>
      <c r="S136" s="290"/>
      <c r="T136" s="288" t="s">
        <v>107</v>
      </c>
      <c r="U136" s="289"/>
      <c r="V136" s="289"/>
      <c r="W136" s="290"/>
      <c r="X136" s="172"/>
      <c r="Y136" s="172"/>
      <c r="Z136" s="172"/>
      <c r="AA136" s="172"/>
      <c r="AB136" s="172"/>
      <c r="AC136" s="172"/>
      <c r="AD136" s="172"/>
      <c r="AE136" s="172"/>
      <c r="AF136" s="172"/>
      <c r="AG136" s="172"/>
      <c r="AH136" s="200"/>
      <c r="AI136" s="200"/>
      <c r="AJ136" s="200"/>
    </row>
    <row r="137" spans="1:36" ht="9.9" customHeight="1" x14ac:dyDescent="0.25">
      <c r="A137" s="100"/>
      <c r="B137" s="100"/>
      <c r="C137" s="283"/>
      <c r="D137" s="283"/>
      <c r="E137" s="283"/>
      <c r="F137" s="286">
        <f>D71</f>
        <v>25</v>
      </c>
      <c r="G137" s="286"/>
      <c r="H137" s="380" t="str">
        <f>F71</f>
        <v>m3/h</v>
      </c>
      <c r="I137" s="380"/>
      <c r="J137" s="281">
        <f>[1]ANOVA!C23</f>
        <v>17.5</v>
      </c>
      <c r="K137" s="281"/>
      <c r="L137" s="281">
        <f>SQRT([1]ANOVA!$C$13)</f>
        <v>2.1773242158072649E-3</v>
      </c>
      <c r="M137" s="281"/>
      <c r="N137" s="281">
        <f>([1]ANOVA!$C$15)</f>
        <v>1.0706522760898125E-2</v>
      </c>
      <c r="O137" s="281"/>
      <c r="P137" s="293">
        <f>[1]ANOVA!$C$48</f>
        <v>1.1294236602628915</v>
      </c>
      <c r="Q137" s="293"/>
      <c r="R137" s="292">
        <f>[1]ANOVA!$C$49</f>
        <v>5.1432528497847176</v>
      </c>
      <c r="S137" s="292"/>
      <c r="T137" s="291" t="str">
        <f>ANOVA!$F$50</f>
        <v>Aceptado</v>
      </c>
      <c r="U137" s="291"/>
      <c r="V137" s="291"/>
      <c r="W137" s="291"/>
      <c r="X137" s="172"/>
      <c r="Y137" s="172"/>
      <c r="Z137" s="172"/>
      <c r="AA137" s="172"/>
      <c r="AB137" s="172"/>
      <c r="AC137" s="172"/>
      <c r="AD137" s="172"/>
      <c r="AE137" s="172"/>
      <c r="AF137" s="172"/>
      <c r="AG137" s="172"/>
      <c r="AH137" s="200"/>
      <c r="AI137" s="200"/>
      <c r="AJ137" s="200"/>
    </row>
    <row r="138" spans="1:36" ht="9.9" customHeight="1" x14ac:dyDescent="0.25">
      <c r="A138" s="100"/>
      <c r="B138" s="100"/>
      <c r="C138" s="283"/>
      <c r="D138" s="283"/>
      <c r="E138" s="283"/>
      <c r="F138" s="286">
        <f>D72</f>
        <v>17.5</v>
      </c>
      <c r="G138" s="286"/>
      <c r="H138" s="380" t="str">
        <f>F72</f>
        <v>m3/h</v>
      </c>
      <c r="I138" s="380"/>
      <c r="J138" s="281">
        <f>[1]ANOVA!$D$10</f>
        <v>8.3732377913869772E-3</v>
      </c>
      <c r="K138" s="281"/>
      <c r="L138" s="281">
        <f>SQRT([1]ANOVA!$D$13)</f>
        <v>0</v>
      </c>
      <c r="M138" s="281"/>
      <c r="N138" s="281">
        <f>([1]ANOVA!$D$15)</f>
        <v>8.3732377913869772E-3</v>
      </c>
      <c r="O138" s="281"/>
      <c r="P138" s="293">
        <f>[1]ANOVA!$D$48</f>
        <v>0.41045958795562371</v>
      </c>
      <c r="Q138" s="293"/>
      <c r="R138" s="292">
        <f>[1]ANOVA!$C$49</f>
        <v>5.1432528497847176</v>
      </c>
      <c r="S138" s="292"/>
      <c r="T138" s="291" t="str">
        <f>ANOVA!$G$50</f>
        <v>Aceptado</v>
      </c>
      <c r="U138" s="291"/>
      <c r="V138" s="291"/>
      <c r="W138" s="291"/>
      <c r="X138" s="172"/>
      <c r="Y138" s="172"/>
      <c r="Z138" s="172"/>
      <c r="AA138" s="172"/>
      <c r="AB138" s="172"/>
      <c r="AC138" s="172"/>
      <c r="AD138" s="172"/>
      <c r="AE138" s="172"/>
      <c r="AF138" s="172"/>
      <c r="AG138" s="172"/>
      <c r="AH138" s="200"/>
      <c r="AI138" s="200"/>
      <c r="AJ138" s="200"/>
    </row>
    <row r="139" spans="1:36" ht="9.9" customHeight="1" x14ac:dyDescent="0.25">
      <c r="A139" s="47"/>
      <c r="B139" s="104"/>
      <c r="C139" s="283"/>
      <c r="D139" s="283"/>
      <c r="E139" s="283"/>
      <c r="F139" s="379"/>
      <c r="G139" s="379"/>
      <c r="H139" s="283"/>
      <c r="I139" s="283"/>
      <c r="J139" s="282"/>
      <c r="K139" s="282"/>
      <c r="L139" s="282"/>
      <c r="M139" s="282"/>
      <c r="N139" s="282"/>
      <c r="O139" s="282"/>
      <c r="P139" s="287"/>
      <c r="Q139" s="287"/>
      <c r="R139" s="285"/>
      <c r="S139" s="285"/>
      <c r="T139" s="284"/>
      <c r="U139" s="284"/>
      <c r="V139" s="284"/>
      <c r="W139" s="284"/>
      <c r="X139" s="172"/>
      <c r="Y139" s="172"/>
      <c r="Z139" s="172"/>
      <c r="AA139" s="172"/>
      <c r="AB139" s="172"/>
      <c r="AC139" s="172"/>
      <c r="AD139" s="172"/>
      <c r="AE139" s="172"/>
      <c r="AF139" s="172"/>
      <c r="AG139" s="172"/>
      <c r="AH139" s="200"/>
      <c r="AI139" s="200"/>
      <c r="AJ139" s="200"/>
    </row>
    <row r="140" spans="1:36" ht="9.9" customHeight="1" x14ac:dyDescent="0.25">
      <c r="A140" s="47"/>
      <c r="B140" s="104"/>
      <c r="C140" s="283"/>
      <c r="D140" s="283"/>
      <c r="E140" s="283"/>
      <c r="F140" s="379"/>
      <c r="G140" s="379"/>
      <c r="H140" s="283"/>
      <c r="I140" s="283"/>
      <c r="J140" s="282"/>
      <c r="K140" s="282"/>
      <c r="L140" s="282"/>
      <c r="M140" s="282"/>
      <c r="N140" s="282"/>
      <c r="O140" s="282"/>
      <c r="P140" s="287"/>
      <c r="Q140" s="287"/>
      <c r="R140" s="285"/>
      <c r="S140" s="285"/>
      <c r="T140" s="284"/>
      <c r="U140" s="284"/>
      <c r="V140" s="284"/>
      <c r="W140" s="284"/>
      <c r="X140" s="172"/>
      <c r="Y140" s="172"/>
      <c r="Z140" s="172"/>
      <c r="AA140" s="172"/>
      <c r="AB140" s="172"/>
      <c r="AC140" s="172"/>
      <c r="AD140" s="172"/>
      <c r="AE140" s="172"/>
      <c r="AF140" s="172"/>
      <c r="AG140" s="172"/>
      <c r="AH140" s="200"/>
      <c r="AI140" s="200"/>
      <c r="AJ140" s="200"/>
    </row>
    <row r="141" spans="1:36" ht="9.9" customHeight="1" x14ac:dyDescent="0.25">
      <c r="A141" s="47"/>
      <c r="B141" s="63"/>
      <c r="C141" s="283"/>
      <c r="D141" s="283"/>
      <c r="E141" s="283"/>
      <c r="F141" s="379"/>
      <c r="G141" s="379"/>
      <c r="H141" s="283"/>
      <c r="I141" s="283"/>
      <c r="J141" s="282"/>
      <c r="K141" s="282"/>
      <c r="L141" s="282"/>
      <c r="M141" s="282"/>
      <c r="N141" s="282"/>
      <c r="O141" s="282"/>
      <c r="P141" s="287"/>
      <c r="Q141" s="287"/>
      <c r="R141" s="285"/>
      <c r="S141" s="285"/>
      <c r="T141" s="284"/>
      <c r="U141" s="284"/>
      <c r="V141" s="284"/>
      <c r="W141" s="284"/>
      <c r="X141" s="172"/>
      <c r="Y141" s="172"/>
      <c r="Z141" s="172"/>
      <c r="AA141" s="172"/>
      <c r="AB141" s="172"/>
      <c r="AC141" s="172"/>
      <c r="AD141" s="172"/>
      <c r="AE141" s="172"/>
      <c r="AF141" s="172"/>
      <c r="AG141" s="172"/>
      <c r="AH141" s="200"/>
      <c r="AI141" s="200"/>
      <c r="AJ141" s="200"/>
    </row>
    <row r="142" spans="1:36" x14ac:dyDescent="0.25">
      <c r="C142" s="172"/>
      <c r="D142" s="172"/>
      <c r="E142" s="172"/>
      <c r="F142" s="172"/>
      <c r="G142" s="172"/>
      <c r="H142" s="172"/>
      <c r="I142" s="172"/>
      <c r="J142" s="172"/>
      <c r="K142" s="172"/>
      <c r="L142" s="172"/>
      <c r="M142" s="172"/>
      <c r="N142" s="172"/>
      <c r="O142" s="172"/>
      <c r="P142" s="172"/>
      <c r="Q142" s="172"/>
      <c r="R142" s="172"/>
      <c r="S142" s="172"/>
      <c r="T142" s="172"/>
      <c r="U142" s="172"/>
      <c r="V142" s="172"/>
      <c r="W142" s="172"/>
      <c r="X142" s="172"/>
      <c r="Y142" s="172"/>
      <c r="Z142" s="172"/>
      <c r="AA142" s="172"/>
      <c r="AB142" s="172"/>
      <c r="AC142" s="172"/>
      <c r="AD142" s="200"/>
      <c r="AE142" s="200"/>
      <c r="AF142" s="200"/>
      <c r="AG142" s="200"/>
      <c r="AH142" s="200"/>
      <c r="AI142" s="200"/>
      <c r="AJ142" s="200"/>
    </row>
    <row r="143" spans="1:36" x14ac:dyDescent="0.25">
      <c r="C143" s="172"/>
      <c r="D143" s="172"/>
      <c r="E143" s="172"/>
      <c r="F143" s="172"/>
      <c r="G143" s="172"/>
      <c r="H143" s="172"/>
      <c r="I143" s="172"/>
      <c r="J143" s="172"/>
      <c r="K143" s="172"/>
      <c r="L143" s="172"/>
      <c r="M143" s="172"/>
      <c r="N143" s="172"/>
      <c r="O143" s="172"/>
      <c r="P143" s="172"/>
      <c r="Q143" s="172"/>
      <c r="R143" s="172"/>
      <c r="S143" s="172"/>
      <c r="T143" s="172"/>
      <c r="U143" s="172"/>
      <c r="V143" s="172"/>
      <c r="W143" s="172"/>
      <c r="X143" s="172"/>
      <c r="Y143" s="172"/>
      <c r="Z143" s="172"/>
      <c r="AA143" s="172"/>
      <c r="AB143" s="172"/>
      <c r="AC143" s="172"/>
      <c r="AD143" s="172"/>
      <c r="AE143" s="172"/>
      <c r="AF143" s="172"/>
      <c r="AG143" s="172"/>
      <c r="AH143" s="172"/>
      <c r="AI143" s="172"/>
      <c r="AJ143" s="172"/>
    </row>
    <row r="144" spans="1:36" x14ac:dyDescent="0.25">
      <c r="C144" s="172"/>
      <c r="D144" s="172"/>
      <c r="E144" s="172"/>
      <c r="F144" s="172"/>
      <c r="G144" s="172"/>
      <c r="H144" s="172"/>
      <c r="I144" s="172"/>
      <c r="J144" s="172"/>
      <c r="K144" s="172"/>
      <c r="L144" s="172"/>
      <c r="M144" s="172"/>
      <c r="N144" s="172"/>
      <c r="O144" s="172"/>
      <c r="P144" s="172"/>
      <c r="Q144" s="172"/>
      <c r="R144" s="172"/>
      <c r="S144" s="172"/>
      <c r="T144" s="172"/>
      <c r="U144" s="172"/>
      <c r="V144" s="172"/>
      <c r="W144" s="172"/>
      <c r="X144" s="172"/>
      <c r="Y144" s="172"/>
      <c r="Z144" s="172"/>
      <c r="AA144" s="172"/>
      <c r="AB144" s="172"/>
      <c r="AC144" s="172"/>
      <c r="AD144" s="172"/>
      <c r="AE144" s="172"/>
      <c r="AF144" s="172"/>
      <c r="AG144" s="172"/>
      <c r="AH144" s="172"/>
      <c r="AI144" s="172"/>
      <c r="AJ144" s="172"/>
    </row>
    <row r="145" spans="1:36" x14ac:dyDescent="0.25">
      <c r="C145" s="172"/>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172"/>
      <c r="Z145" s="172"/>
      <c r="AA145" s="172"/>
      <c r="AB145" s="172"/>
      <c r="AC145" s="172"/>
      <c r="AD145" s="172"/>
      <c r="AE145" s="172"/>
      <c r="AF145" s="172"/>
      <c r="AG145" s="172"/>
      <c r="AH145" s="172"/>
      <c r="AI145" s="172"/>
      <c r="AJ145" s="172"/>
    </row>
    <row r="146" spans="1:36" x14ac:dyDescent="0.25">
      <c r="C146" s="172"/>
      <c r="D146" s="172"/>
      <c r="E146" s="172"/>
      <c r="F146" s="172"/>
      <c r="G146" s="172"/>
      <c r="H146" s="172"/>
      <c r="I146" s="172"/>
      <c r="J146" s="172"/>
      <c r="K146" s="172"/>
      <c r="L146" s="172"/>
      <c r="M146" s="172"/>
      <c r="N146" s="172"/>
      <c r="O146" s="172"/>
      <c r="P146" s="172"/>
      <c r="Q146" s="172"/>
      <c r="R146" s="172"/>
      <c r="S146" s="172"/>
      <c r="T146" s="172"/>
      <c r="U146" s="172"/>
      <c r="V146" s="172"/>
      <c r="W146" s="172"/>
      <c r="X146" s="172"/>
      <c r="Y146" s="172"/>
      <c r="Z146" s="172"/>
      <c r="AA146" s="172"/>
      <c r="AB146" s="172"/>
      <c r="AC146" s="172"/>
      <c r="AD146" s="172"/>
      <c r="AE146" s="172"/>
      <c r="AF146" s="172"/>
      <c r="AG146" s="172"/>
      <c r="AH146" s="172"/>
      <c r="AI146" s="172"/>
      <c r="AJ146" s="172"/>
    </row>
    <row r="147" spans="1:36" x14ac:dyDescent="0.25">
      <c r="C147" s="172"/>
      <c r="D147" s="172"/>
      <c r="E147" s="172"/>
      <c r="F147" s="172"/>
      <c r="G147" s="172"/>
      <c r="H147" s="172"/>
      <c r="I147" s="172"/>
      <c r="J147" s="172"/>
      <c r="K147" s="172"/>
      <c r="L147" s="172"/>
      <c r="M147" s="172"/>
      <c r="N147" s="172"/>
      <c r="O147" s="172"/>
      <c r="P147" s="172"/>
      <c r="Q147" s="172"/>
      <c r="R147" s="172"/>
      <c r="S147" s="172"/>
      <c r="T147" s="172"/>
      <c r="U147" s="172"/>
      <c r="V147" s="172"/>
      <c r="W147" s="172"/>
      <c r="X147" s="172"/>
      <c r="Y147" s="172"/>
      <c r="Z147" s="172"/>
      <c r="AA147" s="172"/>
      <c r="AB147" s="172"/>
      <c r="AC147" s="172"/>
      <c r="AD147" s="172"/>
      <c r="AE147" s="172"/>
      <c r="AF147" s="172"/>
      <c r="AG147" s="172"/>
      <c r="AH147" s="172"/>
      <c r="AI147" s="172"/>
      <c r="AJ147" s="172"/>
    </row>
    <row r="148" spans="1:36" x14ac:dyDescent="0.25">
      <c r="C148" s="172"/>
      <c r="D148" s="172"/>
      <c r="E148" s="172"/>
      <c r="F148" s="172"/>
      <c r="G148" s="172"/>
      <c r="H148" s="172"/>
      <c r="I148" s="172"/>
      <c r="J148" s="172"/>
      <c r="K148" s="172"/>
      <c r="L148" s="172"/>
      <c r="M148" s="172"/>
      <c r="N148" s="172"/>
      <c r="O148" s="172"/>
      <c r="P148" s="172"/>
      <c r="Q148" s="172"/>
      <c r="R148" s="172"/>
      <c r="S148" s="172"/>
      <c r="T148" s="172"/>
      <c r="U148" s="172"/>
      <c r="V148" s="172"/>
      <c r="W148" s="172"/>
      <c r="X148" s="172"/>
      <c r="Y148" s="172"/>
      <c r="Z148" s="172"/>
      <c r="AA148" s="172"/>
      <c r="AB148" s="172"/>
      <c r="AC148" s="172"/>
      <c r="AD148" s="172"/>
      <c r="AE148" s="172"/>
      <c r="AF148" s="172"/>
      <c r="AG148" s="172"/>
      <c r="AH148" s="172"/>
      <c r="AI148" s="172"/>
      <c r="AJ148" s="172"/>
    </row>
    <row r="149" spans="1:36" x14ac:dyDescent="0.25">
      <c r="C149" s="172"/>
      <c r="D149" s="172"/>
      <c r="E149" s="172"/>
      <c r="F149" s="172"/>
      <c r="G149" s="172"/>
      <c r="H149" s="172"/>
      <c r="I149" s="172"/>
      <c r="J149" s="172"/>
      <c r="K149" s="172"/>
      <c r="L149" s="172"/>
      <c r="M149" s="172"/>
      <c r="N149" s="172"/>
      <c r="O149" s="172"/>
      <c r="P149" s="172"/>
      <c r="Q149" s="172"/>
      <c r="R149" s="172"/>
      <c r="S149" s="172"/>
      <c r="T149" s="172"/>
      <c r="U149" s="172"/>
      <c r="V149" s="172"/>
      <c r="W149" s="172"/>
      <c r="X149" s="172"/>
      <c r="Y149" s="172"/>
      <c r="Z149" s="172"/>
      <c r="AA149" s="172"/>
      <c r="AB149" s="172"/>
      <c r="AC149" s="172"/>
      <c r="AD149" s="172"/>
      <c r="AE149" s="172"/>
      <c r="AF149" s="172"/>
      <c r="AG149" s="172"/>
      <c r="AH149" s="172"/>
      <c r="AI149" s="172"/>
      <c r="AJ149" s="172"/>
    </row>
    <row r="150" spans="1:36" x14ac:dyDescent="0.25">
      <c r="C150" s="172"/>
      <c r="D150" s="172"/>
      <c r="E150" s="172"/>
      <c r="F150" s="172"/>
      <c r="G150" s="172"/>
      <c r="H150" s="172"/>
      <c r="I150" s="172"/>
      <c r="J150" s="172"/>
      <c r="K150" s="172"/>
      <c r="L150" s="172"/>
      <c r="M150" s="172"/>
      <c r="N150" s="172"/>
      <c r="O150" s="172"/>
      <c r="P150" s="172"/>
      <c r="Q150" s="172"/>
      <c r="R150" s="172"/>
      <c r="S150" s="172"/>
      <c r="T150" s="172"/>
      <c r="U150" s="172"/>
      <c r="V150" s="172"/>
      <c r="W150" s="172"/>
      <c r="X150" s="172"/>
      <c r="Y150" s="172"/>
      <c r="Z150" s="172"/>
      <c r="AA150" s="172"/>
      <c r="AB150" s="172"/>
      <c r="AC150" s="172"/>
      <c r="AD150" s="172"/>
      <c r="AE150" s="172"/>
      <c r="AF150" s="172"/>
      <c r="AG150" s="172"/>
      <c r="AH150" s="172"/>
      <c r="AI150" s="172"/>
      <c r="AJ150" s="172"/>
    </row>
    <row r="151" spans="1:36" x14ac:dyDescent="0.25">
      <c r="C151" s="172"/>
      <c r="D151" s="172"/>
      <c r="E151" s="172"/>
      <c r="F151" s="172"/>
      <c r="G151" s="172"/>
      <c r="H151" s="172"/>
      <c r="I151" s="172"/>
      <c r="J151" s="172"/>
      <c r="K151" s="172"/>
      <c r="L151" s="172"/>
      <c r="M151" s="172"/>
      <c r="N151" s="172"/>
      <c r="O151" s="172"/>
      <c r="P151" s="172"/>
      <c r="Q151" s="172"/>
      <c r="R151" s="172"/>
      <c r="S151" s="172"/>
      <c r="T151" s="172"/>
      <c r="U151" s="172"/>
      <c r="V151" s="172"/>
      <c r="W151" s="172"/>
      <c r="X151" s="172"/>
      <c r="Y151" s="172"/>
      <c r="Z151" s="172"/>
      <c r="AA151" s="172"/>
      <c r="AB151" s="172"/>
      <c r="AC151" s="172"/>
      <c r="AD151" s="172"/>
      <c r="AE151" s="172"/>
      <c r="AF151" s="172"/>
      <c r="AG151" s="172"/>
      <c r="AH151" s="172"/>
      <c r="AI151" s="172"/>
      <c r="AJ151" s="172"/>
    </row>
    <row r="152" spans="1:36" x14ac:dyDescent="0.25">
      <c r="A152" s="101"/>
      <c r="B152" s="101"/>
      <c r="C152" s="201"/>
      <c r="D152" s="201"/>
      <c r="E152" s="201"/>
      <c r="F152" s="201"/>
      <c r="G152" s="201"/>
      <c r="H152" s="201"/>
      <c r="I152" s="201"/>
      <c r="J152" s="201"/>
      <c r="K152" s="201"/>
      <c r="L152" s="201"/>
      <c r="M152" s="201"/>
      <c r="N152" s="201"/>
      <c r="O152" s="201"/>
      <c r="P152" s="201"/>
      <c r="Q152" s="201"/>
      <c r="R152" s="201"/>
      <c r="S152" s="201"/>
      <c r="T152" s="201"/>
      <c r="U152" s="201"/>
      <c r="V152" s="201"/>
      <c r="W152" s="201"/>
      <c r="X152" s="201"/>
      <c r="Y152" s="201"/>
      <c r="Z152" s="201"/>
      <c r="AA152" s="201"/>
      <c r="AB152" s="201"/>
      <c r="AC152" s="201"/>
      <c r="AD152" s="201"/>
      <c r="AE152" s="201"/>
      <c r="AF152" s="201"/>
      <c r="AG152" s="201"/>
      <c r="AH152" s="201"/>
      <c r="AI152" s="201"/>
      <c r="AJ152" s="201"/>
    </row>
    <row r="153" spans="1:36" x14ac:dyDescent="0.25">
      <c r="A153" s="101"/>
      <c r="B153" s="101"/>
      <c r="C153" s="101"/>
      <c r="D153" s="101"/>
      <c r="E153" s="101"/>
      <c r="F153" s="101"/>
      <c r="G153" s="101"/>
      <c r="H153" s="101"/>
      <c r="I153" s="101"/>
      <c r="J153" s="101"/>
      <c r="K153" s="101"/>
      <c r="L153" s="101"/>
      <c r="M153" s="101"/>
      <c r="N153" s="101"/>
      <c r="O153" s="101"/>
      <c r="P153" s="101"/>
      <c r="Q153" s="101"/>
      <c r="R153" s="101"/>
      <c r="S153" s="101"/>
      <c r="T153" s="101"/>
      <c r="U153" s="101"/>
      <c r="V153" s="101"/>
      <c r="W153" s="101"/>
      <c r="X153" s="101"/>
      <c r="Y153" s="101"/>
      <c r="Z153" s="101"/>
      <c r="AA153" s="101"/>
      <c r="AB153" s="101"/>
      <c r="AC153" s="101"/>
      <c r="AD153" s="101"/>
      <c r="AE153" s="101"/>
      <c r="AF153" s="101"/>
      <c r="AG153" s="101"/>
      <c r="AH153" s="101"/>
      <c r="AI153" s="101"/>
      <c r="AJ153" s="101"/>
    </row>
    <row r="154" spans="1:36" ht="13.2" customHeight="1" x14ac:dyDescent="0.25">
      <c r="A154" s="304" t="s">
        <v>108</v>
      </c>
      <c r="B154" s="305"/>
      <c r="C154" s="305"/>
      <c r="D154" s="305"/>
      <c r="E154" s="305"/>
      <c r="F154" s="305"/>
      <c r="G154" s="305"/>
      <c r="H154" s="305"/>
      <c r="I154" s="305"/>
      <c r="J154" s="305"/>
      <c r="K154" s="305"/>
      <c r="L154" s="305"/>
      <c r="M154" s="305"/>
      <c r="N154" s="305"/>
      <c r="O154" s="305"/>
      <c r="P154" s="305"/>
      <c r="Q154" s="305"/>
      <c r="R154" s="305"/>
      <c r="S154" s="305"/>
      <c r="T154" s="305"/>
      <c r="U154" s="305"/>
      <c r="V154" s="305"/>
      <c r="W154" s="305"/>
      <c r="X154" s="305"/>
      <c r="Y154" s="305"/>
      <c r="Z154" s="305"/>
      <c r="AA154" s="305"/>
      <c r="AB154" s="305"/>
      <c r="AC154" s="305"/>
      <c r="AD154" s="305"/>
      <c r="AE154" s="305"/>
      <c r="AF154" s="305"/>
      <c r="AG154" s="305"/>
      <c r="AH154" s="305"/>
      <c r="AI154" s="305"/>
      <c r="AJ154" s="306"/>
    </row>
    <row r="155" spans="1:36" x14ac:dyDescent="0.25">
      <c r="A155" s="302" t="s">
        <v>201</v>
      </c>
      <c r="B155" s="302"/>
      <c r="C155" s="302"/>
      <c r="D155" s="302"/>
      <c r="E155" s="302"/>
      <c r="F155" s="302"/>
      <c r="G155" s="302"/>
      <c r="H155" s="302"/>
      <c r="I155" s="302"/>
      <c r="J155" s="302"/>
      <c r="K155" s="302"/>
      <c r="L155" s="302"/>
      <c r="M155" s="302"/>
      <c r="N155" s="302"/>
      <c r="O155" s="302"/>
      <c r="P155" s="302"/>
      <c r="Q155" s="302"/>
      <c r="R155" s="302"/>
      <c r="S155" s="302"/>
      <c r="T155" s="302"/>
      <c r="U155" s="302"/>
      <c r="V155" s="302"/>
      <c r="W155" s="302"/>
      <c r="X155" s="302"/>
      <c r="Y155" s="302"/>
      <c r="Z155" s="302"/>
      <c r="AA155" s="302"/>
      <c r="AB155" s="302"/>
      <c r="AC155" s="302"/>
      <c r="AD155" s="302"/>
      <c r="AE155" s="302"/>
      <c r="AF155" s="302"/>
      <c r="AG155" s="302"/>
      <c r="AH155" s="302"/>
      <c r="AI155" s="302"/>
      <c r="AJ155" s="302"/>
    </row>
    <row r="156" spans="1:36" x14ac:dyDescent="0.25">
      <c r="A156" s="303"/>
      <c r="B156" s="303"/>
      <c r="C156" s="303"/>
      <c r="D156" s="303"/>
      <c r="E156" s="303"/>
      <c r="F156" s="303"/>
      <c r="G156" s="303"/>
      <c r="H156" s="303"/>
      <c r="I156" s="303"/>
      <c r="J156" s="303"/>
      <c r="K156" s="303"/>
      <c r="L156" s="303"/>
      <c r="M156" s="303"/>
      <c r="N156" s="303"/>
      <c r="O156" s="303"/>
      <c r="P156" s="303"/>
      <c r="Q156" s="303"/>
      <c r="R156" s="303"/>
      <c r="S156" s="303"/>
      <c r="T156" s="303"/>
      <c r="U156" s="303"/>
      <c r="V156" s="303"/>
      <c r="W156" s="303"/>
      <c r="X156" s="303"/>
      <c r="Y156" s="303"/>
      <c r="Z156" s="303"/>
      <c r="AA156" s="303"/>
      <c r="AB156" s="303"/>
      <c r="AC156" s="303"/>
      <c r="AD156" s="303"/>
      <c r="AE156" s="303"/>
      <c r="AF156" s="303"/>
      <c r="AG156" s="303"/>
      <c r="AH156" s="303"/>
      <c r="AI156" s="303"/>
      <c r="AJ156" s="303"/>
    </row>
    <row r="157" spans="1:36" x14ac:dyDescent="0.25">
      <c r="A157" s="303"/>
      <c r="B157" s="303"/>
      <c r="C157" s="303"/>
      <c r="D157" s="303"/>
      <c r="E157" s="303"/>
      <c r="F157" s="303"/>
      <c r="G157" s="303"/>
      <c r="H157" s="303"/>
      <c r="I157" s="303"/>
      <c r="J157" s="303"/>
      <c r="K157" s="303"/>
      <c r="L157" s="303"/>
      <c r="M157" s="303"/>
      <c r="N157" s="303"/>
      <c r="O157" s="303"/>
      <c r="P157" s="303"/>
      <c r="Q157" s="303"/>
      <c r="R157" s="303"/>
      <c r="S157" s="303"/>
      <c r="T157" s="303"/>
      <c r="U157" s="303"/>
      <c r="V157" s="303"/>
      <c r="W157" s="303"/>
      <c r="X157" s="303"/>
      <c r="Y157" s="303"/>
      <c r="Z157" s="303"/>
      <c r="AA157" s="303"/>
      <c r="AB157" s="303"/>
      <c r="AC157" s="303"/>
      <c r="AD157" s="303"/>
      <c r="AE157" s="303"/>
      <c r="AF157" s="303"/>
      <c r="AG157" s="303"/>
      <c r="AH157" s="303"/>
      <c r="AI157" s="303"/>
      <c r="AJ157" s="303"/>
    </row>
    <row r="158" spans="1:36" x14ac:dyDescent="0.25">
      <c r="A158" s="303"/>
      <c r="B158" s="303"/>
      <c r="C158" s="303"/>
      <c r="D158" s="303"/>
      <c r="E158" s="303"/>
      <c r="F158" s="303"/>
      <c r="G158" s="303"/>
      <c r="H158" s="303"/>
      <c r="I158" s="303"/>
      <c r="J158" s="303"/>
      <c r="K158" s="303"/>
      <c r="L158" s="303"/>
      <c r="M158" s="303"/>
      <c r="N158" s="303"/>
      <c r="O158" s="303"/>
      <c r="P158" s="303"/>
      <c r="Q158" s="303"/>
      <c r="R158" s="303"/>
      <c r="S158" s="303"/>
      <c r="T158" s="303"/>
      <c r="U158" s="303"/>
      <c r="V158" s="303"/>
      <c r="W158" s="303"/>
      <c r="X158" s="303"/>
      <c r="Y158" s="303"/>
      <c r="Z158" s="303"/>
      <c r="AA158" s="303"/>
      <c r="AB158" s="303"/>
      <c r="AC158" s="303"/>
      <c r="AD158" s="303"/>
      <c r="AE158" s="303"/>
      <c r="AF158" s="303"/>
      <c r="AG158" s="303"/>
      <c r="AH158" s="303"/>
      <c r="AI158" s="303"/>
      <c r="AJ158" s="303"/>
    </row>
    <row r="159" spans="1:36" x14ac:dyDescent="0.25">
      <c r="A159" s="303"/>
      <c r="B159" s="303"/>
      <c r="C159" s="303"/>
      <c r="D159" s="303"/>
      <c r="E159" s="303"/>
      <c r="F159" s="303"/>
      <c r="G159" s="303"/>
      <c r="H159" s="303"/>
      <c r="I159" s="303"/>
      <c r="J159" s="303"/>
      <c r="K159" s="303"/>
      <c r="L159" s="303"/>
      <c r="M159" s="303"/>
      <c r="N159" s="303"/>
      <c r="O159" s="303"/>
      <c r="P159" s="303"/>
      <c r="Q159" s="303"/>
      <c r="R159" s="303"/>
      <c r="S159" s="303"/>
      <c r="T159" s="303"/>
      <c r="U159" s="303"/>
      <c r="V159" s="303"/>
      <c r="W159" s="303"/>
      <c r="X159" s="303"/>
      <c r="Y159" s="303"/>
      <c r="Z159" s="303"/>
      <c r="AA159" s="303"/>
      <c r="AB159" s="303"/>
      <c r="AC159" s="303"/>
      <c r="AD159" s="303"/>
      <c r="AE159" s="303"/>
      <c r="AF159" s="303"/>
      <c r="AG159" s="303"/>
      <c r="AH159" s="303"/>
      <c r="AI159" s="303"/>
      <c r="AJ159" s="303"/>
    </row>
    <row r="160" spans="1:36" x14ac:dyDescent="0.25">
      <c r="A160" s="303"/>
      <c r="B160" s="303"/>
      <c r="C160" s="303"/>
      <c r="D160" s="303"/>
      <c r="E160" s="303"/>
      <c r="F160" s="303"/>
      <c r="G160" s="303"/>
      <c r="H160" s="303"/>
      <c r="I160" s="303"/>
      <c r="J160" s="303"/>
      <c r="K160" s="303"/>
      <c r="L160" s="303"/>
      <c r="M160" s="303"/>
      <c r="N160" s="303"/>
      <c r="O160" s="303"/>
      <c r="P160" s="303"/>
      <c r="Q160" s="303"/>
      <c r="R160" s="303"/>
      <c r="S160" s="303"/>
      <c r="T160" s="303"/>
      <c r="U160" s="303"/>
      <c r="V160" s="303"/>
      <c r="W160" s="303"/>
      <c r="X160" s="303"/>
      <c r="Y160" s="303"/>
      <c r="Z160" s="303"/>
      <c r="AA160" s="303"/>
      <c r="AB160" s="303"/>
      <c r="AC160" s="303"/>
      <c r="AD160" s="303"/>
      <c r="AE160" s="303"/>
      <c r="AF160" s="303"/>
      <c r="AG160" s="303"/>
      <c r="AH160" s="303"/>
      <c r="AI160" s="303"/>
      <c r="AJ160" s="303"/>
    </row>
    <row r="161" spans="1:36" x14ac:dyDescent="0.25">
      <c r="A161" s="303"/>
      <c r="B161" s="303"/>
      <c r="C161" s="303"/>
      <c r="D161" s="303"/>
      <c r="E161" s="303"/>
      <c r="F161" s="303"/>
      <c r="G161" s="303"/>
      <c r="H161" s="303"/>
      <c r="I161" s="303"/>
      <c r="J161" s="303"/>
      <c r="K161" s="303"/>
      <c r="L161" s="303"/>
      <c r="M161" s="303"/>
      <c r="N161" s="303"/>
      <c r="O161" s="303"/>
      <c r="P161" s="303"/>
      <c r="Q161" s="303"/>
      <c r="R161" s="303"/>
      <c r="S161" s="303"/>
      <c r="T161" s="303"/>
      <c r="U161" s="303"/>
      <c r="V161" s="303"/>
      <c r="W161" s="303"/>
      <c r="X161" s="303"/>
      <c r="Y161" s="303"/>
      <c r="Z161" s="303"/>
      <c r="AA161" s="303"/>
      <c r="AB161" s="303"/>
      <c r="AC161" s="303"/>
      <c r="AD161" s="303"/>
      <c r="AE161" s="303"/>
      <c r="AF161" s="303"/>
      <c r="AG161" s="303"/>
      <c r="AH161" s="303"/>
      <c r="AI161" s="303"/>
      <c r="AJ161" s="303"/>
    </row>
    <row r="162" spans="1:36" x14ac:dyDescent="0.25">
      <c r="A162" s="303"/>
      <c r="B162" s="303"/>
      <c r="C162" s="303"/>
      <c r="D162" s="303"/>
      <c r="E162" s="303"/>
      <c r="F162" s="303"/>
      <c r="G162" s="303"/>
      <c r="H162" s="303"/>
      <c r="I162" s="303"/>
      <c r="J162" s="303"/>
      <c r="K162" s="303"/>
      <c r="L162" s="303"/>
      <c r="M162" s="303"/>
      <c r="N162" s="303"/>
      <c r="O162" s="303"/>
      <c r="P162" s="303"/>
      <c r="Q162" s="303"/>
      <c r="R162" s="303"/>
      <c r="S162" s="303"/>
      <c r="T162" s="303"/>
      <c r="U162" s="303"/>
      <c r="V162" s="303"/>
      <c r="W162" s="303"/>
      <c r="X162" s="303"/>
      <c r="Y162" s="303"/>
      <c r="Z162" s="303"/>
      <c r="AA162" s="303"/>
      <c r="AB162" s="303"/>
      <c r="AC162" s="303"/>
      <c r="AD162" s="303"/>
      <c r="AE162" s="303"/>
      <c r="AF162" s="303"/>
      <c r="AG162" s="303"/>
      <c r="AH162" s="303"/>
      <c r="AI162" s="303"/>
      <c r="AJ162" s="303"/>
    </row>
    <row r="163" spans="1:36" ht="13.8" thickBot="1" x14ac:dyDescent="0.3">
      <c r="A163" s="277"/>
      <c r="B163" s="277"/>
      <c r="C163" s="277"/>
      <c r="D163" s="277"/>
      <c r="E163" s="277"/>
      <c r="F163" s="277"/>
      <c r="G163" s="277"/>
      <c r="H163" s="277"/>
      <c r="I163" s="278"/>
      <c r="J163" s="278"/>
      <c r="K163" s="278"/>
      <c r="L163" s="278"/>
      <c r="M163" s="278"/>
      <c r="N163" s="279"/>
      <c r="O163" s="279"/>
      <c r="P163" s="278"/>
      <c r="Q163" s="278"/>
      <c r="R163" s="278"/>
      <c r="S163" s="278"/>
      <c r="T163" s="278"/>
      <c r="U163" s="279"/>
      <c r="V163" s="279"/>
      <c r="W163" s="280"/>
      <c r="X163" s="280"/>
      <c r="Y163" s="280"/>
      <c r="Z163" s="280"/>
      <c r="AA163" s="280"/>
      <c r="AB163" s="279"/>
      <c r="AC163" s="279"/>
      <c r="AD163" s="280"/>
      <c r="AE163" s="280"/>
      <c r="AF163" s="280"/>
      <c r="AG163" s="280"/>
      <c r="AH163" s="280"/>
      <c r="AI163" s="279"/>
      <c r="AJ163" s="279"/>
    </row>
    <row r="164" spans="1:36" x14ac:dyDescent="0.25">
      <c r="A164" s="107"/>
      <c r="B164" s="107"/>
      <c r="C164" s="107"/>
      <c r="D164" s="107"/>
      <c r="E164" s="107"/>
      <c r="F164" s="107"/>
      <c r="G164" s="107"/>
      <c r="H164" s="107"/>
      <c r="I164" s="104"/>
      <c r="J164" s="104"/>
      <c r="K164" s="104"/>
      <c r="L164" s="104"/>
      <c r="M164" s="104"/>
      <c r="N164" s="107"/>
      <c r="O164" s="107"/>
      <c r="P164" s="107"/>
      <c r="Q164" s="107"/>
      <c r="R164" s="107"/>
      <c r="S164" s="107"/>
      <c r="T164" s="107"/>
      <c r="U164" s="107"/>
      <c r="V164" s="107"/>
      <c r="W164" s="107"/>
      <c r="X164" s="107"/>
      <c r="Y164" s="107"/>
      <c r="Z164" s="108"/>
      <c r="AA164" s="108"/>
      <c r="AB164" s="108"/>
      <c r="AC164" s="109" t="s">
        <v>97</v>
      </c>
      <c r="AD164" s="108"/>
      <c r="AE164" s="108"/>
      <c r="AF164" s="108"/>
      <c r="AG164" s="108"/>
      <c r="AH164" s="108"/>
      <c r="AI164" s="108"/>
      <c r="AJ164" s="110"/>
    </row>
    <row r="165" spans="1:36" x14ac:dyDescent="0.25">
      <c r="A165" s="101"/>
      <c r="B165" s="101"/>
      <c r="C165" s="101"/>
      <c r="D165" s="101"/>
      <c r="E165" s="101"/>
      <c r="F165" s="101"/>
      <c r="G165" s="101"/>
      <c r="H165" s="101"/>
      <c r="I165" s="101"/>
      <c r="J165" s="101"/>
      <c r="K165" s="101"/>
      <c r="L165" s="101"/>
      <c r="M165" s="101"/>
      <c r="N165" s="101"/>
      <c r="O165" s="101"/>
      <c r="P165" s="101"/>
      <c r="Q165" s="101"/>
      <c r="R165" s="101"/>
      <c r="S165" s="101"/>
      <c r="T165" s="101"/>
      <c r="U165" s="101"/>
      <c r="V165" s="101"/>
      <c r="W165" s="101"/>
      <c r="X165" s="101"/>
      <c r="Y165" s="101"/>
      <c r="Z165" s="101"/>
      <c r="AA165" s="101"/>
      <c r="AB165" s="101"/>
      <c r="AC165" s="101"/>
      <c r="AD165" s="101"/>
      <c r="AE165" s="101"/>
      <c r="AF165" s="101"/>
      <c r="AG165" s="101"/>
      <c r="AH165" s="101"/>
      <c r="AI165" s="101"/>
      <c r="AJ165" s="101"/>
    </row>
    <row r="166" spans="1:36" ht="0.75" customHeight="1" x14ac:dyDescent="0.25">
      <c r="A166" s="101"/>
      <c r="B166" s="101"/>
      <c r="C166" s="101"/>
      <c r="D166" s="101"/>
      <c r="E166" s="101"/>
      <c r="F166" s="101"/>
      <c r="G166" s="101"/>
      <c r="H166" s="101"/>
      <c r="I166" s="101"/>
      <c r="J166" s="101"/>
      <c r="K166" s="101"/>
      <c r="L166" s="101"/>
      <c r="M166" s="101"/>
      <c r="N166" s="101"/>
      <c r="O166" s="101"/>
      <c r="P166" s="101"/>
      <c r="Q166" s="101"/>
      <c r="R166" s="101"/>
      <c r="S166" s="101"/>
      <c r="T166" s="101"/>
      <c r="U166" s="101"/>
      <c r="V166" s="101"/>
      <c r="W166" s="101"/>
      <c r="X166" s="101"/>
      <c r="Y166" s="101"/>
      <c r="Z166" s="101"/>
      <c r="AA166" s="101"/>
      <c r="AB166" s="101"/>
      <c r="AC166" s="101"/>
      <c r="AD166" s="101"/>
      <c r="AE166" s="101"/>
      <c r="AF166" s="101"/>
      <c r="AG166" s="101"/>
      <c r="AH166" s="101"/>
      <c r="AI166" s="101"/>
      <c r="AJ166" s="101"/>
    </row>
    <row r="167" spans="1:36" x14ac:dyDescent="0.25">
      <c r="A167" s="101"/>
      <c r="B167" s="101"/>
      <c r="C167" s="101"/>
      <c r="D167" s="101"/>
      <c r="E167" s="101"/>
      <c r="F167" s="101"/>
      <c r="G167" s="101"/>
      <c r="H167" s="101"/>
      <c r="I167" s="101"/>
      <c r="J167" s="101"/>
      <c r="K167" s="101"/>
      <c r="L167" s="101"/>
      <c r="M167" s="101"/>
      <c r="N167" s="101"/>
      <c r="O167" s="101"/>
      <c r="P167" s="101"/>
      <c r="Q167" s="101"/>
      <c r="R167" s="101"/>
      <c r="S167" s="101"/>
      <c r="T167" s="101"/>
      <c r="U167" s="101"/>
      <c r="V167" s="101"/>
      <c r="W167" s="101"/>
      <c r="X167" s="101"/>
      <c r="Y167" s="101"/>
      <c r="Z167" s="101"/>
      <c r="AA167" s="101"/>
      <c r="AB167" s="101"/>
      <c r="AC167" s="101"/>
      <c r="AD167" s="101"/>
      <c r="AE167" s="101"/>
      <c r="AF167" s="101"/>
      <c r="AG167" s="101"/>
      <c r="AH167" s="101"/>
      <c r="AI167" s="101"/>
      <c r="AJ167" s="101"/>
    </row>
    <row r="168" spans="1:36" ht="13.2" customHeight="1" x14ac:dyDescent="0.25">
      <c r="A168" s="101"/>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296"/>
      <c r="Z168" s="296"/>
      <c r="AA168" s="296"/>
      <c r="AB168" s="296"/>
      <c r="AC168" s="296"/>
      <c r="AD168" s="296"/>
      <c r="AE168" s="296"/>
      <c r="AF168" s="296"/>
      <c r="AG168" s="296"/>
      <c r="AH168" s="296"/>
      <c r="AI168" s="296"/>
      <c r="AJ168" s="296"/>
    </row>
    <row r="169" spans="1:36" x14ac:dyDescent="0.25">
      <c r="A169" s="101"/>
      <c r="B169" s="101"/>
      <c r="C169" s="101"/>
      <c r="D169" s="101"/>
      <c r="E169" s="101"/>
      <c r="F169" s="101"/>
      <c r="G169" s="101"/>
      <c r="H169" s="101"/>
      <c r="I169" s="101"/>
      <c r="J169" s="101"/>
      <c r="K169" s="101"/>
      <c r="L169" s="101"/>
      <c r="M169" s="101"/>
      <c r="N169" s="101"/>
      <c r="O169" s="101"/>
      <c r="P169" s="101"/>
      <c r="Q169" s="101"/>
      <c r="R169" s="101"/>
      <c r="S169" s="101"/>
      <c r="T169" s="101"/>
      <c r="U169" s="101"/>
      <c r="V169" s="101"/>
      <c r="W169" s="101"/>
      <c r="X169" s="101"/>
      <c r="Y169" s="296"/>
      <c r="Z169" s="296"/>
      <c r="AA169" s="296"/>
      <c r="AB169" s="296"/>
      <c r="AC169" s="296"/>
      <c r="AD169" s="296"/>
      <c r="AE169" s="296"/>
      <c r="AF169" s="296"/>
      <c r="AG169" s="296"/>
      <c r="AH169" s="296"/>
      <c r="AI169" s="296"/>
      <c r="AJ169" s="296"/>
    </row>
    <row r="170" spans="1:36" x14ac:dyDescent="0.25">
      <c r="A170" s="101"/>
      <c r="B170" s="101"/>
      <c r="C170" s="101"/>
      <c r="D170" s="101"/>
      <c r="E170" s="101"/>
      <c r="F170" s="101"/>
      <c r="G170" s="101"/>
      <c r="H170" s="101"/>
      <c r="I170" s="101"/>
      <c r="J170" s="101"/>
      <c r="K170" s="101"/>
      <c r="L170" s="101"/>
      <c r="M170" s="101"/>
      <c r="N170" s="101"/>
      <c r="O170" s="101"/>
      <c r="P170" s="101"/>
      <c r="Q170" s="101"/>
      <c r="R170" s="101"/>
      <c r="S170" s="101"/>
      <c r="T170" s="101"/>
      <c r="U170" s="101"/>
      <c r="V170" s="101"/>
      <c r="W170" s="101"/>
      <c r="X170" s="101"/>
      <c r="Y170" s="296"/>
      <c r="Z170" s="296"/>
      <c r="AA170" s="296"/>
      <c r="AB170" s="296"/>
      <c r="AC170" s="296"/>
      <c r="AD170" s="296"/>
      <c r="AE170" s="296"/>
      <c r="AF170" s="296"/>
      <c r="AG170" s="296"/>
      <c r="AH170" s="296"/>
      <c r="AI170" s="296"/>
      <c r="AJ170" s="296"/>
    </row>
    <row r="171" spans="1:36" x14ac:dyDescent="0.25">
      <c r="A171" s="101"/>
      <c r="B171" s="101"/>
      <c r="C171" s="101"/>
      <c r="D171" s="101"/>
      <c r="E171" s="101"/>
      <c r="F171" s="101"/>
      <c r="G171" s="101"/>
      <c r="H171" s="101"/>
      <c r="I171" s="101"/>
      <c r="J171" s="101"/>
      <c r="K171" s="101"/>
      <c r="L171" s="101"/>
      <c r="M171" s="101"/>
      <c r="N171" s="101"/>
      <c r="O171" s="101"/>
      <c r="P171" s="101"/>
      <c r="Q171" s="101"/>
      <c r="R171" s="101"/>
      <c r="S171" s="101"/>
      <c r="T171" s="101"/>
      <c r="U171" s="101"/>
      <c r="V171" s="101"/>
      <c r="W171" s="101"/>
      <c r="X171" s="101"/>
      <c r="Y171" s="101"/>
      <c r="Z171" s="101"/>
      <c r="AA171" s="101"/>
      <c r="AB171" s="101"/>
      <c r="AC171" s="101"/>
      <c r="AD171" s="101"/>
      <c r="AE171" s="101"/>
      <c r="AF171" s="101"/>
      <c r="AG171" s="101"/>
      <c r="AH171" s="101"/>
      <c r="AI171" s="101"/>
      <c r="AJ171" s="101"/>
    </row>
    <row r="172" spans="1:36" x14ac:dyDescent="0.25">
      <c r="A172" s="101"/>
      <c r="B172" s="101"/>
      <c r="C172" s="101"/>
      <c r="D172" s="101"/>
      <c r="E172" s="101"/>
      <c r="F172" s="101"/>
      <c r="G172" s="101"/>
      <c r="H172" s="101"/>
      <c r="I172" s="101"/>
      <c r="J172" s="101"/>
      <c r="K172" s="101"/>
      <c r="L172" s="101"/>
      <c r="M172" s="101"/>
      <c r="N172" s="101"/>
      <c r="O172" s="101"/>
      <c r="P172" s="101"/>
      <c r="Q172" s="101"/>
      <c r="R172" s="101"/>
      <c r="S172" s="101"/>
      <c r="T172" s="101"/>
      <c r="U172" s="101"/>
      <c r="V172" s="101"/>
      <c r="W172" s="101"/>
      <c r="X172" s="101"/>
      <c r="Y172" s="101"/>
      <c r="Z172" s="101"/>
      <c r="AA172" s="101"/>
      <c r="AB172" s="101"/>
      <c r="AC172" s="101"/>
      <c r="AD172" s="101"/>
      <c r="AE172" s="101"/>
      <c r="AF172" s="101"/>
      <c r="AG172" s="101"/>
      <c r="AH172" s="101"/>
      <c r="AI172" s="101"/>
      <c r="AJ172" s="101"/>
    </row>
  </sheetData>
  <mergeCells count="536">
    <mergeCell ref="H86:I86"/>
    <mergeCell ref="H87:I87"/>
    <mergeCell ref="F83:G83"/>
    <mergeCell ref="F85:G85"/>
    <mergeCell ref="H85:I85"/>
    <mergeCell ref="A88:AJ89"/>
    <mergeCell ref="D90:E91"/>
    <mergeCell ref="F90:G91"/>
    <mergeCell ref="H90:Q90"/>
    <mergeCell ref="R90:AC90"/>
    <mergeCell ref="A91:C91"/>
    <mergeCell ref="X91:Y91"/>
    <mergeCell ref="V91:W91"/>
    <mergeCell ref="T91:U91"/>
    <mergeCell ref="A90:C90"/>
    <mergeCell ref="T130:W130"/>
    <mergeCell ref="R130:S130"/>
    <mergeCell ref="R129:S129"/>
    <mergeCell ref="A10:AJ10"/>
    <mergeCell ref="A11:F11"/>
    <mergeCell ref="G11:L11"/>
    <mergeCell ref="M11:P11"/>
    <mergeCell ref="Q11:V11"/>
    <mergeCell ref="W11:AA11"/>
    <mergeCell ref="AB11:AJ11"/>
    <mergeCell ref="A12:F12"/>
    <mergeCell ref="G12:L12"/>
    <mergeCell ref="M12:P12"/>
    <mergeCell ref="Q12:V12"/>
    <mergeCell ref="AB12:AJ12"/>
    <mergeCell ref="Z91:AC91"/>
    <mergeCell ref="A86:C86"/>
    <mergeCell ref="L83:M83"/>
    <mergeCell ref="L84:M84"/>
    <mergeCell ref="L85:M85"/>
    <mergeCell ref="D86:E86"/>
    <mergeCell ref="F86:G86"/>
    <mergeCell ref="A87:C87"/>
    <mergeCell ref="D87:E87"/>
    <mergeCell ref="L141:M141"/>
    <mergeCell ref="H137:I137"/>
    <mergeCell ref="H138:I138"/>
    <mergeCell ref="H139:I139"/>
    <mergeCell ref="H95:I95"/>
    <mergeCell ref="J95:K95"/>
    <mergeCell ref="L94:M94"/>
    <mergeCell ref="J94:K94"/>
    <mergeCell ref="F95:G95"/>
    <mergeCell ref="L95:M95"/>
    <mergeCell ref="F96:G96"/>
    <mergeCell ref="L125:M126"/>
    <mergeCell ref="C141:E141"/>
    <mergeCell ref="F141:G141"/>
    <mergeCell ref="G3:AC3"/>
    <mergeCell ref="G5:AC5"/>
    <mergeCell ref="G52:AC52"/>
    <mergeCell ref="G54:AC54"/>
    <mergeCell ref="G119:AC119"/>
    <mergeCell ref="G120:AC121"/>
    <mergeCell ref="T96:U96"/>
    <mergeCell ref="N91:Q91"/>
    <mergeCell ref="L91:M91"/>
    <mergeCell ref="R93:S93"/>
    <mergeCell ref="T94:U94"/>
    <mergeCell ref="T92:U92"/>
    <mergeCell ref="J127:K127"/>
    <mergeCell ref="N127:O127"/>
    <mergeCell ref="H127:I127"/>
    <mergeCell ref="C135:E135"/>
    <mergeCell ref="C127:E127"/>
    <mergeCell ref="C125:E126"/>
    <mergeCell ref="C128:E128"/>
    <mergeCell ref="F125:G126"/>
    <mergeCell ref="H141:I141"/>
    <mergeCell ref="F137:G137"/>
    <mergeCell ref="L127:M127"/>
    <mergeCell ref="L128:M128"/>
    <mergeCell ref="H96:I96"/>
    <mergeCell ref="J96:K96"/>
    <mergeCell ref="H128:I128"/>
    <mergeCell ref="A123:AJ124"/>
    <mergeCell ref="H125:I126"/>
    <mergeCell ref="T128:W128"/>
    <mergeCell ref="T95:U95"/>
    <mergeCell ref="R96:S96"/>
    <mergeCell ref="P128:Q128"/>
    <mergeCell ref="R128:S128"/>
    <mergeCell ref="A95:C95"/>
    <mergeCell ref="D95:E95"/>
    <mergeCell ref="T127:W127"/>
    <mergeCell ref="N96:Q96"/>
    <mergeCell ref="A114:AJ114"/>
    <mergeCell ref="Y110:AJ112"/>
    <mergeCell ref="P125:W125"/>
    <mergeCell ref="T126:W126"/>
    <mergeCell ref="L96:M96"/>
    <mergeCell ref="R95:S95"/>
    <mergeCell ref="J132:K132"/>
    <mergeCell ref="N132:O132"/>
    <mergeCell ref="R132:S132"/>
    <mergeCell ref="R131:S131"/>
    <mergeCell ref="J129:K129"/>
    <mergeCell ref="L129:M129"/>
    <mergeCell ref="L130:M130"/>
    <mergeCell ref="L131:M131"/>
    <mergeCell ref="H130:I130"/>
    <mergeCell ref="P129:Q129"/>
    <mergeCell ref="P132:Q132"/>
    <mergeCell ref="H129:I129"/>
    <mergeCell ref="J131:K131"/>
    <mergeCell ref="Z95:AC95"/>
    <mergeCell ref="R126:S126"/>
    <mergeCell ref="R91:S91"/>
    <mergeCell ref="D69:E70"/>
    <mergeCell ref="F69:G70"/>
    <mergeCell ref="H69:M69"/>
    <mergeCell ref="N69:S69"/>
    <mergeCell ref="D93:E93"/>
    <mergeCell ref="H91:I91"/>
    <mergeCell ref="H93:I93"/>
    <mergeCell ref="X87:Y87"/>
    <mergeCell ref="T87:U87"/>
    <mergeCell ref="V87:W87"/>
    <mergeCell ref="X84:Y84"/>
    <mergeCell ref="X85:Y85"/>
    <mergeCell ref="F75:G75"/>
    <mergeCell ref="D80:E81"/>
    <mergeCell ref="J81:K81"/>
    <mergeCell ref="V82:W82"/>
    <mergeCell ref="R80:AC80"/>
    <mergeCell ref="N81:Q81"/>
    <mergeCell ref="N82:Q82"/>
    <mergeCell ref="L93:M93"/>
    <mergeCell ref="V93:W93"/>
    <mergeCell ref="A92:C92"/>
    <mergeCell ref="A96:C96"/>
    <mergeCell ref="D96:E96"/>
    <mergeCell ref="D92:E92"/>
    <mergeCell ref="F92:G92"/>
    <mergeCell ref="X92:Y92"/>
    <mergeCell ref="X93:Y93"/>
    <mergeCell ref="T93:U93"/>
    <mergeCell ref="R92:S92"/>
    <mergeCell ref="N95:Q95"/>
    <mergeCell ref="L92:M92"/>
    <mergeCell ref="A94:C94"/>
    <mergeCell ref="D94:E94"/>
    <mergeCell ref="F94:G94"/>
    <mergeCell ref="V92:W92"/>
    <mergeCell ref="A93:C93"/>
    <mergeCell ref="R94:S94"/>
    <mergeCell ref="V94:W94"/>
    <mergeCell ref="A67:AJ68"/>
    <mergeCell ref="R86:S86"/>
    <mergeCell ref="J60:K60"/>
    <mergeCell ref="Z83:AC83"/>
    <mergeCell ref="Z84:AC84"/>
    <mergeCell ref="Z85:AC85"/>
    <mergeCell ref="N83:Q83"/>
    <mergeCell ref="F73:G73"/>
    <mergeCell ref="F74:G74"/>
    <mergeCell ref="F63:G63"/>
    <mergeCell ref="F64:G64"/>
    <mergeCell ref="F65:G65"/>
    <mergeCell ref="Z86:AC86"/>
    <mergeCell ref="X86:Y86"/>
    <mergeCell ref="X83:Y83"/>
    <mergeCell ref="T86:U86"/>
    <mergeCell ref="V86:W86"/>
    <mergeCell ref="R83:S83"/>
    <mergeCell ref="R84:S84"/>
    <mergeCell ref="R85:S85"/>
    <mergeCell ref="T85:U85"/>
    <mergeCell ref="V83:W83"/>
    <mergeCell ref="V84:W84"/>
    <mergeCell ref="V85:W85"/>
    <mergeCell ref="X81:Y81"/>
    <mergeCell ref="X82:Y82"/>
    <mergeCell ref="V81:W81"/>
    <mergeCell ref="R75:S75"/>
    <mergeCell ref="T81:U81"/>
    <mergeCell ref="Z81:AC81"/>
    <mergeCell ref="Z82:AC82"/>
    <mergeCell ref="R81:S81"/>
    <mergeCell ref="R82:S82"/>
    <mergeCell ref="L82:M82"/>
    <mergeCell ref="A82:C82"/>
    <mergeCell ref="D82:E82"/>
    <mergeCell ref="H83:I83"/>
    <mergeCell ref="H84:I84"/>
    <mergeCell ref="F84:G84"/>
    <mergeCell ref="A85:C85"/>
    <mergeCell ref="A83:C83"/>
    <mergeCell ref="D71:E71"/>
    <mergeCell ref="F72:G72"/>
    <mergeCell ref="A75:C75"/>
    <mergeCell ref="A80:C81"/>
    <mergeCell ref="A72:C72"/>
    <mergeCell ref="D72:E72"/>
    <mergeCell ref="L73:M73"/>
    <mergeCell ref="J74:K74"/>
    <mergeCell ref="L74:M74"/>
    <mergeCell ref="L72:M72"/>
    <mergeCell ref="L81:M81"/>
    <mergeCell ref="H73:I73"/>
    <mergeCell ref="H74:I74"/>
    <mergeCell ref="J73:K73"/>
    <mergeCell ref="D74:E74"/>
    <mergeCell ref="J72:K72"/>
    <mergeCell ref="A61:C61"/>
    <mergeCell ref="A62:C62"/>
    <mergeCell ref="A63:C63"/>
    <mergeCell ref="A64:C64"/>
    <mergeCell ref="A65:C65"/>
    <mergeCell ref="A66:C66"/>
    <mergeCell ref="N65:O65"/>
    <mergeCell ref="N66:O66"/>
    <mergeCell ref="J63:K63"/>
    <mergeCell ref="J64:K64"/>
    <mergeCell ref="J65:K65"/>
    <mergeCell ref="D66:E66"/>
    <mergeCell ref="D63:E63"/>
    <mergeCell ref="J66:K66"/>
    <mergeCell ref="H63:I63"/>
    <mergeCell ref="F62:G62"/>
    <mergeCell ref="F66:G66"/>
    <mergeCell ref="N61:O61"/>
    <mergeCell ref="J61:K61"/>
    <mergeCell ref="J62:K62"/>
    <mergeCell ref="F61:G61"/>
    <mergeCell ref="D59:E60"/>
    <mergeCell ref="D61:E61"/>
    <mergeCell ref="D62:E62"/>
    <mergeCell ref="H62:I62"/>
    <mergeCell ref="L62:M62"/>
    <mergeCell ref="P62:Q62"/>
    <mergeCell ref="H60:I60"/>
    <mergeCell ref="L60:M60"/>
    <mergeCell ref="N64:O64"/>
    <mergeCell ref="N63:O63"/>
    <mergeCell ref="D64:E64"/>
    <mergeCell ref="N62:O62"/>
    <mergeCell ref="P60:Q60"/>
    <mergeCell ref="H59:M59"/>
    <mergeCell ref="F59:G60"/>
    <mergeCell ref="C132:E132"/>
    <mergeCell ref="R87:S87"/>
    <mergeCell ref="Z87:AC87"/>
    <mergeCell ref="L87:M87"/>
    <mergeCell ref="N87:Q87"/>
    <mergeCell ref="Z96:AC96"/>
    <mergeCell ref="Z93:AC93"/>
    <mergeCell ref="Z94:AC94"/>
    <mergeCell ref="Z92:AC92"/>
    <mergeCell ref="V95:W95"/>
    <mergeCell ref="V96:W96"/>
    <mergeCell ref="X94:Y94"/>
    <mergeCell ref="X95:Y95"/>
    <mergeCell ref="X96:Y96"/>
    <mergeCell ref="L132:M132"/>
    <mergeCell ref="N129:O129"/>
    <mergeCell ref="T131:W131"/>
    <mergeCell ref="N93:Q93"/>
    <mergeCell ref="N94:Q94"/>
    <mergeCell ref="P127:Q127"/>
    <mergeCell ref="P126:Q126"/>
    <mergeCell ref="J93:K93"/>
    <mergeCell ref="J91:K91"/>
    <mergeCell ref="F93:G93"/>
    <mergeCell ref="N138:O138"/>
    <mergeCell ref="N137:O137"/>
    <mergeCell ref="F135:G136"/>
    <mergeCell ref="H135:I136"/>
    <mergeCell ref="J135:K136"/>
    <mergeCell ref="L135:M136"/>
    <mergeCell ref="N135:O136"/>
    <mergeCell ref="P135:W135"/>
    <mergeCell ref="H140:I140"/>
    <mergeCell ref="P136:Q136"/>
    <mergeCell ref="P140:Q140"/>
    <mergeCell ref="N140:O140"/>
    <mergeCell ref="P138:Q138"/>
    <mergeCell ref="P139:Q139"/>
    <mergeCell ref="F139:G139"/>
    <mergeCell ref="F138:G138"/>
    <mergeCell ref="F140:G140"/>
    <mergeCell ref="F131:G131"/>
    <mergeCell ref="F132:G132"/>
    <mergeCell ref="L140:M140"/>
    <mergeCell ref="L137:M137"/>
    <mergeCell ref="L138:M138"/>
    <mergeCell ref="L139:M139"/>
    <mergeCell ref="H131:I131"/>
    <mergeCell ref="A133:AJ134"/>
    <mergeCell ref="C129:E129"/>
    <mergeCell ref="C130:E130"/>
    <mergeCell ref="C131:E131"/>
    <mergeCell ref="T129:W129"/>
    <mergeCell ref="N130:O130"/>
    <mergeCell ref="N131:O131"/>
    <mergeCell ref="T132:W132"/>
    <mergeCell ref="C137:E137"/>
    <mergeCell ref="C138:E138"/>
    <mergeCell ref="C140:E140"/>
    <mergeCell ref="C139:E139"/>
    <mergeCell ref="C136:E136"/>
    <mergeCell ref="T137:W137"/>
    <mergeCell ref="R137:S137"/>
    <mergeCell ref="P137:Q137"/>
    <mergeCell ref="J140:K140"/>
    <mergeCell ref="J141:K141"/>
    <mergeCell ref="J137:K137"/>
    <mergeCell ref="J138:K138"/>
    <mergeCell ref="L86:M86"/>
    <mergeCell ref="D73:E73"/>
    <mergeCell ref="J87:K87"/>
    <mergeCell ref="D85:E85"/>
    <mergeCell ref="H80:Q80"/>
    <mergeCell ref="F80:G81"/>
    <mergeCell ref="D75:E75"/>
    <mergeCell ref="H75:I75"/>
    <mergeCell ref="J75:K75"/>
    <mergeCell ref="L75:M75"/>
    <mergeCell ref="N75:O75"/>
    <mergeCell ref="P75:Q75"/>
    <mergeCell ref="F129:G129"/>
    <mergeCell ref="F87:G87"/>
    <mergeCell ref="J84:K84"/>
    <mergeCell ref="D83:E83"/>
    <mergeCell ref="P131:Q131"/>
    <mergeCell ref="P130:Q130"/>
    <mergeCell ref="J128:K128"/>
    <mergeCell ref="F128:G128"/>
    <mergeCell ref="F127:G127"/>
    <mergeCell ref="A69:C69"/>
    <mergeCell ref="A73:C73"/>
    <mergeCell ref="AD121:AF121"/>
    <mergeCell ref="A122:AJ122"/>
    <mergeCell ref="J125:K126"/>
    <mergeCell ref="N125:O126"/>
    <mergeCell ref="A74:C74"/>
    <mergeCell ref="H94:I94"/>
    <mergeCell ref="H92:I92"/>
    <mergeCell ref="J92:K92"/>
    <mergeCell ref="N92:Q92"/>
    <mergeCell ref="A70:C70"/>
    <mergeCell ref="N72:O72"/>
    <mergeCell ref="F71:G71"/>
    <mergeCell ref="J70:K70"/>
    <mergeCell ref="L70:M70"/>
    <mergeCell ref="T82:U82"/>
    <mergeCell ref="R70:S70"/>
    <mergeCell ref="P71:Q71"/>
    <mergeCell ref="R72:S72"/>
    <mergeCell ref="A71:C71"/>
    <mergeCell ref="N86:Q86"/>
    <mergeCell ref="J82:K82"/>
    <mergeCell ref="J83:K83"/>
    <mergeCell ref="AY56:BD56"/>
    <mergeCell ref="AY60:BD60"/>
    <mergeCell ref="AY64:BD64"/>
    <mergeCell ref="AY65:BD65"/>
    <mergeCell ref="H65:I65"/>
    <mergeCell ref="L65:M65"/>
    <mergeCell ref="R65:S65"/>
    <mergeCell ref="H66:I66"/>
    <mergeCell ref="AY69:BD69"/>
    <mergeCell ref="AY67:BD67"/>
    <mergeCell ref="H64:I64"/>
    <mergeCell ref="L64:M64"/>
    <mergeCell ref="H61:I61"/>
    <mergeCell ref="R62:S62"/>
    <mergeCell ref="N60:O60"/>
    <mergeCell ref="L63:M63"/>
    <mergeCell ref="L66:M66"/>
    <mergeCell ref="AY61:BD61"/>
    <mergeCell ref="AY62:BD62"/>
    <mergeCell ref="A57:AJ58"/>
    <mergeCell ref="L61:M61"/>
    <mergeCell ref="P61:Q61"/>
    <mergeCell ref="R61:S61"/>
    <mergeCell ref="A59:C60"/>
    <mergeCell ref="BX98:CC98"/>
    <mergeCell ref="AY71:BD71"/>
    <mergeCell ref="AY74:BD74"/>
    <mergeCell ref="AY72:BD72"/>
    <mergeCell ref="AY76:BD76"/>
    <mergeCell ref="AV83:BA83"/>
    <mergeCell ref="AV82:BA82"/>
    <mergeCell ref="AV84:BA84"/>
    <mergeCell ref="AV87:BA87"/>
    <mergeCell ref="AV90:BA90"/>
    <mergeCell ref="AV89:BA89"/>
    <mergeCell ref="CA92:CF92"/>
    <mergeCell ref="BX93:CC93"/>
    <mergeCell ref="BX96:CC96"/>
    <mergeCell ref="BX94:CC94"/>
    <mergeCell ref="BX95:CC95"/>
    <mergeCell ref="Q9:V9"/>
    <mergeCell ref="AB8:AJ8"/>
    <mergeCell ref="AB9:AJ9"/>
    <mergeCell ref="AY55:BD55"/>
    <mergeCell ref="AY52:BD52"/>
    <mergeCell ref="AY53:BD53"/>
    <mergeCell ref="AD54:AF54"/>
    <mergeCell ref="AY54:BD54"/>
    <mergeCell ref="Y47:AJ49"/>
    <mergeCell ref="A31:AJ31"/>
    <mergeCell ref="A32:AJ32"/>
    <mergeCell ref="A34:E34"/>
    <mergeCell ref="A35:E35"/>
    <mergeCell ref="A36:E36"/>
    <mergeCell ref="A37:E37"/>
    <mergeCell ref="A33:AJ33"/>
    <mergeCell ref="Z37:AJ37"/>
    <mergeCell ref="N34:Y34"/>
    <mergeCell ref="N35:Y35"/>
    <mergeCell ref="N36:Y36"/>
    <mergeCell ref="F34:M34"/>
    <mergeCell ref="F37:M37"/>
    <mergeCell ref="A17:AJ18"/>
    <mergeCell ref="A19:AJ19"/>
    <mergeCell ref="R60:S60"/>
    <mergeCell ref="AD5:AF5"/>
    <mergeCell ref="A6:AJ6"/>
    <mergeCell ref="A15:F15"/>
    <mergeCell ref="G15:L15"/>
    <mergeCell ref="M15:P15"/>
    <mergeCell ref="AB15:AJ15"/>
    <mergeCell ref="A7:AJ7"/>
    <mergeCell ref="A8:F8"/>
    <mergeCell ref="G8:L8"/>
    <mergeCell ref="M8:P8"/>
    <mergeCell ref="Q8:V8"/>
    <mergeCell ref="W8:AA8"/>
    <mergeCell ref="A9:F9"/>
    <mergeCell ref="A13:AJ13"/>
    <mergeCell ref="A14:F14"/>
    <mergeCell ref="G9:L9"/>
    <mergeCell ref="G14:L14"/>
    <mergeCell ref="M14:P14"/>
    <mergeCell ref="Q14:V14"/>
    <mergeCell ref="W14:AA14"/>
    <mergeCell ref="M9:P9"/>
    <mergeCell ref="AB14:AJ14"/>
    <mergeCell ref="U24:X24"/>
    <mergeCell ref="P65:Q65"/>
    <mergeCell ref="H81:I81"/>
    <mergeCell ref="H82:I82"/>
    <mergeCell ref="J85:K85"/>
    <mergeCell ref="J86:K86"/>
    <mergeCell ref="D65:E65"/>
    <mergeCell ref="R66:S66"/>
    <mergeCell ref="H70:I70"/>
    <mergeCell ref="R71:S71"/>
    <mergeCell ref="H72:I72"/>
    <mergeCell ref="P74:Q74"/>
    <mergeCell ref="R74:S74"/>
    <mergeCell ref="N70:O70"/>
    <mergeCell ref="P70:Q70"/>
    <mergeCell ref="H71:I71"/>
    <mergeCell ref="J71:K71"/>
    <mergeCell ref="L71:M71"/>
    <mergeCell ref="A77:AJ78"/>
    <mergeCell ref="N71:O71"/>
    <mergeCell ref="A84:C84"/>
    <mergeCell ref="D84:E84"/>
    <mergeCell ref="N84:Q84"/>
    <mergeCell ref="N85:Q85"/>
    <mergeCell ref="F82:G82"/>
    <mergeCell ref="M41:AA41"/>
    <mergeCell ref="M42:AA42"/>
    <mergeCell ref="M43:AA43"/>
    <mergeCell ref="A20:AJ20"/>
    <mergeCell ref="A21:AJ22"/>
    <mergeCell ref="AG24:AJ24"/>
    <mergeCell ref="A55:AJ55"/>
    <mergeCell ref="A16:AJ16"/>
    <mergeCell ref="A56:AJ56"/>
    <mergeCell ref="I24:L24"/>
    <mergeCell ref="A23:AJ23"/>
    <mergeCell ref="A25:AJ25"/>
    <mergeCell ref="A26:AJ26"/>
    <mergeCell ref="A27:AJ29"/>
    <mergeCell ref="Z34:AJ34"/>
    <mergeCell ref="Z35:AJ35"/>
    <mergeCell ref="Z36:AJ36"/>
    <mergeCell ref="A30:AJ30"/>
    <mergeCell ref="P72:Q72"/>
    <mergeCell ref="P73:Q73"/>
    <mergeCell ref="R73:S73"/>
    <mergeCell ref="N128:O128"/>
    <mergeCell ref="N74:O74"/>
    <mergeCell ref="Y168:AJ170"/>
    <mergeCell ref="Q15:AA15"/>
    <mergeCell ref="R64:S64"/>
    <mergeCell ref="P64:Q64"/>
    <mergeCell ref="P63:Q63"/>
    <mergeCell ref="R63:S63"/>
    <mergeCell ref="P66:Q66"/>
    <mergeCell ref="U163:V163"/>
    <mergeCell ref="R127:S127"/>
    <mergeCell ref="P163:T163"/>
    <mergeCell ref="N37:Y37"/>
    <mergeCell ref="T83:U83"/>
    <mergeCell ref="T84:U84"/>
    <mergeCell ref="N59:S59"/>
    <mergeCell ref="N73:O73"/>
    <mergeCell ref="A155:AJ162"/>
    <mergeCell ref="A154:AJ154"/>
    <mergeCell ref="F35:M35"/>
    <mergeCell ref="F36:M36"/>
    <mergeCell ref="A163:H163"/>
    <mergeCell ref="I163:M163"/>
    <mergeCell ref="N163:O163"/>
    <mergeCell ref="AD163:AH163"/>
    <mergeCell ref="AI163:AJ163"/>
    <mergeCell ref="W163:AA163"/>
    <mergeCell ref="AB163:AC163"/>
    <mergeCell ref="J130:K130"/>
    <mergeCell ref="J139:K139"/>
    <mergeCell ref="N139:O139"/>
    <mergeCell ref="H132:I132"/>
    <mergeCell ref="T140:W140"/>
    <mergeCell ref="R140:S140"/>
    <mergeCell ref="F130:G130"/>
    <mergeCell ref="T141:W141"/>
    <mergeCell ref="R141:S141"/>
    <mergeCell ref="P141:Q141"/>
    <mergeCell ref="N141:O141"/>
    <mergeCell ref="T136:W136"/>
    <mergeCell ref="R136:S136"/>
    <mergeCell ref="T138:W138"/>
    <mergeCell ref="T139:W139"/>
    <mergeCell ref="R138:S138"/>
    <mergeCell ref="R139:S139"/>
  </mergeCells>
  <conditionalFormatting sqref="AG24">
    <cfRule type="cellIs" dxfId="15" priority="32" stopIfTrue="1" operator="equal">
      <formula>0</formula>
    </cfRule>
  </conditionalFormatting>
  <conditionalFormatting sqref="I24">
    <cfRule type="cellIs" dxfId="14" priority="31" stopIfTrue="1" operator="equal">
      <formula>0</formula>
    </cfRule>
  </conditionalFormatting>
  <conditionalFormatting sqref="N82:Q87 N94:Q96">
    <cfRule type="cellIs" dxfId="13" priority="19" operator="equal">
      <formula>$AP$84</formula>
    </cfRule>
  </conditionalFormatting>
  <conditionalFormatting sqref="Z82:AC87 Z94:AC96">
    <cfRule type="cellIs" dxfId="12" priority="16" operator="equal">
      <formula>$AP$84</formula>
    </cfRule>
  </conditionalFormatting>
  <conditionalFormatting sqref="T127:W132 T139:W141">
    <cfRule type="cellIs" dxfId="11" priority="13" operator="equal">
      <formula>$AP$84</formula>
    </cfRule>
  </conditionalFormatting>
  <conditionalFormatting sqref="N92:Q93">
    <cfRule type="cellIs" dxfId="10" priority="6" operator="equal">
      <formula>$AP$84</formula>
    </cfRule>
  </conditionalFormatting>
  <conditionalFormatting sqref="Z92:AC93">
    <cfRule type="cellIs" dxfId="9" priority="5" operator="equal">
      <formula>$AP$84</formula>
    </cfRule>
  </conditionalFormatting>
  <conditionalFormatting sqref="T137:W138">
    <cfRule type="cellIs" dxfId="8" priority="1" operator="equal">
      <formula>$AP$84</formula>
    </cfRule>
  </conditionalFormatting>
  <dataValidations count="1">
    <dataValidation type="list" allowBlank="1" showInputMessage="1" showErrorMessage="1" sqref="M42:AA42" xr:uid="{00000000-0002-0000-0A00-000000000000}">
      <formula1>$AK$40:$AK$41</formula1>
    </dataValidation>
  </dataValidations>
  <pageMargins left="0.70866141732283472" right="0.19685039370078741" top="0.74803149606299213" bottom="0.74803149606299213" header="0.31496062992125984" footer="0.31496062992125984"/>
  <pageSetup scale="97" fitToHeight="0" orientation="portrait" r:id="rId1"/>
  <rowBreaks count="1" manualBreakCount="1">
    <brk id="49" max="35" man="1"/>
  </rowBreaks>
  <extLst>
    <ext xmlns:x14="http://schemas.microsoft.com/office/spreadsheetml/2009/9/main" uri="{78C0D931-6437-407d-A8EE-F0AAD7539E65}">
      <x14:conditionalFormattings>
        <x14:conditionalFormatting xmlns:xm="http://schemas.microsoft.com/office/excel/2006/main">
          <x14:cfRule type="containsText" priority="20" operator="containsText" id="{6AF6FC3A-958C-43DB-A258-398EF5D4C026}">
            <xm:f>NOT(ISERROR(SEARCH($AP$83,N82)))</xm:f>
            <xm:f>$AP$83</xm:f>
            <x14:dxf>
              <font>
                <color rgb="FF9C0006"/>
              </font>
              <fill>
                <patternFill>
                  <bgColor rgb="FFFFC7CE"/>
                </patternFill>
              </fill>
            </x14:dxf>
          </x14:cfRule>
          <x14:cfRule type="containsText" priority="21" operator="containsText" id="{4ED80DB4-CBFB-4764-A632-2456F34DE462}">
            <xm:f>NOT(ISERROR(SEARCH($AP$82,N82)))</xm:f>
            <xm:f>$AP$82</xm:f>
            <x14:dxf>
              <font>
                <color rgb="FF006100"/>
              </font>
              <fill>
                <patternFill>
                  <bgColor rgb="FFC6EFCE"/>
                </patternFill>
              </fill>
            </x14:dxf>
          </x14:cfRule>
          <xm:sqref>N82:N87 N92:N96</xm:sqref>
        </x14:conditionalFormatting>
        <x14:conditionalFormatting xmlns:xm="http://schemas.microsoft.com/office/excel/2006/main">
          <x14:cfRule type="containsText" priority="17" operator="containsText" id="{269A7B9E-FA39-44C6-BCC0-919AAE2E3756}">
            <xm:f>NOT(ISERROR(SEARCH($AP$83,Z82)))</xm:f>
            <xm:f>$AP$83</xm:f>
            <x14:dxf>
              <font>
                <color rgb="FF9C0006"/>
              </font>
              <fill>
                <patternFill>
                  <bgColor rgb="FFFFC7CE"/>
                </patternFill>
              </fill>
            </x14:dxf>
          </x14:cfRule>
          <x14:cfRule type="containsText" priority="18" operator="containsText" id="{BBE42B65-7E22-4906-B7C9-0B8E07A7C1BF}">
            <xm:f>NOT(ISERROR(SEARCH($AP$82,Z82)))</xm:f>
            <xm:f>$AP$82</xm:f>
            <x14:dxf>
              <font>
                <color rgb="FF006100"/>
              </font>
              <fill>
                <patternFill>
                  <bgColor rgb="FFC6EFCE"/>
                </patternFill>
              </fill>
            </x14:dxf>
          </x14:cfRule>
          <xm:sqref>Z82:Z87 Z92:Z96</xm:sqref>
        </x14:conditionalFormatting>
        <x14:conditionalFormatting xmlns:xm="http://schemas.microsoft.com/office/excel/2006/main">
          <x14:cfRule type="containsText" priority="14" operator="containsText" id="{0692F5C7-7EA9-4DAF-B112-D82F771803C6}">
            <xm:f>NOT(ISERROR(SEARCH($AP$83,T127)))</xm:f>
            <xm:f>$AP$83</xm:f>
            <x14:dxf>
              <font>
                <color rgb="FF9C0006"/>
              </font>
              <fill>
                <patternFill>
                  <bgColor rgb="FFFFC7CE"/>
                </patternFill>
              </fill>
            </x14:dxf>
          </x14:cfRule>
          <x14:cfRule type="containsText" priority="15" operator="containsText" id="{2885B179-C9D1-4251-8F0A-121F79442F7A}">
            <xm:f>NOT(ISERROR(SEARCH($AP$82,T127)))</xm:f>
            <xm:f>$AP$82</xm:f>
            <x14:dxf>
              <font>
                <color rgb="FF006100"/>
              </font>
              <fill>
                <patternFill>
                  <bgColor rgb="FFC6EFCE"/>
                </patternFill>
              </fill>
            </x14:dxf>
          </x14:cfRule>
          <xm:sqref>T127:T132 T137:T141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dimension ref="A1:N73"/>
  <sheetViews>
    <sheetView topLeftCell="A46" zoomScale="70" zoomScaleNormal="70" workbookViewId="0">
      <selection activeCell="B53" sqref="B53:N73"/>
    </sheetView>
  </sheetViews>
  <sheetFormatPr baseColWidth="10" defaultRowHeight="14.4" x14ac:dyDescent="0.3"/>
  <cols>
    <col min="3" max="3" width="9.33203125" customWidth="1"/>
    <col min="4" max="4" width="8.5546875" customWidth="1"/>
    <col min="6" max="6" width="16.44140625" bestFit="1" customWidth="1"/>
    <col min="8" max="8" width="7.88671875" customWidth="1"/>
    <col min="10" max="10" width="7.88671875" customWidth="1"/>
    <col min="12" max="12" width="7" customWidth="1"/>
    <col min="14" max="14" width="6.6640625" customWidth="1"/>
  </cols>
  <sheetData>
    <row r="1" spans="1:14" x14ac:dyDescent="0.3">
      <c r="A1" s="7"/>
      <c r="B1" s="9"/>
      <c r="C1" s="7"/>
      <c r="D1" s="5"/>
      <c r="E1" s="8"/>
      <c r="F1" s="8"/>
      <c r="G1" s="8"/>
      <c r="H1" s="8"/>
      <c r="I1" s="15"/>
      <c r="J1" s="414" t="s">
        <v>11</v>
      </c>
      <c r="K1" s="415"/>
      <c r="L1" s="415"/>
      <c r="M1" s="415"/>
      <c r="N1" s="416"/>
    </row>
    <row r="2" spans="1:14" x14ac:dyDescent="0.3">
      <c r="A2" s="10"/>
      <c r="B2" s="14"/>
      <c r="C2" s="212" t="s">
        <v>9</v>
      </c>
      <c r="D2" s="213"/>
      <c r="E2" s="213"/>
      <c r="F2" s="213"/>
      <c r="G2" s="213"/>
      <c r="H2" s="213"/>
      <c r="I2" s="214"/>
      <c r="J2" s="209"/>
      <c r="K2" s="210"/>
      <c r="L2" s="210"/>
      <c r="M2" s="210"/>
      <c r="N2" s="211"/>
    </row>
    <row r="3" spans="1:14" x14ac:dyDescent="0.3">
      <c r="A3" s="10"/>
      <c r="B3" s="14"/>
      <c r="C3" s="212" t="s">
        <v>10</v>
      </c>
      <c r="D3" s="213"/>
      <c r="E3" s="213"/>
      <c r="F3" s="213"/>
      <c r="G3" s="213"/>
      <c r="H3" s="213"/>
      <c r="I3" s="214"/>
      <c r="J3" s="417" t="s">
        <v>12</v>
      </c>
      <c r="K3" s="418"/>
      <c r="L3" s="418"/>
      <c r="M3" s="421" t="s">
        <v>126</v>
      </c>
      <c r="N3" s="421"/>
    </row>
    <row r="4" spans="1:14" ht="15" thickBot="1" x14ac:dyDescent="0.35">
      <c r="A4" s="13"/>
      <c r="B4" s="12"/>
      <c r="C4" s="13"/>
      <c r="D4" s="16"/>
      <c r="E4" s="11"/>
      <c r="F4" s="11"/>
      <c r="G4" s="11"/>
      <c r="H4" s="11"/>
      <c r="I4" s="12"/>
      <c r="J4" s="419"/>
      <c r="K4" s="420"/>
      <c r="L4" s="420"/>
      <c r="M4" s="422"/>
      <c r="N4" s="422"/>
    </row>
    <row r="5" spans="1:14" ht="15" thickTop="1" x14ac:dyDescent="0.3"/>
    <row r="6" spans="1:14" ht="18" x14ac:dyDescent="0.3">
      <c r="A6" s="423" t="s">
        <v>127</v>
      </c>
      <c r="B6" s="424"/>
      <c r="C6" s="424"/>
      <c r="D6" s="424"/>
      <c r="E6" s="424"/>
      <c r="F6" s="424"/>
      <c r="G6" s="424"/>
      <c r="H6" s="425"/>
    </row>
    <row r="7" spans="1:14" ht="15.6" x14ac:dyDescent="0.3">
      <c r="A7" s="1" t="s">
        <v>17</v>
      </c>
      <c r="B7" s="404"/>
      <c r="C7" s="405"/>
      <c r="D7" s="405"/>
      <c r="E7" s="406"/>
      <c r="F7" s="3" t="s">
        <v>13</v>
      </c>
      <c r="G7" s="407"/>
      <c r="H7" s="408"/>
    </row>
    <row r="8" spans="1:14" ht="16.2" thickBot="1" x14ac:dyDescent="0.35">
      <c r="A8" s="2" t="s">
        <v>16</v>
      </c>
      <c r="B8" s="409"/>
      <c r="C8" s="410"/>
      <c r="D8" s="410"/>
      <c r="E8" s="411"/>
      <c r="F8" s="2" t="s">
        <v>15</v>
      </c>
      <c r="G8" s="412"/>
      <c r="H8" s="413"/>
    </row>
    <row r="11" spans="1:14" ht="15" customHeight="1" x14ac:dyDescent="0.3">
      <c r="B11" s="397" t="s">
        <v>120</v>
      </c>
      <c r="C11" s="397"/>
      <c r="D11" s="397"/>
      <c r="E11" s="397"/>
      <c r="F11" s="397"/>
      <c r="G11" s="397"/>
      <c r="H11" s="397"/>
      <c r="I11" s="397"/>
    </row>
    <row r="13" spans="1:14" x14ac:dyDescent="0.3">
      <c r="B13" s="116" t="s">
        <v>118</v>
      </c>
      <c r="C13" s="401" t="s">
        <v>109</v>
      </c>
      <c r="D13" s="402"/>
      <c r="E13" s="402"/>
      <c r="F13" s="402"/>
      <c r="G13" s="402"/>
      <c r="H13" s="402"/>
      <c r="I13" s="402"/>
      <c r="J13" s="402"/>
      <c r="K13" s="402"/>
      <c r="L13" s="403"/>
    </row>
    <row r="14" spans="1:14" ht="15" customHeight="1" x14ac:dyDescent="0.3">
      <c r="C14" s="398" t="s">
        <v>110</v>
      </c>
      <c r="D14" s="399"/>
      <c r="E14" s="400" t="s">
        <v>111</v>
      </c>
      <c r="F14" s="400"/>
      <c r="G14" s="400" t="s">
        <v>112</v>
      </c>
      <c r="H14" s="400"/>
      <c r="I14" s="400" t="s">
        <v>113</v>
      </c>
      <c r="J14" s="400"/>
      <c r="K14" s="400" t="s">
        <v>154</v>
      </c>
      <c r="L14" s="400"/>
    </row>
    <row r="15" spans="1:14" x14ac:dyDescent="0.3">
      <c r="B15" s="116" t="s">
        <v>117</v>
      </c>
      <c r="C15" s="426" t="s">
        <v>114</v>
      </c>
      <c r="D15" s="427"/>
      <c r="E15" s="428" t="s">
        <v>115</v>
      </c>
      <c r="F15" s="428"/>
      <c r="G15" s="428" t="s">
        <v>116</v>
      </c>
      <c r="H15" s="428"/>
      <c r="I15" s="428" t="s">
        <v>116</v>
      </c>
      <c r="J15" s="428"/>
      <c r="K15" s="400"/>
      <c r="L15" s="400"/>
    </row>
    <row r="16" spans="1:14" x14ac:dyDescent="0.3">
      <c r="C16" s="393"/>
      <c r="D16" s="394"/>
      <c r="E16" s="388"/>
      <c r="F16" s="388"/>
      <c r="G16" s="395"/>
      <c r="H16" s="395"/>
      <c r="I16" s="396"/>
      <c r="J16" s="396"/>
      <c r="K16" s="396"/>
      <c r="L16" s="396"/>
    </row>
    <row r="17" spans="2:12" x14ac:dyDescent="0.3">
      <c r="C17" s="393"/>
      <c r="D17" s="394"/>
      <c r="E17" s="388"/>
      <c r="F17" s="388"/>
      <c r="G17" s="395"/>
      <c r="H17" s="395"/>
      <c r="I17" s="396"/>
      <c r="J17" s="396"/>
      <c r="K17" s="396"/>
      <c r="L17" s="396"/>
    </row>
    <row r="18" spans="2:12" x14ac:dyDescent="0.3">
      <c r="C18" s="393"/>
      <c r="D18" s="394"/>
      <c r="E18" s="388"/>
      <c r="F18" s="388"/>
      <c r="G18" s="395"/>
      <c r="H18" s="395"/>
      <c r="I18" s="396"/>
      <c r="J18" s="396"/>
      <c r="K18" s="396"/>
      <c r="L18" s="396"/>
    </row>
    <row r="19" spans="2:12" x14ac:dyDescent="0.3">
      <c r="C19" s="393"/>
      <c r="D19" s="394"/>
      <c r="E19" s="388"/>
      <c r="F19" s="388"/>
      <c r="G19" s="395"/>
      <c r="H19" s="395"/>
      <c r="I19" s="396"/>
      <c r="J19" s="396"/>
      <c r="K19" s="396"/>
      <c r="L19" s="396"/>
    </row>
    <row r="20" spans="2:12" x14ac:dyDescent="0.3">
      <c r="C20" s="393"/>
      <c r="D20" s="394"/>
      <c r="E20" s="388"/>
      <c r="F20" s="388"/>
      <c r="G20" s="395"/>
      <c r="H20" s="395"/>
      <c r="I20" s="396"/>
      <c r="J20" s="396"/>
      <c r="K20" s="396"/>
      <c r="L20" s="396"/>
    </row>
    <row r="21" spans="2:12" x14ac:dyDescent="0.3">
      <c r="C21" s="393"/>
      <c r="D21" s="394"/>
      <c r="E21" s="388"/>
      <c r="F21" s="388"/>
      <c r="G21" s="395"/>
      <c r="H21" s="395"/>
      <c r="I21" s="396"/>
      <c r="J21" s="396"/>
      <c r="K21" s="396"/>
      <c r="L21" s="396"/>
    </row>
    <row r="22" spans="2:12" x14ac:dyDescent="0.3">
      <c r="C22" s="393"/>
      <c r="D22" s="394"/>
      <c r="E22" s="388"/>
      <c r="F22" s="388"/>
      <c r="G22" s="395"/>
      <c r="H22" s="395"/>
      <c r="I22" s="396"/>
      <c r="J22" s="396"/>
      <c r="K22" s="396"/>
      <c r="L22" s="396"/>
    </row>
    <row r="23" spans="2:12" x14ac:dyDescent="0.3">
      <c r="C23" s="393"/>
      <c r="D23" s="394"/>
      <c r="E23" s="388"/>
      <c r="F23" s="388"/>
      <c r="G23" s="395"/>
      <c r="H23" s="395"/>
      <c r="I23" s="396"/>
      <c r="J23" s="396"/>
      <c r="K23" s="396"/>
      <c r="L23" s="396"/>
    </row>
    <row r="24" spans="2:12" x14ac:dyDescent="0.3">
      <c r="C24" s="393"/>
      <c r="D24" s="394"/>
      <c r="E24" s="388"/>
      <c r="F24" s="388"/>
      <c r="G24" s="395"/>
      <c r="H24" s="395"/>
      <c r="I24" s="396"/>
      <c r="J24" s="396"/>
      <c r="K24" s="396"/>
      <c r="L24" s="396"/>
    </row>
    <row r="25" spans="2:12" x14ac:dyDescent="0.3">
      <c r="C25" s="393"/>
      <c r="D25" s="394"/>
      <c r="E25" s="388"/>
      <c r="F25" s="388"/>
      <c r="G25" s="395"/>
      <c r="H25" s="395"/>
      <c r="I25" s="396"/>
      <c r="J25" s="396"/>
      <c r="K25" s="396"/>
      <c r="L25" s="396"/>
    </row>
    <row r="26" spans="2:12" x14ac:dyDescent="0.3">
      <c r="C26" s="393"/>
      <c r="D26" s="394"/>
      <c r="E26" s="388"/>
      <c r="F26" s="388"/>
      <c r="G26" s="395"/>
      <c r="H26" s="395"/>
      <c r="I26" s="396"/>
      <c r="J26" s="396"/>
      <c r="K26" s="396"/>
      <c r="L26" s="396"/>
    </row>
    <row r="27" spans="2:12" x14ac:dyDescent="0.3">
      <c r="C27" s="393"/>
      <c r="D27" s="394"/>
      <c r="E27" s="388"/>
      <c r="F27" s="388"/>
      <c r="G27" s="395"/>
      <c r="H27" s="395"/>
      <c r="I27" s="396"/>
      <c r="J27" s="396"/>
      <c r="K27" s="396"/>
      <c r="L27" s="396"/>
    </row>
    <row r="28" spans="2:12" x14ac:dyDescent="0.3">
      <c r="C28" s="393"/>
      <c r="D28" s="394"/>
      <c r="E28" s="388"/>
      <c r="F28" s="388"/>
      <c r="G28" s="395"/>
      <c r="H28" s="395"/>
      <c r="I28" s="396"/>
      <c r="J28" s="396"/>
      <c r="K28" s="396"/>
      <c r="L28" s="396"/>
    </row>
    <row r="29" spans="2:12" x14ac:dyDescent="0.3">
      <c r="C29" s="393"/>
      <c r="D29" s="394"/>
      <c r="E29" s="388"/>
      <c r="F29" s="388"/>
      <c r="G29" s="395"/>
      <c r="H29" s="395"/>
      <c r="I29" s="396"/>
      <c r="J29" s="396"/>
      <c r="K29" s="396"/>
      <c r="L29" s="396"/>
    </row>
    <row r="30" spans="2:12" x14ac:dyDescent="0.3">
      <c r="C30" s="393"/>
      <c r="D30" s="394"/>
      <c r="E30" s="388"/>
      <c r="F30" s="388"/>
      <c r="G30" s="395"/>
      <c r="H30" s="395"/>
      <c r="I30" s="396"/>
      <c r="J30" s="396"/>
      <c r="K30" s="396"/>
      <c r="L30" s="396"/>
    </row>
    <row r="32" spans="2:12" ht="18" x14ac:dyDescent="0.3">
      <c r="B32" s="397" t="s">
        <v>121</v>
      </c>
      <c r="C32" s="397"/>
      <c r="D32" s="397"/>
      <c r="E32" s="397"/>
      <c r="F32" s="397"/>
      <c r="G32" s="397"/>
      <c r="H32" s="397"/>
      <c r="I32" s="397"/>
    </row>
    <row r="34" spans="2:12" x14ac:dyDescent="0.3">
      <c r="B34" s="116"/>
      <c r="C34" s="401" t="s">
        <v>119</v>
      </c>
      <c r="D34" s="402"/>
      <c r="E34" s="402"/>
      <c r="F34" s="402"/>
      <c r="G34" s="402"/>
      <c r="H34" s="402"/>
      <c r="I34" s="402"/>
      <c r="J34" s="402"/>
      <c r="K34" s="402"/>
      <c r="L34" s="403"/>
    </row>
    <row r="35" spans="2:12" ht="15" customHeight="1" x14ac:dyDescent="0.3">
      <c r="C35" s="398" t="str">
        <f>C14</f>
        <v>Caudal Promedio</v>
      </c>
      <c r="D35" s="399"/>
      <c r="E35" s="400" t="str">
        <f>E14</f>
        <v>Volumen de Prueba</v>
      </c>
      <c r="F35" s="400"/>
      <c r="G35" s="400" t="str">
        <f>G14</f>
        <v>Error Promedio</v>
      </c>
      <c r="H35" s="400"/>
      <c r="I35" s="400" t="str">
        <f>I14</f>
        <v>± U</v>
      </c>
      <c r="J35" s="400"/>
      <c r="K35" s="400" t="s">
        <v>154</v>
      </c>
      <c r="L35" s="400"/>
    </row>
    <row r="36" spans="2:12" x14ac:dyDescent="0.3">
      <c r="B36" s="116"/>
      <c r="C36" s="426" t="str">
        <f>C15</f>
        <v>[dm3/min]</v>
      </c>
      <c r="D36" s="427"/>
      <c r="E36" s="428" t="str">
        <f>E15</f>
        <v>[dm3]</v>
      </c>
      <c r="F36" s="428"/>
      <c r="G36" s="428" t="str">
        <f>G15</f>
        <v>[%]</v>
      </c>
      <c r="H36" s="428"/>
      <c r="I36" s="428" t="str">
        <f>I15</f>
        <v>[%]</v>
      </c>
      <c r="J36" s="428"/>
      <c r="K36" s="400"/>
      <c r="L36" s="400"/>
    </row>
    <row r="37" spans="2:12" x14ac:dyDescent="0.3">
      <c r="C37" s="393"/>
      <c r="D37" s="394"/>
      <c r="E37" s="388"/>
      <c r="F37" s="388"/>
      <c r="G37" s="395"/>
      <c r="H37" s="395"/>
      <c r="I37" s="396"/>
      <c r="J37" s="396"/>
      <c r="K37" s="396"/>
      <c r="L37" s="396"/>
    </row>
    <row r="38" spans="2:12" x14ac:dyDescent="0.3">
      <c r="C38" s="393"/>
      <c r="D38" s="394"/>
      <c r="E38" s="388"/>
      <c r="F38" s="388"/>
      <c r="G38" s="395"/>
      <c r="H38" s="395"/>
      <c r="I38" s="396"/>
      <c r="J38" s="396"/>
      <c r="K38" s="396"/>
      <c r="L38" s="396"/>
    </row>
    <row r="39" spans="2:12" x14ac:dyDescent="0.3">
      <c r="C39" s="393"/>
      <c r="D39" s="394"/>
      <c r="E39" s="388"/>
      <c r="F39" s="388"/>
      <c r="G39" s="395"/>
      <c r="H39" s="395"/>
      <c r="I39" s="396"/>
      <c r="J39" s="396"/>
      <c r="K39" s="396"/>
      <c r="L39" s="396"/>
    </row>
    <row r="40" spans="2:12" x14ac:dyDescent="0.3">
      <c r="C40" s="393"/>
      <c r="D40" s="394"/>
      <c r="E40" s="388"/>
      <c r="F40" s="388"/>
      <c r="G40" s="395"/>
      <c r="H40" s="395"/>
      <c r="I40" s="396"/>
      <c r="J40" s="396"/>
      <c r="K40" s="396"/>
      <c r="L40" s="396"/>
    </row>
    <row r="41" spans="2:12" x14ac:dyDescent="0.3">
      <c r="C41" s="393"/>
      <c r="D41" s="394"/>
      <c r="E41" s="388"/>
      <c r="F41" s="388"/>
      <c r="G41" s="395"/>
      <c r="H41" s="395"/>
      <c r="I41" s="396"/>
      <c r="J41" s="396"/>
      <c r="K41" s="396"/>
      <c r="L41" s="396"/>
    </row>
    <row r="42" spans="2:12" x14ac:dyDescent="0.3">
      <c r="C42" s="393"/>
      <c r="D42" s="394"/>
      <c r="E42" s="388"/>
      <c r="F42" s="388"/>
      <c r="G42" s="395"/>
      <c r="H42" s="395"/>
      <c r="I42" s="396"/>
      <c r="J42" s="396"/>
      <c r="K42" s="396"/>
      <c r="L42" s="396"/>
    </row>
    <row r="43" spans="2:12" x14ac:dyDescent="0.3">
      <c r="C43" s="393"/>
      <c r="D43" s="394"/>
      <c r="E43" s="388"/>
      <c r="F43" s="388"/>
      <c r="G43" s="395"/>
      <c r="H43" s="395"/>
      <c r="I43" s="396"/>
      <c r="J43" s="396"/>
      <c r="K43" s="396"/>
      <c r="L43" s="396"/>
    </row>
    <row r="44" spans="2:12" x14ac:dyDescent="0.3">
      <c r="C44" s="393"/>
      <c r="D44" s="394"/>
      <c r="E44" s="388"/>
      <c r="F44" s="388"/>
      <c r="G44" s="395"/>
      <c r="H44" s="395"/>
      <c r="I44" s="396"/>
      <c r="J44" s="396"/>
      <c r="K44" s="396"/>
      <c r="L44" s="396"/>
    </row>
    <row r="45" spans="2:12" x14ac:dyDescent="0.3">
      <c r="C45" s="393"/>
      <c r="D45" s="394"/>
      <c r="E45" s="388"/>
      <c r="F45" s="388"/>
      <c r="G45" s="395"/>
      <c r="H45" s="395"/>
      <c r="I45" s="396"/>
      <c r="J45" s="396"/>
      <c r="K45" s="396"/>
      <c r="L45" s="396"/>
    </row>
    <row r="46" spans="2:12" x14ac:dyDescent="0.3">
      <c r="C46" s="393"/>
      <c r="D46" s="394"/>
      <c r="E46" s="388"/>
      <c r="F46" s="388"/>
      <c r="G46" s="395"/>
      <c r="H46" s="395"/>
      <c r="I46" s="396"/>
      <c r="J46" s="396"/>
      <c r="K46" s="396"/>
      <c r="L46" s="396"/>
    </row>
    <row r="47" spans="2:12" x14ac:dyDescent="0.3">
      <c r="C47" s="393"/>
      <c r="D47" s="394"/>
      <c r="E47" s="388"/>
      <c r="F47" s="388"/>
      <c r="G47" s="395"/>
      <c r="H47" s="395"/>
      <c r="I47" s="396"/>
      <c r="J47" s="396"/>
      <c r="K47" s="396"/>
      <c r="L47" s="396"/>
    </row>
    <row r="48" spans="2:12" x14ac:dyDescent="0.3">
      <c r="C48" s="393"/>
      <c r="D48" s="394"/>
      <c r="E48" s="388"/>
      <c r="F48" s="388"/>
      <c r="G48" s="395"/>
      <c r="H48" s="395"/>
      <c r="I48" s="396"/>
      <c r="J48" s="396"/>
      <c r="K48" s="396"/>
      <c r="L48" s="396"/>
    </row>
    <row r="49" spans="2:14" x14ac:dyDescent="0.3">
      <c r="C49" s="393"/>
      <c r="D49" s="394"/>
      <c r="E49" s="388"/>
      <c r="F49" s="388"/>
      <c r="G49" s="395"/>
      <c r="H49" s="395"/>
      <c r="I49" s="396"/>
      <c r="J49" s="396"/>
      <c r="K49" s="396"/>
      <c r="L49" s="396"/>
    </row>
    <row r="50" spans="2:14" x14ac:dyDescent="0.3">
      <c r="C50" s="393"/>
      <c r="D50" s="394"/>
      <c r="E50" s="388"/>
      <c r="F50" s="388"/>
      <c r="G50" s="395"/>
      <c r="H50" s="395"/>
      <c r="I50" s="396"/>
      <c r="J50" s="396"/>
      <c r="K50" s="396"/>
      <c r="L50" s="396"/>
    </row>
    <row r="51" spans="2:14" x14ac:dyDescent="0.3">
      <c r="C51" s="393"/>
      <c r="D51" s="394"/>
      <c r="E51" s="388"/>
      <c r="F51" s="388"/>
      <c r="G51" s="395"/>
      <c r="H51" s="395"/>
      <c r="I51" s="396"/>
      <c r="J51" s="396"/>
      <c r="K51" s="396"/>
      <c r="L51" s="396"/>
    </row>
    <row r="53" spans="2:14" ht="18" x14ac:dyDescent="0.3">
      <c r="B53" s="397" t="s">
        <v>138</v>
      </c>
      <c r="C53" s="397"/>
      <c r="D53" s="397"/>
      <c r="E53" s="397"/>
      <c r="F53" s="397"/>
      <c r="G53" s="397"/>
      <c r="H53" s="397"/>
      <c r="I53" s="397"/>
    </row>
    <row r="55" spans="2:14" ht="18" customHeight="1" x14ac:dyDescent="4.1500000000000004">
      <c r="I55" s="129"/>
    </row>
    <row r="57" spans="2:14" x14ac:dyDescent="0.3">
      <c r="C57" s="400" t="str">
        <f>C35</f>
        <v>Caudal Promedio</v>
      </c>
      <c r="D57" s="400"/>
      <c r="E57" s="430" t="s">
        <v>122</v>
      </c>
      <c r="F57" s="430"/>
      <c r="G57" s="430" t="s">
        <v>123</v>
      </c>
      <c r="H57" s="430"/>
      <c r="I57" s="430"/>
      <c r="J57" s="430"/>
      <c r="K57" s="431" t="s">
        <v>139</v>
      </c>
      <c r="L57" s="432"/>
      <c r="M57" s="429" t="s">
        <v>124</v>
      </c>
      <c r="N57" s="429"/>
    </row>
    <row r="58" spans="2:14" x14ac:dyDescent="0.3">
      <c r="C58" s="428" t="str">
        <f>C36</f>
        <v>[dm3/min]</v>
      </c>
      <c r="D58" s="428"/>
      <c r="E58" s="429" t="str">
        <f t="shared" ref="E58:I58" si="0">$G$36</f>
        <v>[%]</v>
      </c>
      <c r="F58" s="429"/>
      <c r="G58" s="429" t="str">
        <f t="shared" si="0"/>
        <v>[%]</v>
      </c>
      <c r="H58" s="429"/>
      <c r="I58" s="429" t="str">
        <f t="shared" si="0"/>
        <v>[%]</v>
      </c>
      <c r="J58" s="429"/>
      <c r="K58" s="433"/>
      <c r="L58" s="434"/>
      <c r="M58" s="429"/>
      <c r="N58" s="429"/>
    </row>
    <row r="59" spans="2:14" x14ac:dyDescent="0.3">
      <c r="C59" s="388"/>
      <c r="D59" s="388"/>
      <c r="E59" s="389">
        <f t="shared" ref="E59:E73" si="1">G16</f>
        <v>0</v>
      </c>
      <c r="F59" s="389"/>
      <c r="G59" s="389">
        <f t="shared" ref="G59:G71" si="2">G37</f>
        <v>0</v>
      </c>
      <c r="H59" s="389"/>
      <c r="I59" s="389"/>
      <c r="J59" s="389"/>
      <c r="K59" s="390" t="e">
        <f t="shared" ref="K59" si="3">ABS((E59-G59)/I59)</f>
        <v>#DIV/0!</v>
      </c>
      <c r="L59" s="390"/>
      <c r="M59" s="391" t="e">
        <f>IF(K59&lt;=$B$63,"Satisfactorio",IF(AND(K59&gt;$B$63,K59&lt;$B$64),"Dudoso","Insatisfactorio"))</f>
        <v>#DIV/0!</v>
      </c>
      <c r="N59" s="392"/>
    </row>
    <row r="60" spans="2:14" x14ac:dyDescent="0.3">
      <c r="B60" s="130" t="s">
        <v>141</v>
      </c>
      <c r="C60" s="388"/>
      <c r="D60" s="388"/>
      <c r="E60" s="389">
        <f t="shared" si="1"/>
        <v>0</v>
      </c>
      <c r="F60" s="389"/>
      <c r="G60" s="389">
        <f t="shared" si="2"/>
        <v>0</v>
      </c>
      <c r="H60" s="389"/>
      <c r="I60" s="389"/>
      <c r="J60" s="389"/>
      <c r="K60" s="390" t="e">
        <f t="shared" ref="K60:K63" si="4">ABS((E60-G60)/I60)</f>
        <v>#DIV/0!</v>
      </c>
      <c r="L60" s="390"/>
      <c r="M60" s="391" t="e">
        <f t="shared" ref="M60:M63" si="5">IF(K60&lt;=$B$63,"Satisfactorio",IF(AND(K60&gt;$B$63,K60&lt;$B$64),"Dudoso","Insatisfactorio"))</f>
        <v>#DIV/0!</v>
      </c>
      <c r="N60" s="392"/>
    </row>
    <row r="61" spans="2:14" x14ac:dyDescent="0.3">
      <c r="B61" s="130" t="s">
        <v>125</v>
      </c>
      <c r="C61" s="388"/>
      <c r="D61" s="388"/>
      <c r="E61" s="389">
        <f t="shared" si="1"/>
        <v>0</v>
      </c>
      <c r="F61" s="389"/>
      <c r="G61" s="389">
        <f t="shared" si="2"/>
        <v>0</v>
      </c>
      <c r="H61" s="389"/>
      <c r="I61" s="389"/>
      <c r="J61" s="389"/>
      <c r="K61" s="390" t="e">
        <f t="shared" si="4"/>
        <v>#DIV/0!</v>
      </c>
      <c r="L61" s="390"/>
      <c r="M61" s="391" t="e">
        <f t="shared" si="5"/>
        <v>#DIV/0!</v>
      </c>
      <c r="N61" s="392"/>
    </row>
    <row r="62" spans="2:14" x14ac:dyDescent="0.3">
      <c r="B62" s="130" t="s">
        <v>140</v>
      </c>
      <c r="C62" s="388"/>
      <c r="D62" s="388"/>
      <c r="E62" s="389">
        <f t="shared" si="1"/>
        <v>0</v>
      </c>
      <c r="F62" s="389"/>
      <c r="G62" s="389">
        <f t="shared" si="2"/>
        <v>0</v>
      </c>
      <c r="H62" s="389"/>
      <c r="I62" s="389"/>
      <c r="J62" s="389"/>
      <c r="K62" s="390" t="e">
        <f t="shared" si="4"/>
        <v>#DIV/0!</v>
      </c>
      <c r="L62" s="390"/>
      <c r="M62" s="391" t="e">
        <f t="shared" si="5"/>
        <v>#DIV/0!</v>
      </c>
      <c r="N62" s="392"/>
    </row>
    <row r="63" spans="2:14" x14ac:dyDescent="0.3">
      <c r="B63" s="130">
        <v>2</v>
      </c>
      <c r="C63" s="388"/>
      <c r="D63" s="388"/>
      <c r="E63" s="389">
        <f t="shared" si="1"/>
        <v>0</v>
      </c>
      <c r="F63" s="389"/>
      <c r="G63" s="389">
        <f t="shared" si="2"/>
        <v>0</v>
      </c>
      <c r="H63" s="389"/>
      <c r="I63" s="389"/>
      <c r="J63" s="389"/>
      <c r="K63" s="390" t="e">
        <f t="shared" si="4"/>
        <v>#DIV/0!</v>
      </c>
      <c r="L63" s="390"/>
      <c r="M63" s="391" t="e">
        <f t="shared" si="5"/>
        <v>#DIV/0!</v>
      </c>
      <c r="N63" s="392"/>
    </row>
    <row r="64" spans="2:14" x14ac:dyDescent="0.3">
      <c r="B64" s="130">
        <v>3</v>
      </c>
      <c r="C64" s="388"/>
      <c r="D64" s="388"/>
      <c r="E64" s="389">
        <f t="shared" si="1"/>
        <v>0</v>
      </c>
      <c r="F64" s="389"/>
      <c r="G64" s="389">
        <f t="shared" si="2"/>
        <v>0</v>
      </c>
      <c r="H64" s="389"/>
      <c r="I64" s="389"/>
      <c r="J64" s="389"/>
      <c r="K64" s="390" t="e">
        <f t="shared" ref="K64:K73" si="6">ABS((E64-G64)/I64)</f>
        <v>#DIV/0!</v>
      </c>
      <c r="L64" s="390"/>
      <c r="M64" s="391" t="e">
        <f t="shared" ref="M64:M73" si="7">IF(K64&lt;=$B$63,"Satisfactorio",IF(AND(K64&gt;$B$63,K64&lt;$B$64),"Dudoso","Insatisfactorio"))</f>
        <v>#DIV/0!</v>
      </c>
      <c r="N64" s="392"/>
    </row>
    <row r="65" spans="2:14" x14ac:dyDescent="0.3">
      <c r="B65" s="130"/>
      <c r="C65" s="388"/>
      <c r="D65" s="388"/>
      <c r="E65" s="389">
        <f t="shared" si="1"/>
        <v>0</v>
      </c>
      <c r="F65" s="389"/>
      <c r="G65" s="389">
        <f t="shared" si="2"/>
        <v>0</v>
      </c>
      <c r="H65" s="389"/>
      <c r="I65" s="389"/>
      <c r="J65" s="389"/>
      <c r="K65" s="390" t="e">
        <f t="shared" si="6"/>
        <v>#DIV/0!</v>
      </c>
      <c r="L65" s="390"/>
      <c r="M65" s="391" t="e">
        <f t="shared" si="7"/>
        <v>#DIV/0!</v>
      </c>
      <c r="N65" s="392"/>
    </row>
    <row r="66" spans="2:14" x14ac:dyDescent="0.3">
      <c r="C66" s="388"/>
      <c r="D66" s="388"/>
      <c r="E66" s="389">
        <f t="shared" si="1"/>
        <v>0</v>
      </c>
      <c r="F66" s="389"/>
      <c r="G66" s="389">
        <f t="shared" si="2"/>
        <v>0</v>
      </c>
      <c r="H66" s="389"/>
      <c r="I66" s="389"/>
      <c r="J66" s="389"/>
      <c r="K66" s="390" t="e">
        <f t="shared" si="6"/>
        <v>#DIV/0!</v>
      </c>
      <c r="L66" s="390"/>
      <c r="M66" s="391" t="e">
        <f t="shared" si="7"/>
        <v>#DIV/0!</v>
      </c>
      <c r="N66" s="392"/>
    </row>
    <row r="67" spans="2:14" x14ac:dyDescent="0.3">
      <c r="C67" s="388"/>
      <c r="D67" s="388"/>
      <c r="E67" s="389">
        <f t="shared" si="1"/>
        <v>0</v>
      </c>
      <c r="F67" s="389"/>
      <c r="G67" s="389">
        <f t="shared" si="2"/>
        <v>0</v>
      </c>
      <c r="H67" s="389"/>
      <c r="I67" s="389"/>
      <c r="J67" s="389"/>
      <c r="K67" s="390" t="e">
        <f t="shared" si="6"/>
        <v>#DIV/0!</v>
      </c>
      <c r="L67" s="390"/>
      <c r="M67" s="391" t="e">
        <f t="shared" si="7"/>
        <v>#DIV/0!</v>
      </c>
      <c r="N67" s="392"/>
    </row>
    <row r="68" spans="2:14" x14ac:dyDescent="0.3">
      <c r="C68" s="388"/>
      <c r="D68" s="388"/>
      <c r="E68" s="389">
        <f t="shared" si="1"/>
        <v>0</v>
      </c>
      <c r="F68" s="389"/>
      <c r="G68" s="389">
        <f t="shared" si="2"/>
        <v>0</v>
      </c>
      <c r="H68" s="389"/>
      <c r="I68" s="389"/>
      <c r="J68" s="389"/>
      <c r="K68" s="390" t="e">
        <f t="shared" si="6"/>
        <v>#DIV/0!</v>
      </c>
      <c r="L68" s="390"/>
      <c r="M68" s="391" t="e">
        <f t="shared" si="7"/>
        <v>#DIV/0!</v>
      </c>
      <c r="N68" s="392"/>
    </row>
    <row r="69" spans="2:14" x14ac:dyDescent="0.3">
      <c r="C69" s="388"/>
      <c r="D69" s="388"/>
      <c r="E69" s="389">
        <f t="shared" si="1"/>
        <v>0</v>
      </c>
      <c r="F69" s="389"/>
      <c r="G69" s="389">
        <f t="shared" si="2"/>
        <v>0</v>
      </c>
      <c r="H69" s="389"/>
      <c r="I69" s="389"/>
      <c r="J69" s="389"/>
      <c r="K69" s="390" t="e">
        <f t="shared" si="6"/>
        <v>#DIV/0!</v>
      </c>
      <c r="L69" s="390"/>
      <c r="M69" s="391" t="e">
        <f t="shared" si="7"/>
        <v>#DIV/0!</v>
      </c>
      <c r="N69" s="392"/>
    </row>
    <row r="70" spans="2:14" x14ac:dyDescent="0.3">
      <c r="C70" s="388"/>
      <c r="D70" s="388"/>
      <c r="E70" s="389">
        <f t="shared" si="1"/>
        <v>0</v>
      </c>
      <c r="F70" s="389"/>
      <c r="G70" s="389">
        <f t="shared" si="2"/>
        <v>0</v>
      </c>
      <c r="H70" s="389"/>
      <c r="I70" s="389"/>
      <c r="J70" s="389"/>
      <c r="K70" s="390" t="e">
        <f t="shared" si="6"/>
        <v>#DIV/0!</v>
      </c>
      <c r="L70" s="390"/>
      <c r="M70" s="391" t="e">
        <f t="shared" si="7"/>
        <v>#DIV/0!</v>
      </c>
      <c r="N70" s="392"/>
    </row>
    <row r="71" spans="2:14" x14ac:dyDescent="0.3">
      <c r="C71" s="388"/>
      <c r="D71" s="388"/>
      <c r="E71" s="389">
        <f t="shared" si="1"/>
        <v>0</v>
      </c>
      <c r="F71" s="389"/>
      <c r="G71" s="389">
        <f t="shared" si="2"/>
        <v>0</v>
      </c>
      <c r="H71" s="389"/>
      <c r="I71" s="389"/>
      <c r="J71" s="389"/>
      <c r="K71" s="390" t="e">
        <f t="shared" si="6"/>
        <v>#DIV/0!</v>
      </c>
      <c r="L71" s="390"/>
      <c r="M71" s="391" t="e">
        <f t="shared" si="7"/>
        <v>#DIV/0!</v>
      </c>
      <c r="N71" s="392"/>
    </row>
    <row r="72" spans="2:14" x14ac:dyDescent="0.3">
      <c r="C72" s="388"/>
      <c r="D72" s="388"/>
      <c r="E72" s="389">
        <f t="shared" si="1"/>
        <v>0</v>
      </c>
      <c r="F72" s="389"/>
      <c r="G72" s="389">
        <f t="shared" ref="G72:G73" si="8">G50</f>
        <v>0</v>
      </c>
      <c r="H72" s="389"/>
      <c r="I72" s="389"/>
      <c r="J72" s="389"/>
      <c r="K72" s="390" t="e">
        <f t="shared" si="6"/>
        <v>#DIV/0!</v>
      </c>
      <c r="L72" s="390"/>
      <c r="M72" s="391" t="e">
        <f t="shared" si="7"/>
        <v>#DIV/0!</v>
      </c>
      <c r="N72" s="392"/>
    </row>
    <row r="73" spans="2:14" x14ac:dyDescent="0.3">
      <c r="C73" s="388"/>
      <c r="D73" s="388"/>
      <c r="E73" s="389">
        <f t="shared" si="1"/>
        <v>0</v>
      </c>
      <c r="F73" s="389"/>
      <c r="G73" s="389">
        <f t="shared" si="8"/>
        <v>0</v>
      </c>
      <c r="H73" s="389"/>
      <c r="I73" s="389"/>
      <c r="J73" s="389"/>
      <c r="K73" s="390" t="e">
        <f t="shared" si="6"/>
        <v>#DIV/0!</v>
      </c>
      <c r="L73" s="390"/>
      <c r="M73" s="391" t="e">
        <f t="shared" si="7"/>
        <v>#DIV/0!</v>
      </c>
      <c r="N73" s="392"/>
    </row>
  </sheetData>
  <mergeCells count="283">
    <mergeCell ref="M63:N63"/>
    <mergeCell ref="C63:D63"/>
    <mergeCell ref="E63:F63"/>
    <mergeCell ref="G63:H63"/>
    <mergeCell ref="I63:J63"/>
    <mergeCell ref="K63:L63"/>
    <mergeCell ref="M61:N61"/>
    <mergeCell ref="C62:D62"/>
    <mergeCell ref="E62:F62"/>
    <mergeCell ref="G62:H62"/>
    <mergeCell ref="I62:J62"/>
    <mergeCell ref="K62:L62"/>
    <mergeCell ref="M62:N62"/>
    <mergeCell ref="C61:D61"/>
    <mergeCell ref="E61:F61"/>
    <mergeCell ref="G61:H61"/>
    <mergeCell ref="I61:J61"/>
    <mergeCell ref="K61:L61"/>
    <mergeCell ref="M59:N59"/>
    <mergeCell ref="C60:D60"/>
    <mergeCell ref="E60:F60"/>
    <mergeCell ref="G60:H60"/>
    <mergeCell ref="I60:J60"/>
    <mergeCell ref="K60:L60"/>
    <mergeCell ref="M60:N60"/>
    <mergeCell ref="C59:D59"/>
    <mergeCell ref="E59:F59"/>
    <mergeCell ref="G59:H59"/>
    <mergeCell ref="I59:J59"/>
    <mergeCell ref="K59:L59"/>
    <mergeCell ref="M57:N58"/>
    <mergeCell ref="C58:D58"/>
    <mergeCell ref="E58:F58"/>
    <mergeCell ref="G58:H58"/>
    <mergeCell ref="I58:J58"/>
    <mergeCell ref="C57:D57"/>
    <mergeCell ref="E57:F57"/>
    <mergeCell ref="G57:H57"/>
    <mergeCell ref="I57:J57"/>
    <mergeCell ref="K57:L58"/>
    <mergeCell ref="I35:J35"/>
    <mergeCell ref="C36:D36"/>
    <mergeCell ref="E36:F36"/>
    <mergeCell ref="G36:H36"/>
    <mergeCell ref="I36:J36"/>
    <mergeCell ref="C41:D41"/>
    <mergeCell ref="E41:F41"/>
    <mergeCell ref="G41:H41"/>
    <mergeCell ref="I41:J41"/>
    <mergeCell ref="C39:D39"/>
    <mergeCell ref="E39:F39"/>
    <mergeCell ref="G39:H39"/>
    <mergeCell ref="I39:J39"/>
    <mergeCell ref="C40:D40"/>
    <mergeCell ref="E40:F40"/>
    <mergeCell ref="G40:H40"/>
    <mergeCell ref="I40:J40"/>
    <mergeCell ref="C20:D20"/>
    <mergeCell ref="E20:F20"/>
    <mergeCell ref="G20:H20"/>
    <mergeCell ref="I20:J20"/>
    <mergeCell ref="B32:I32"/>
    <mergeCell ref="C18:D18"/>
    <mergeCell ref="E18:F18"/>
    <mergeCell ref="G18:H18"/>
    <mergeCell ref="I18:J18"/>
    <mergeCell ref="C19:D19"/>
    <mergeCell ref="E19:F19"/>
    <mergeCell ref="G19:H19"/>
    <mergeCell ref="I19:J19"/>
    <mergeCell ref="C25:D25"/>
    <mergeCell ref="E25:F25"/>
    <mergeCell ref="G25:H25"/>
    <mergeCell ref="I25:J25"/>
    <mergeCell ref="C26:D26"/>
    <mergeCell ref="E26:F26"/>
    <mergeCell ref="G26:H26"/>
    <mergeCell ref="I26:J26"/>
    <mergeCell ref="C27:D27"/>
    <mergeCell ref="E27:F27"/>
    <mergeCell ref="G27:H27"/>
    <mergeCell ref="C16:D16"/>
    <mergeCell ref="E16:F16"/>
    <mergeCell ref="G16:H16"/>
    <mergeCell ref="I16:J16"/>
    <mergeCell ref="C17:D17"/>
    <mergeCell ref="E17:F17"/>
    <mergeCell ref="G17:H17"/>
    <mergeCell ref="I17:J17"/>
    <mergeCell ref="C14:D14"/>
    <mergeCell ref="E14:F14"/>
    <mergeCell ref="G14:H14"/>
    <mergeCell ref="I14:J14"/>
    <mergeCell ref="C15:D15"/>
    <mergeCell ref="E15:F15"/>
    <mergeCell ref="G15:H15"/>
    <mergeCell ref="I15:J15"/>
    <mergeCell ref="B7:E7"/>
    <mergeCell ref="G7:H7"/>
    <mergeCell ref="B8:E8"/>
    <mergeCell ref="G8:H8"/>
    <mergeCell ref="B11:I11"/>
    <mergeCell ref="J1:N2"/>
    <mergeCell ref="C2:I2"/>
    <mergeCell ref="C3:I3"/>
    <mergeCell ref="J3:L4"/>
    <mergeCell ref="M3:N4"/>
    <mergeCell ref="A6:H6"/>
    <mergeCell ref="K18:L18"/>
    <mergeCell ref="K19:L19"/>
    <mergeCell ref="K20:L20"/>
    <mergeCell ref="K35:L36"/>
    <mergeCell ref="K37:L37"/>
    <mergeCell ref="K38:L38"/>
    <mergeCell ref="K24:L24"/>
    <mergeCell ref="K25:L25"/>
    <mergeCell ref="K26:L26"/>
    <mergeCell ref="C13:L13"/>
    <mergeCell ref="C34:L34"/>
    <mergeCell ref="C21:D21"/>
    <mergeCell ref="E21:F21"/>
    <mergeCell ref="G21:H21"/>
    <mergeCell ref="I21:J21"/>
    <mergeCell ref="K21:L21"/>
    <mergeCell ref="C22:D22"/>
    <mergeCell ref="E22:F22"/>
    <mergeCell ref="G22:H22"/>
    <mergeCell ref="I22:J22"/>
    <mergeCell ref="K22:L22"/>
    <mergeCell ref="C23:D23"/>
    <mergeCell ref="E23:F23"/>
    <mergeCell ref="G23:H23"/>
    <mergeCell ref="I23:J23"/>
    <mergeCell ref="K23:L23"/>
    <mergeCell ref="C24:D24"/>
    <mergeCell ref="E24:F24"/>
    <mergeCell ref="G24:H24"/>
    <mergeCell ref="I24:J24"/>
    <mergeCell ref="K14:L15"/>
    <mergeCell ref="K16:L16"/>
    <mergeCell ref="K17:L17"/>
    <mergeCell ref="I27:J27"/>
    <mergeCell ref="K27:L27"/>
    <mergeCell ref="C28:D28"/>
    <mergeCell ref="E28:F28"/>
    <mergeCell ref="G28:H28"/>
    <mergeCell ref="I28:J28"/>
    <mergeCell ref="K28:L28"/>
    <mergeCell ref="C29:D29"/>
    <mergeCell ref="E29:F29"/>
    <mergeCell ref="G29:H29"/>
    <mergeCell ref="I29:J29"/>
    <mergeCell ref="K29:L29"/>
    <mergeCell ref="C30:D30"/>
    <mergeCell ref="E30:F30"/>
    <mergeCell ref="G30:H30"/>
    <mergeCell ref="I30:J30"/>
    <mergeCell ref="K30:L30"/>
    <mergeCell ref="C42:D42"/>
    <mergeCell ref="E42:F42"/>
    <mergeCell ref="G42:H42"/>
    <mergeCell ref="I42:J42"/>
    <mergeCell ref="K42:L42"/>
    <mergeCell ref="K39:L39"/>
    <mergeCell ref="K40:L40"/>
    <mergeCell ref="K41:L41"/>
    <mergeCell ref="C37:D37"/>
    <mergeCell ref="E37:F37"/>
    <mergeCell ref="G37:H37"/>
    <mergeCell ref="I37:J37"/>
    <mergeCell ref="C38:D38"/>
    <mergeCell ref="E38:F38"/>
    <mergeCell ref="G38:H38"/>
    <mergeCell ref="I38:J38"/>
    <mergeCell ref="C35:D35"/>
    <mergeCell ref="E35:F35"/>
    <mergeCell ref="G35:H35"/>
    <mergeCell ref="K43:L43"/>
    <mergeCell ref="C44:D44"/>
    <mergeCell ref="E44:F44"/>
    <mergeCell ref="G44:H44"/>
    <mergeCell ref="I44:J44"/>
    <mergeCell ref="K44:L44"/>
    <mergeCell ref="C45:D45"/>
    <mergeCell ref="E45:F45"/>
    <mergeCell ref="G45:H45"/>
    <mergeCell ref="I45:J45"/>
    <mergeCell ref="K45:L45"/>
    <mergeCell ref="C43:D43"/>
    <mergeCell ref="E43:F43"/>
    <mergeCell ref="G43:H43"/>
    <mergeCell ref="I43:J43"/>
    <mergeCell ref="K46:L46"/>
    <mergeCell ref="C47:D47"/>
    <mergeCell ref="E47:F47"/>
    <mergeCell ref="G47:H47"/>
    <mergeCell ref="I47:J47"/>
    <mergeCell ref="K47:L47"/>
    <mergeCell ref="C48:D48"/>
    <mergeCell ref="E48:F48"/>
    <mergeCell ref="G48:H48"/>
    <mergeCell ref="I48:J48"/>
    <mergeCell ref="K48:L48"/>
    <mergeCell ref="C46:D46"/>
    <mergeCell ref="E46:F46"/>
    <mergeCell ref="G46:H46"/>
    <mergeCell ref="I46:J46"/>
    <mergeCell ref="I49:J49"/>
    <mergeCell ref="K49:L49"/>
    <mergeCell ref="C50:D50"/>
    <mergeCell ref="E50:F50"/>
    <mergeCell ref="G50:H50"/>
    <mergeCell ref="I50:J50"/>
    <mergeCell ref="K50:L50"/>
    <mergeCell ref="C64:D64"/>
    <mergeCell ref="E64:F64"/>
    <mergeCell ref="G64:H64"/>
    <mergeCell ref="I64:J64"/>
    <mergeCell ref="K64:L64"/>
    <mergeCell ref="B53:I53"/>
    <mergeCell ref="C49:D49"/>
    <mergeCell ref="E49:F49"/>
    <mergeCell ref="G49:H49"/>
    <mergeCell ref="M64:N64"/>
    <mergeCell ref="C65:D65"/>
    <mergeCell ref="E65:F65"/>
    <mergeCell ref="G65:H65"/>
    <mergeCell ref="I65:J65"/>
    <mergeCell ref="K65:L65"/>
    <mergeCell ref="M65:N65"/>
    <mergeCell ref="C66:D66"/>
    <mergeCell ref="E66:F66"/>
    <mergeCell ref="G66:H66"/>
    <mergeCell ref="I66:J66"/>
    <mergeCell ref="K66:L66"/>
    <mergeCell ref="M66:N66"/>
    <mergeCell ref="C67:D67"/>
    <mergeCell ref="E67:F67"/>
    <mergeCell ref="G67:H67"/>
    <mergeCell ref="I67:J67"/>
    <mergeCell ref="K67:L67"/>
    <mergeCell ref="M67:N67"/>
    <mergeCell ref="C68:D68"/>
    <mergeCell ref="E68:F68"/>
    <mergeCell ref="G68:H68"/>
    <mergeCell ref="I68:J68"/>
    <mergeCell ref="K68:L68"/>
    <mergeCell ref="M68:N68"/>
    <mergeCell ref="E69:F69"/>
    <mergeCell ref="G69:H69"/>
    <mergeCell ref="I69:J69"/>
    <mergeCell ref="K69:L69"/>
    <mergeCell ref="M69:N69"/>
    <mergeCell ref="C70:D70"/>
    <mergeCell ref="E70:F70"/>
    <mergeCell ref="G70:H70"/>
    <mergeCell ref="I70:J70"/>
    <mergeCell ref="K70:L70"/>
    <mergeCell ref="M70:N70"/>
    <mergeCell ref="C73:D73"/>
    <mergeCell ref="E73:F73"/>
    <mergeCell ref="G73:H73"/>
    <mergeCell ref="I73:J73"/>
    <mergeCell ref="K73:L73"/>
    <mergeCell ref="M73:N73"/>
    <mergeCell ref="C51:D51"/>
    <mergeCell ref="E51:F51"/>
    <mergeCell ref="G51:H51"/>
    <mergeCell ref="I51:J51"/>
    <mergeCell ref="K51:L51"/>
    <mergeCell ref="C71:D71"/>
    <mergeCell ref="E71:F71"/>
    <mergeCell ref="G71:H71"/>
    <mergeCell ref="I71:J71"/>
    <mergeCell ref="K71:L71"/>
    <mergeCell ref="M71:N71"/>
    <mergeCell ref="C72:D72"/>
    <mergeCell ref="E72:F72"/>
    <mergeCell ref="G72:H72"/>
    <mergeCell ref="I72:J72"/>
    <mergeCell ref="K72:L72"/>
    <mergeCell ref="M72:N72"/>
    <mergeCell ref="C69:D69"/>
  </mergeCells>
  <pageMargins left="0.7" right="0.7" top="0.75" bottom="0.75"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4F9A6BE6-CC8F-4199-8E05-E25764FD3871}">
            <xm:f>NOT(ISERROR(SEARCH($B$62,M59)))</xm:f>
            <xm:f>$B$62</xm:f>
            <x14:dxf>
              <font>
                <color rgb="FF9C0006"/>
              </font>
              <fill>
                <patternFill>
                  <bgColor rgb="FFFFC7CE"/>
                </patternFill>
              </fill>
            </x14:dxf>
          </x14:cfRule>
          <x14:cfRule type="containsText" priority="2" operator="containsText" id="{5482D82E-F4DD-4116-B0F7-2BD3EEFDEB08}">
            <xm:f>NOT(ISERROR(SEARCH($B$61,M59)))</xm:f>
            <xm:f>$B$61</xm:f>
            <x14:dxf>
              <font>
                <color rgb="FF006100"/>
              </font>
              <fill>
                <patternFill>
                  <bgColor rgb="FFC6EFCE"/>
                </patternFill>
              </fill>
            </x14:dxf>
          </x14:cfRule>
          <xm:sqref>M59:N73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CM</vt:lpstr>
      <vt:lpstr>Tablas</vt:lpstr>
      <vt:lpstr>Metrologo 1</vt:lpstr>
      <vt:lpstr>Metrologo 2</vt:lpstr>
      <vt:lpstr>Metrologo 3</vt:lpstr>
      <vt:lpstr>Datos de entrada</vt:lpstr>
      <vt:lpstr>Análisis de Datos atípicos</vt:lpstr>
      <vt:lpstr>ANOVA</vt:lpstr>
      <vt:lpstr>INFORME 1</vt:lpstr>
      <vt:lpstr>z-score</vt:lpstr>
      <vt:lpstr>'Análisis de Datos atípicos'!Área_de_impresión</vt:lpstr>
      <vt:lpstr>ANOVA!Área_de_impresión</vt:lpstr>
      <vt:lpstr>CM!Área_de_impresión</vt:lpstr>
      <vt:lpstr>'INFORME 1'!Área_de_impresión</vt:lpstr>
      <vt:lpstr>'Metrologo 1'!Área_de_impresión</vt:lpstr>
      <vt:lpstr>'Metrologo 2'!Área_de_impresión</vt:lpstr>
      <vt:lpstr>'Metrologo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EQ-333</dc:creator>
  <cp:lastModifiedBy>EQ-333</cp:lastModifiedBy>
  <cp:lastPrinted>2025-04-15T16:20:19Z</cp:lastPrinted>
  <dcterms:created xsi:type="dcterms:W3CDTF">2006-09-16T00:00:00Z</dcterms:created>
  <dcterms:modified xsi:type="dcterms:W3CDTF">2025-08-12T13:21:18Z</dcterms:modified>
</cp:coreProperties>
</file>