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a\Documents\Universidad\10mo\Trabajo de grado 1\defintivo solo\"/>
    </mc:Choice>
  </mc:AlternateContent>
  <xr:revisionPtr revIDLastSave="0" documentId="13_ncr:1_{DAF283A9-766B-47F1-9695-0CD5A78F0A07}" xr6:coauthVersionLast="47" xr6:coauthVersionMax="47" xr10:uidLastSave="{00000000-0000-0000-0000-000000000000}"/>
  <bookViews>
    <workbookView xWindow="-108" yWindow="-108" windowWidth="23256" windowHeight="12456" activeTab="2" xr2:uid="{0EC66658-BFA9-444E-AFEE-532A0AAE188D}"/>
  </bookViews>
  <sheets>
    <sheet name="Base de datos" sheetId="1" r:id="rId1"/>
    <sheet name="Promedio móvil" sheetId="2" r:id="rId2"/>
    <sheet name="Promedio móvil Pond." sheetId="3" r:id="rId3"/>
    <sheet name="+ metodos" sheetId="4" r:id="rId4"/>
    <sheet name="Suavizacion exponancial" sheetId="5" r:id="rId5"/>
    <sheet name="ERROR" sheetId="6" r:id="rId6"/>
  </sheets>
  <definedNames>
    <definedName name="_xlnm._FilterDatabase" localSheetId="3" hidden="1">'+ metodos'!$A$4:$F$4</definedName>
    <definedName name="_xlnm._FilterDatabase" localSheetId="1" hidden="1">'Promedio móvil'!$B$4:$D$4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0" i="3" l="1"/>
  <c r="E6" i="3"/>
  <c r="I7" i="2"/>
  <c r="F57" i="3"/>
  <c r="O64" i="3"/>
  <c r="O65" i="3"/>
  <c r="O61" i="3"/>
  <c r="O62" i="3"/>
  <c r="O63" i="3"/>
  <c r="O60" i="3"/>
  <c r="M62" i="3"/>
  <c r="L63" i="3"/>
  <c r="M61" i="3"/>
  <c r="L62" i="3" s="1"/>
  <c r="L61" i="3"/>
  <c r="L60" i="3"/>
  <c r="M69" i="3"/>
  <c r="N69" i="3" s="1"/>
  <c r="M70" i="3"/>
  <c r="N70" i="3" s="1"/>
  <c r="F125" i="3"/>
  <c r="E126" i="3" s="1"/>
  <c r="D125" i="3"/>
  <c r="C126" i="3" s="1"/>
  <c r="D126" i="3" s="1"/>
  <c r="G56" i="3"/>
  <c r="H56" i="3"/>
  <c r="M71" i="3"/>
  <c r="N71" i="3" s="1"/>
  <c r="N68" i="3"/>
  <c r="E56" i="3"/>
  <c r="C71" i="3"/>
  <c r="F126" i="3" l="1"/>
  <c r="E127" i="3" s="1"/>
  <c r="F127" i="3"/>
  <c r="E128" i="3" s="1"/>
  <c r="C127" i="3"/>
  <c r="D127" i="3" s="1"/>
  <c r="C128" i="3" s="1"/>
  <c r="C16" i="5"/>
  <c r="C17" i="5"/>
  <c r="C18" i="5"/>
  <c r="C19" i="5"/>
  <c r="C20" i="5"/>
  <c r="C21" i="5"/>
  <c r="C22" i="5"/>
  <c r="C23" i="5"/>
  <c r="C24" i="5"/>
  <c r="C15" i="5"/>
  <c r="B17" i="5"/>
  <c r="B18" i="5"/>
  <c r="B19" i="5" s="1"/>
  <c r="B20" i="5" s="1"/>
  <c r="B21" i="5" s="1"/>
  <c r="B22" i="5" s="1"/>
  <c r="B23" i="5" s="1"/>
  <c r="B24" i="5" s="1"/>
  <c r="B16" i="5"/>
  <c r="I59" i="4"/>
  <c r="I60" i="4"/>
  <c r="I61" i="4"/>
  <c r="I62" i="4"/>
  <c r="I63" i="4"/>
  <c r="I64" i="4"/>
  <c r="I65" i="4"/>
  <c r="I58" i="4"/>
  <c r="F66" i="4"/>
  <c r="G60" i="4"/>
  <c r="G61" i="4"/>
  <c r="G62" i="4" s="1"/>
  <c r="G63" i="4" s="1"/>
  <c r="G64" i="4" s="1"/>
  <c r="G65" i="4" s="1"/>
  <c r="G59" i="4"/>
  <c r="G58" i="4"/>
  <c r="H6" i="4"/>
  <c r="H58" i="4"/>
  <c r="E58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6" i="4"/>
  <c r="J9" i="3"/>
  <c r="J17" i="3"/>
  <c r="J35" i="3"/>
  <c r="I57" i="3"/>
  <c r="I9" i="3"/>
  <c r="I10" i="3"/>
  <c r="J10" i="3" s="1"/>
  <c r="I11" i="3"/>
  <c r="J11" i="3" s="1"/>
  <c r="I12" i="3"/>
  <c r="J12" i="3" s="1"/>
  <c r="I13" i="3"/>
  <c r="J13" i="3" s="1"/>
  <c r="I14" i="3"/>
  <c r="J14" i="3" s="1"/>
  <c r="I15" i="3"/>
  <c r="J15" i="3" s="1"/>
  <c r="I16" i="3"/>
  <c r="J16" i="3" s="1"/>
  <c r="I17" i="3"/>
  <c r="I18" i="3"/>
  <c r="J18" i="3" s="1"/>
  <c r="I19" i="3"/>
  <c r="J19" i="3" s="1"/>
  <c r="I20" i="3"/>
  <c r="J20" i="3" s="1"/>
  <c r="I21" i="3"/>
  <c r="J21" i="3" s="1"/>
  <c r="I22" i="3"/>
  <c r="J22" i="3" s="1"/>
  <c r="I23" i="3"/>
  <c r="J23" i="3" s="1"/>
  <c r="I24" i="3"/>
  <c r="J24" i="3" s="1"/>
  <c r="I25" i="3"/>
  <c r="J25" i="3" s="1"/>
  <c r="I26" i="3"/>
  <c r="J26" i="3" s="1"/>
  <c r="I27" i="3"/>
  <c r="J27" i="3" s="1"/>
  <c r="I28" i="3"/>
  <c r="J28" i="3" s="1"/>
  <c r="I29" i="3"/>
  <c r="J29" i="3" s="1"/>
  <c r="I30" i="3"/>
  <c r="J30" i="3" s="1"/>
  <c r="I31" i="3"/>
  <c r="J31" i="3" s="1"/>
  <c r="I32" i="3"/>
  <c r="J32" i="3" s="1"/>
  <c r="I33" i="3"/>
  <c r="J33" i="3" s="1"/>
  <c r="I34" i="3"/>
  <c r="J34" i="3" s="1"/>
  <c r="I35" i="3"/>
  <c r="I36" i="3"/>
  <c r="J36" i="3" s="1"/>
  <c r="I37" i="3"/>
  <c r="J37" i="3" s="1"/>
  <c r="I38" i="3"/>
  <c r="J38" i="3" s="1"/>
  <c r="I39" i="3"/>
  <c r="J39" i="3" s="1"/>
  <c r="I40" i="3"/>
  <c r="J40" i="3" s="1"/>
  <c r="I41" i="3"/>
  <c r="J41" i="3" s="1"/>
  <c r="I42" i="3"/>
  <c r="J42" i="3" s="1"/>
  <c r="I43" i="3"/>
  <c r="J43" i="3" s="1"/>
  <c r="I44" i="3"/>
  <c r="J44" i="3" s="1"/>
  <c r="I45" i="3"/>
  <c r="J45" i="3" s="1"/>
  <c r="I46" i="3"/>
  <c r="J46" i="3" s="1"/>
  <c r="I47" i="3"/>
  <c r="J47" i="3" s="1"/>
  <c r="I48" i="3"/>
  <c r="J48" i="3" s="1"/>
  <c r="I49" i="3"/>
  <c r="J49" i="3" s="1"/>
  <c r="I50" i="3"/>
  <c r="J50" i="3" s="1"/>
  <c r="I51" i="3"/>
  <c r="J51" i="3" s="1"/>
  <c r="I52" i="3"/>
  <c r="J52" i="3" s="1"/>
  <c r="I53" i="3"/>
  <c r="J53" i="3" s="1"/>
  <c r="I54" i="3"/>
  <c r="J54" i="3" s="1"/>
  <c r="I55" i="3"/>
  <c r="J55" i="3" s="1"/>
  <c r="I56" i="3"/>
  <c r="J56" i="3" s="1"/>
  <c r="I8" i="3"/>
  <c r="J8" i="3" s="1"/>
  <c r="G57" i="3"/>
  <c r="G8" i="3"/>
  <c r="H8" i="3" s="1"/>
  <c r="G9" i="3"/>
  <c r="H9" i="3" s="1"/>
  <c r="G10" i="3"/>
  <c r="H10" i="3" s="1"/>
  <c r="G11" i="3"/>
  <c r="H11" i="3" s="1"/>
  <c r="G12" i="3"/>
  <c r="H12" i="3" s="1"/>
  <c r="G13" i="3"/>
  <c r="H13" i="3" s="1"/>
  <c r="G14" i="3"/>
  <c r="H14" i="3" s="1"/>
  <c r="G15" i="3"/>
  <c r="H15" i="3" s="1"/>
  <c r="G16" i="3"/>
  <c r="H16" i="3" s="1"/>
  <c r="G17" i="3"/>
  <c r="H17" i="3" s="1"/>
  <c r="G18" i="3"/>
  <c r="H18" i="3" s="1"/>
  <c r="G19" i="3"/>
  <c r="H19" i="3" s="1"/>
  <c r="G20" i="3"/>
  <c r="H20" i="3" s="1"/>
  <c r="G21" i="3"/>
  <c r="H21" i="3" s="1"/>
  <c r="G22" i="3"/>
  <c r="H22" i="3" s="1"/>
  <c r="G23" i="3"/>
  <c r="H23" i="3" s="1"/>
  <c r="G24" i="3"/>
  <c r="H24" i="3" s="1"/>
  <c r="G25" i="3"/>
  <c r="H25" i="3" s="1"/>
  <c r="G26" i="3"/>
  <c r="H26" i="3" s="1"/>
  <c r="G27" i="3"/>
  <c r="H27" i="3" s="1"/>
  <c r="G28" i="3"/>
  <c r="H28" i="3" s="1"/>
  <c r="G29" i="3"/>
  <c r="H29" i="3" s="1"/>
  <c r="G30" i="3"/>
  <c r="H30" i="3" s="1"/>
  <c r="G31" i="3"/>
  <c r="H31" i="3" s="1"/>
  <c r="G32" i="3"/>
  <c r="H32" i="3" s="1"/>
  <c r="G33" i="3"/>
  <c r="H33" i="3" s="1"/>
  <c r="G34" i="3"/>
  <c r="H34" i="3" s="1"/>
  <c r="G35" i="3"/>
  <c r="H35" i="3" s="1"/>
  <c r="G36" i="3"/>
  <c r="H36" i="3" s="1"/>
  <c r="G37" i="3"/>
  <c r="H37" i="3" s="1"/>
  <c r="G38" i="3"/>
  <c r="H38" i="3" s="1"/>
  <c r="G39" i="3"/>
  <c r="H39" i="3" s="1"/>
  <c r="G40" i="3"/>
  <c r="H40" i="3" s="1"/>
  <c r="G41" i="3"/>
  <c r="H41" i="3" s="1"/>
  <c r="G42" i="3"/>
  <c r="H42" i="3" s="1"/>
  <c r="G43" i="3"/>
  <c r="H43" i="3" s="1"/>
  <c r="G44" i="3"/>
  <c r="H44" i="3" s="1"/>
  <c r="G45" i="3"/>
  <c r="H45" i="3" s="1"/>
  <c r="G46" i="3"/>
  <c r="H46" i="3" s="1"/>
  <c r="G47" i="3"/>
  <c r="H47" i="3" s="1"/>
  <c r="G48" i="3"/>
  <c r="H48" i="3" s="1"/>
  <c r="G49" i="3"/>
  <c r="H49" i="3" s="1"/>
  <c r="G50" i="3"/>
  <c r="H50" i="3" s="1"/>
  <c r="G51" i="3"/>
  <c r="H51" i="3" s="1"/>
  <c r="G52" i="3"/>
  <c r="H52" i="3" s="1"/>
  <c r="G53" i="3"/>
  <c r="H53" i="3" s="1"/>
  <c r="G54" i="3"/>
  <c r="H54" i="3" s="1"/>
  <c r="G55" i="3"/>
  <c r="H55" i="3" s="1"/>
  <c r="G7" i="3"/>
  <c r="H7" i="3" s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F100" i="3" s="1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7" i="3"/>
  <c r="O9" i="3"/>
  <c r="M8" i="3"/>
  <c r="Q10" i="3"/>
  <c r="L58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10" i="2"/>
  <c r="K58" i="2"/>
  <c r="K57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10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7" i="2"/>
  <c r="J58" i="2" s="1"/>
  <c r="I58" i="2"/>
  <c r="I5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G58" i="2"/>
  <c r="G57" i="2"/>
  <c r="H57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42" i="2"/>
  <c r="H42" i="2" s="1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H49" i="2" s="1"/>
  <c r="G50" i="2"/>
  <c r="H50" i="2" s="1"/>
  <c r="G51" i="2"/>
  <c r="H51" i="2" s="1"/>
  <c r="G52" i="2"/>
  <c r="H52" i="2" s="1"/>
  <c r="G53" i="2"/>
  <c r="H53" i="2" s="1"/>
  <c r="G54" i="2"/>
  <c r="H54" i="2" s="1"/>
  <c r="G55" i="2"/>
  <c r="H55" i="2" s="1"/>
  <c r="G56" i="2"/>
  <c r="H56" i="2" s="1"/>
  <c r="G8" i="2"/>
  <c r="H8" i="2" s="1"/>
  <c r="F55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7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6" i="2"/>
  <c r="F128" i="3" l="1"/>
  <c r="E129" i="3" s="1"/>
  <c r="D128" i="3"/>
  <c r="C129" i="3" s="1"/>
  <c r="J57" i="3"/>
  <c r="H57" i="3"/>
  <c r="F47" i="3"/>
  <c r="F109" i="3"/>
  <c r="F46" i="3"/>
  <c r="F108" i="3"/>
  <c r="F56" i="3"/>
  <c r="F118" i="3"/>
  <c r="F48" i="3"/>
  <c r="F110" i="3"/>
  <c r="F40" i="3"/>
  <c r="F102" i="3"/>
  <c r="F32" i="3"/>
  <c r="F94" i="3"/>
  <c r="F24" i="3"/>
  <c r="F86" i="3"/>
  <c r="F16" i="3"/>
  <c r="F78" i="3"/>
  <c r="F8" i="3"/>
  <c r="F70" i="3"/>
  <c r="F55" i="3"/>
  <c r="F117" i="3"/>
  <c r="F31" i="3"/>
  <c r="F93" i="3"/>
  <c r="F23" i="3"/>
  <c r="F85" i="3"/>
  <c r="F15" i="3"/>
  <c r="F77" i="3"/>
  <c r="F7" i="3"/>
  <c r="F69" i="3"/>
  <c r="F53" i="3"/>
  <c r="F115" i="3"/>
  <c r="F45" i="3"/>
  <c r="F107" i="3"/>
  <c r="F37" i="3"/>
  <c r="F99" i="3"/>
  <c r="F29" i="3"/>
  <c r="F91" i="3"/>
  <c r="F21" i="3"/>
  <c r="F83" i="3"/>
  <c r="F13" i="3"/>
  <c r="F75" i="3"/>
  <c r="F54" i="3"/>
  <c r="F116" i="3"/>
  <c r="F14" i="3"/>
  <c r="F76" i="3"/>
  <c r="F52" i="3"/>
  <c r="F114" i="3"/>
  <c r="F44" i="3"/>
  <c r="F106" i="3"/>
  <c r="F36" i="3"/>
  <c r="F98" i="3"/>
  <c r="F28" i="3"/>
  <c r="F90" i="3"/>
  <c r="F20" i="3"/>
  <c r="F82" i="3"/>
  <c r="F12" i="3"/>
  <c r="F74" i="3"/>
  <c r="F51" i="3"/>
  <c r="F113" i="3"/>
  <c r="F43" i="3"/>
  <c r="F105" i="3"/>
  <c r="F19" i="3"/>
  <c r="F81" i="3"/>
  <c r="F11" i="3"/>
  <c r="F73" i="3"/>
  <c r="F22" i="3"/>
  <c r="F84" i="3"/>
  <c r="F35" i="3"/>
  <c r="F97" i="3"/>
  <c r="F6" i="3"/>
  <c r="F68" i="3"/>
  <c r="G68" i="3" s="1"/>
  <c r="F50" i="3"/>
  <c r="F112" i="3"/>
  <c r="F42" i="3"/>
  <c r="F104" i="3"/>
  <c r="F34" i="3"/>
  <c r="F96" i="3"/>
  <c r="F26" i="3"/>
  <c r="F88" i="3"/>
  <c r="F18" i="3"/>
  <c r="F80" i="3"/>
  <c r="F10" i="3"/>
  <c r="F72" i="3"/>
  <c r="F39" i="3"/>
  <c r="F101" i="3"/>
  <c r="F30" i="3"/>
  <c r="F92" i="3"/>
  <c r="F27" i="3"/>
  <c r="F89" i="3"/>
  <c r="F49" i="3"/>
  <c r="F111" i="3"/>
  <c r="F41" i="3"/>
  <c r="F103" i="3"/>
  <c r="F33" i="3"/>
  <c r="F95" i="3"/>
  <c r="F25" i="3"/>
  <c r="F87" i="3"/>
  <c r="F17" i="3"/>
  <c r="F79" i="3"/>
  <c r="F9" i="3"/>
  <c r="F71" i="3"/>
  <c r="F38" i="3"/>
  <c r="F58" i="4"/>
  <c r="E59" i="4" s="1"/>
  <c r="E60" i="4" s="1"/>
  <c r="E61" i="4" s="1"/>
  <c r="E62" i="4" s="1"/>
  <c r="E63" i="4" s="1"/>
  <c r="E64" i="4" s="1"/>
  <c r="E65" i="4" s="1"/>
  <c r="H58" i="2"/>
  <c r="I87" i="3" l="1"/>
  <c r="B87" i="3"/>
  <c r="C87" i="3" s="1"/>
  <c r="I74" i="3"/>
  <c r="B74" i="3"/>
  <c r="C74" i="3" s="1"/>
  <c r="I106" i="3"/>
  <c r="B106" i="3"/>
  <c r="C106" i="3" s="1"/>
  <c r="I75" i="3"/>
  <c r="B75" i="3"/>
  <c r="C75" i="3" s="1"/>
  <c r="I107" i="3"/>
  <c r="B107" i="3"/>
  <c r="C107" i="3" s="1"/>
  <c r="I85" i="3"/>
  <c r="B85" i="3"/>
  <c r="C85" i="3" s="1"/>
  <c r="I78" i="3"/>
  <c r="B78" i="3"/>
  <c r="C78" i="3" s="1"/>
  <c r="I110" i="3"/>
  <c r="B110" i="3"/>
  <c r="C110" i="3" s="1"/>
  <c r="G69" i="3"/>
  <c r="I89" i="3"/>
  <c r="B89" i="3"/>
  <c r="C89" i="3" s="1"/>
  <c r="I88" i="3"/>
  <c r="B88" i="3"/>
  <c r="C88" i="3" s="1"/>
  <c r="B114" i="3"/>
  <c r="C114" i="3" s="1"/>
  <c r="I114" i="3"/>
  <c r="I93" i="3"/>
  <c r="B93" i="3"/>
  <c r="C93" i="3" s="1"/>
  <c r="I80" i="3"/>
  <c r="B80" i="3"/>
  <c r="C80" i="3" s="1"/>
  <c r="I83" i="3"/>
  <c r="B83" i="3"/>
  <c r="C83" i="3" s="1"/>
  <c r="I71" i="3"/>
  <c r="B71" i="3"/>
  <c r="I103" i="3"/>
  <c r="B103" i="3"/>
  <c r="C103" i="3" s="1"/>
  <c r="I101" i="3"/>
  <c r="B101" i="3"/>
  <c r="C101" i="3" s="1"/>
  <c r="I96" i="3"/>
  <c r="B96" i="3"/>
  <c r="C96" i="3" s="1"/>
  <c r="I97" i="3"/>
  <c r="B97" i="3"/>
  <c r="C97" i="3" s="1"/>
  <c r="I105" i="3"/>
  <c r="B105" i="3"/>
  <c r="C105" i="3" s="1"/>
  <c r="I90" i="3"/>
  <c r="B90" i="3"/>
  <c r="C90" i="3" s="1"/>
  <c r="I76" i="3"/>
  <c r="B76" i="3"/>
  <c r="C76" i="3" s="1"/>
  <c r="I91" i="3"/>
  <c r="B91" i="3"/>
  <c r="C91" i="3" s="1"/>
  <c r="I69" i="3"/>
  <c r="B69" i="3"/>
  <c r="C69" i="3" s="1"/>
  <c r="I117" i="3"/>
  <c r="B117" i="3"/>
  <c r="C117" i="3" s="1"/>
  <c r="I94" i="3"/>
  <c r="B94" i="3"/>
  <c r="C94" i="3" s="1"/>
  <c r="I108" i="3"/>
  <c r="B108" i="3"/>
  <c r="C108" i="3" s="1"/>
  <c r="I73" i="3"/>
  <c r="B73" i="3"/>
  <c r="C73" i="3" s="1"/>
  <c r="I100" i="3"/>
  <c r="B100" i="3"/>
  <c r="C100" i="3" s="1"/>
  <c r="B68" i="3"/>
  <c r="I68" i="3"/>
  <c r="F58" i="3"/>
  <c r="I86" i="3"/>
  <c r="B86" i="3"/>
  <c r="C86" i="3" s="1"/>
  <c r="I95" i="3"/>
  <c r="B95" i="3"/>
  <c r="C95" i="3" s="1"/>
  <c r="I81" i="3"/>
  <c r="B81" i="3"/>
  <c r="C81" i="3" s="1"/>
  <c r="B115" i="3"/>
  <c r="C115" i="3" s="1"/>
  <c r="I115" i="3"/>
  <c r="I79" i="3"/>
  <c r="B79" i="3"/>
  <c r="C79" i="3" s="1"/>
  <c r="B111" i="3"/>
  <c r="C111" i="3" s="1"/>
  <c r="I111" i="3"/>
  <c r="I72" i="3"/>
  <c r="B72" i="3"/>
  <c r="C72" i="3" s="1"/>
  <c r="I104" i="3"/>
  <c r="B104" i="3"/>
  <c r="C104" i="3" s="1"/>
  <c r="I84" i="3"/>
  <c r="B84" i="3"/>
  <c r="C84" i="3" s="1"/>
  <c r="B113" i="3"/>
  <c r="C113" i="3" s="1"/>
  <c r="I113" i="3"/>
  <c r="B98" i="3"/>
  <c r="C98" i="3" s="1"/>
  <c r="I98" i="3"/>
  <c r="B116" i="3"/>
  <c r="C116" i="3" s="1"/>
  <c r="I116" i="3"/>
  <c r="I99" i="3"/>
  <c r="B99" i="3"/>
  <c r="C99" i="3" s="1"/>
  <c r="I77" i="3"/>
  <c r="B77" i="3"/>
  <c r="C77" i="3" s="1"/>
  <c r="I70" i="3"/>
  <c r="B70" i="3"/>
  <c r="C70" i="3" s="1"/>
  <c r="I102" i="3"/>
  <c r="B102" i="3"/>
  <c r="C102" i="3" s="1"/>
  <c r="I109" i="3"/>
  <c r="B109" i="3"/>
  <c r="C109" i="3" s="1"/>
  <c r="B112" i="3"/>
  <c r="C112" i="3" s="1"/>
  <c r="I112" i="3"/>
  <c r="B92" i="3"/>
  <c r="C92" i="3" s="1"/>
  <c r="I92" i="3"/>
  <c r="B82" i="3"/>
  <c r="C82" i="3" s="1"/>
  <c r="I82" i="3"/>
  <c r="B118" i="3"/>
  <c r="C118" i="3" s="1"/>
  <c r="C119" i="3" s="1"/>
  <c r="I118" i="3"/>
  <c r="I119" i="3" l="1"/>
  <c r="D68" i="3"/>
  <c r="C68" i="3"/>
  <c r="G70" i="3"/>
  <c r="G71" i="3" l="1"/>
  <c r="C61" i="3"/>
  <c r="E68" i="3"/>
  <c r="H68" i="3" s="1"/>
  <c r="D69" i="3"/>
  <c r="C64" i="3" l="1"/>
  <c r="C65" i="3" s="1"/>
  <c r="C62" i="3"/>
  <c r="C63" i="3"/>
  <c r="E69" i="3"/>
  <c r="H69" i="3" s="1"/>
  <c r="D70" i="3"/>
  <c r="G72" i="3"/>
  <c r="D71" i="3" l="1"/>
  <c r="E70" i="3"/>
  <c r="H70" i="3" s="1"/>
  <c r="G73" i="3"/>
  <c r="G74" i="3" l="1"/>
  <c r="D72" i="3"/>
  <c r="E71" i="3"/>
  <c r="H71" i="3" s="1"/>
  <c r="D73" i="3" l="1"/>
  <c r="E72" i="3"/>
  <c r="H72" i="3" s="1"/>
  <c r="G75" i="3"/>
  <c r="G76" i="3" l="1"/>
  <c r="D74" i="3"/>
  <c r="E73" i="3"/>
  <c r="H73" i="3" s="1"/>
  <c r="D75" i="3" l="1"/>
  <c r="E74" i="3"/>
  <c r="H74" i="3" s="1"/>
  <c r="G77" i="3"/>
  <c r="G78" i="3" l="1"/>
  <c r="D76" i="3"/>
  <c r="E75" i="3"/>
  <c r="H75" i="3" s="1"/>
  <c r="D77" i="3" l="1"/>
  <c r="E76" i="3"/>
  <c r="H76" i="3" s="1"/>
  <c r="G79" i="3"/>
  <c r="G80" i="3" l="1"/>
  <c r="D78" i="3"/>
  <c r="E77" i="3"/>
  <c r="H77" i="3" s="1"/>
  <c r="D79" i="3" l="1"/>
  <c r="E78" i="3"/>
  <c r="H78" i="3" s="1"/>
  <c r="G81" i="3"/>
  <c r="G82" i="3" l="1"/>
  <c r="D80" i="3"/>
  <c r="E79" i="3"/>
  <c r="H79" i="3" s="1"/>
  <c r="D81" i="3" l="1"/>
  <c r="E80" i="3"/>
  <c r="H80" i="3" s="1"/>
  <c r="G83" i="3"/>
  <c r="G84" i="3" l="1"/>
  <c r="D82" i="3"/>
  <c r="E81" i="3"/>
  <c r="H81" i="3" s="1"/>
  <c r="D83" i="3" l="1"/>
  <c r="E82" i="3"/>
  <c r="H82" i="3" s="1"/>
  <c r="G85" i="3"/>
  <c r="G86" i="3" l="1"/>
  <c r="D84" i="3"/>
  <c r="E83" i="3"/>
  <c r="H83" i="3" s="1"/>
  <c r="D85" i="3" l="1"/>
  <c r="E84" i="3"/>
  <c r="H84" i="3" s="1"/>
  <c r="G87" i="3"/>
  <c r="G88" i="3" l="1"/>
  <c r="D86" i="3"/>
  <c r="E85" i="3"/>
  <c r="H85" i="3" s="1"/>
  <c r="D87" i="3" l="1"/>
  <c r="E86" i="3"/>
  <c r="H86" i="3" s="1"/>
  <c r="G89" i="3"/>
  <c r="G90" i="3" l="1"/>
  <c r="D88" i="3"/>
  <c r="E87" i="3"/>
  <c r="H87" i="3" s="1"/>
  <c r="D89" i="3" l="1"/>
  <c r="E88" i="3"/>
  <c r="H88" i="3" s="1"/>
  <c r="G91" i="3"/>
  <c r="G92" i="3" l="1"/>
  <c r="D90" i="3"/>
  <c r="E89" i="3"/>
  <c r="H89" i="3" s="1"/>
  <c r="D91" i="3" l="1"/>
  <c r="E90" i="3"/>
  <c r="H90" i="3" s="1"/>
  <c r="G93" i="3"/>
  <c r="G94" i="3" l="1"/>
  <c r="D92" i="3"/>
  <c r="E91" i="3"/>
  <c r="H91" i="3" s="1"/>
  <c r="D93" i="3" l="1"/>
  <c r="E92" i="3"/>
  <c r="H92" i="3" s="1"/>
  <c r="G95" i="3"/>
  <c r="G96" i="3" l="1"/>
  <c r="D94" i="3"/>
  <c r="E93" i="3"/>
  <c r="H93" i="3" s="1"/>
  <c r="D95" i="3" l="1"/>
  <c r="E94" i="3"/>
  <c r="H94" i="3" s="1"/>
  <c r="G97" i="3"/>
  <c r="G98" i="3" l="1"/>
  <c r="D96" i="3"/>
  <c r="E95" i="3"/>
  <c r="H95" i="3" s="1"/>
  <c r="D97" i="3" l="1"/>
  <c r="E96" i="3"/>
  <c r="H96" i="3" s="1"/>
  <c r="G99" i="3"/>
  <c r="G100" i="3" l="1"/>
  <c r="D98" i="3"/>
  <c r="E97" i="3"/>
  <c r="H97" i="3" s="1"/>
  <c r="D99" i="3" l="1"/>
  <c r="E98" i="3"/>
  <c r="H98" i="3" s="1"/>
  <c r="G101" i="3"/>
  <c r="G102" i="3" l="1"/>
  <c r="D100" i="3"/>
  <c r="E99" i="3"/>
  <c r="H99" i="3" s="1"/>
  <c r="D101" i="3" l="1"/>
  <c r="E100" i="3"/>
  <c r="H100" i="3" s="1"/>
  <c r="G103" i="3"/>
  <c r="G104" i="3" l="1"/>
  <c r="D102" i="3"/>
  <c r="E101" i="3"/>
  <c r="H101" i="3" s="1"/>
  <c r="D103" i="3" l="1"/>
  <c r="E102" i="3"/>
  <c r="H102" i="3" s="1"/>
  <c r="G105" i="3"/>
  <c r="G106" i="3" l="1"/>
  <c r="D104" i="3"/>
  <c r="E103" i="3"/>
  <c r="H103" i="3" s="1"/>
  <c r="D105" i="3" l="1"/>
  <c r="E104" i="3"/>
  <c r="H104" i="3" s="1"/>
  <c r="G107" i="3"/>
  <c r="G108" i="3" l="1"/>
  <c r="D106" i="3"/>
  <c r="E105" i="3"/>
  <c r="H105" i="3" s="1"/>
  <c r="D107" i="3" l="1"/>
  <c r="E106" i="3"/>
  <c r="H106" i="3" s="1"/>
  <c r="G109" i="3"/>
  <c r="G110" i="3" l="1"/>
  <c r="D108" i="3"/>
  <c r="E107" i="3"/>
  <c r="H107" i="3" s="1"/>
  <c r="D109" i="3" l="1"/>
  <c r="E108" i="3"/>
  <c r="H108" i="3" s="1"/>
  <c r="G111" i="3"/>
  <c r="G112" i="3" l="1"/>
  <c r="D110" i="3"/>
  <c r="E109" i="3"/>
  <c r="H109" i="3" s="1"/>
  <c r="D111" i="3" l="1"/>
  <c r="E110" i="3"/>
  <c r="H110" i="3" s="1"/>
  <c r="G113" i="3"/>
  <c r="G114" i="3" l="1"/>
  <c r="D112" i="3"/>
  <c r="E111" i="3"/>
  <c r="H111" i="3" s="1"/>
  <c r="D113" i="3" l="1"/>
  <c r="E112" i="3"/>
  <c r="H112" i="3" s="1"/>
  <c r="G115" i="3"/>
  <c r="G116" i="3" l="1"/>
  <c r="D114" i="3"/>
  <c r="E113" i="3"/>
  <c r="H113" i="3" s="1"/>
  <c r="D115" i="3" l="1"/>
  <c r="E114" i="3"/>
  <c r="H114" i="3" s="1"/>
  <c r="G117" i="3"/>
  <c r="G118" i="3" l="1"/>
  <c r="D116" i="3"/>
  <c r="E115" i="3"/>
  <c r="H115" i="3" s="1"/>
  <c r="D117" i="3" l="1"/>
  <c r="E116" i="3"/>
  <c r="H116" i="3" s="1"/>
  <c r="E117" i="3" l="1"/>
  <c r="H117" i="3" s="1"/>
  <c r="D118" i="3"/>
  <c r="E118" i="3" s="1"/>
  <c r="H11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fabia</author>
  </authors>
  <commentList>
    <comment ref="G58" authorId="0" shapeId="0" xr:uid="{5BE9E847-A6A3-42DB-82D0-1849A3476CE0}">
      <text>
        <r>
          <rPr>
            <b/>
            <sz val="9"/>
            <color indexed="81"/>
            <rFont val="Tahoma"/>
            <family val="2"/>
          </rPr>
          <t>fabiP
Pronostico primera semana de diciembre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fabia</author>
  </authors>
  <commentList>
    <comment ref="B62" authorId="0" shapeId="0" xr:uid="{6F735262-CCB9-48C8-A433-45D7D562E346}">
      <text>
        <r>
          <rPr>
            <b/>
            <sz val="9"/>
            <color indexed="81"/>
            <rFont val="Tahoma"/>
            <family val="2"/>
          </rPr>
          <t>fabia:</t>
        </r>
        <r>
          <rPr>
            <sz val="9"/>
            <color indexed="81"/>
            <rFont val="Tahoma"/>
            <family val="2"/>
          </rPr>
          <t xml:space="preserve">
Error Porcentual Absoluto Medio, mide el porcentaje promedio de las diferencias absolutas entre las predicciones y los valores reales. Es útil para evaluar la precisión relativa del modelo.</t>
        </r>
      </text>
    </comment>
    <comment ref="B63" authorId="0" shapeId="0" xr:uid="{E5F63A79-E12E-4179-8A34-DD80D4D09716}">
      <text>
        <r>
          <rPr>
            <b/>
            <sz val="9"/>
            <color indexed="81"/>
            <rFont val="Tahoma"/>
            <family val="2"/>
          </rPr>
          <t>fabia:</t>
        </r>
        <r>
          <rPr>
            <sz val="9"/>
            <color indexed="81"/>
            <rFont val="Tahoma"/>
            <family val="2"/>
          </rPr>
          <t xml:space="preserve">
Error Absoluto Medio, mide el promedio de las diferencias absolutas entre las predicciones y los valores reales.</t>
        </r>
      </text>
    </comment>
    <comment ref="B64" authorId="0" shapeId="0" xr:uid="{89CCCE3F-B22E-4FF3-B44B-44DB7FD20203}">
      <text>
        <r>
          <rPr>
            <b/>
            <sz val="9"/>
            <color indexed="81"/>
            <rFont val="Tahoma"/>
            <family val="2"/>
          </rPr>
          <t>fabia:</t>
        </r>
        <r>
          <rPr>
            <sz val="9"/>
            <color indexed="81"/>
            <rFont val="Tahoma"/>
            <family val="2"/>
          </rPr>
          <t xml:space="preserve">
Error Cuadrático Medio, mide la magnitud promedio de los errores cuadrados entre las predicciones y los valores reales. Da más peso a los errores grandes.</t>
        </r>
      </text>
    </comment>
    <comment ref="B65" authorId="0" shapeId="0" xr:uid="{1BB7C208-ACD7-40EA-8BE3-A35F899C4068}">
      <text>
        <r>
          <rPr>
            <b/>
            <sz val="9"/>
            <color indexed="81"/>
            <rFont val="Tahoma"/>
            <family val="2"/>
          </rPr>
          <t>fabia:</t>
        </r>
        <r>
          <rPr>
            <sz val="9"/>
            <color indexed="81"/>
            <rFont val="Tahoma"/>
            <family val="2"/>
          </rPr>
          <t xml:space="preserve">
Raíz del Error Cuadrático Medio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fabia</author>
  </authors>
  <commentList>
    <comment ref="B10" authorId="0" shapeId="0" xr:uid="{ACE85A62-C7A0-4221-BC3E-370EBFF3CA2C}">
      <text>
        <r>
          <rPr>
            <b/>
            <sz val="9"/>
            <color indexed="81"/>
            <rFont val="Tahoma"/>
            <family val="2"/>
          </rPr>
          <t>fabia:</t>
        </r>
        <r>
          <rPr>
            <sz val="9"/>
            <color indexed="81"/>
            <rFont val="Tahoma"/>
            <family val="2"/>
          </rPr>
          <t xml:space="preserve">
Un valor mas alto de α, dara mas peso a los datos mas recientes. Por ende un valor mas bajo, dara mas peso a los datos historicos.</t>
        </r>
      </text>
    </comment>
    <comment ref="C14" authorId="0" shapeId="0" xr:uid="{86B2CF5F-7509-4185-B4C0-C56EC6AB10A9}">
      <text>
        <r>
          <rPr>
            <b/>
            <sz val="9"/>
            <color indexed="81"/>
            <rFont val="Tahoma"/>
            <family val="2"/>
          </rPr>
          <t>fabia:</t>
        </r>
        <r>
          <rPr>
            <sz val="9"/>
            <color indexed="81"/>
            <rFont val="Tahoma"/>
            <family val="2"/>
          </rPr>
          <t xml:space="preserve">
pryeccion de valores futuros.</t>
        </r>
      </text>
    </comment>
  </commentList>
</comments>
</file>

<file path=xl/sharedStrings.xml><?xml version="1.0" encoding="utf-8"?>
<sst xmlns="http://schemas.openxmlformats.org/spreadsheetml/2006/main" count="338" uniqueCount="121">
  <si>
    <t>politica de la empresa</t>
  </si>
  <si>
    <t>DTF + 3PUNTOS</t>
  </si>
  <si>
    <t>una vez el proveedor genere factura del servcio prestado, se le consignara en 30 dias</t>
  </si>
  <si>
    <t xml:space="preserve"> 03/12/2023 </t>
  </si>
  <si>
    <t xml:space="preserve"> 26/11/2023 </t>
  </si>
  <si>
    <t xml:space="preserve"> 19/11/2023 </t>
  </si>
  <si>
    <t xml:space="preserve"> 12/11/2023 </t>
  </si>
  <si>
    <t xml:space="preserve"> 05/11/2023 </t>
  </si>
  <si>
    <t xml:space="preserve"> 29/10/2023 </t>
  </si>
  <si>
    <t xml:space="preserve"> 22/10/2023 </t>
  </si>
  <si>
    <t xml:space="preserve"> 15/10/2023 </t>
  </si>
  <si>
    <t xml:space="preserve"> 08/10/2023 </t>
  </si>
  <si>
    <t xml:space="preserve"> 01/10/2023 </t>
  </si>
  <si>
    <t xml:space="preserve"> 24/09/2023 </t>
  </si>
  <si>
    <t xml:space="preserve"> 17/09/2023 </t>
  </si>
  <si>
    <t xml:space="preserve"> 10/09/2023 </t>
  </si>
  <si>
    <t xml:space="preserve"> 03/09/2023 </t>
  </si>
  <si>
    <t xml:space="preserve"> 27/08/2023 </t>
  </si>
  <si>
    <t xml:space="preserve"> 20/08/2023 </t>
  </si>
  <si>
    <t xml:space="preserve"> 13/08/2023 </t>
  </si>
  <si>
    <t xml:space="preserve"> 06/08/2023 </t>
  </si>
  <si>
    <t xml:space="preserve"> 30/07/2023 </t>
  </si>
  <si>
    <t xml:space="preserve"> 23/07/2023 </t>
  </si>
  <si>
    <t xml:space="preserve"> 16/07/2023 </t>
  </si>
  <si>
    <t xml:space="preserve"> 09/07/2023 </t>
  </si>
  <si>
    <t xml:space="preserve"> 02/07/2023 </t>
  </si>
  <si>
    <t xml:space="preserve"> 25/06/2023 </t>
  </si>
  <si>
    <t xml:space="preserve"> 18/06/2023 </t>
  </si>
  <si>
    <t xml:space="preserve"> 11/06/2023 </t>
  </si>
  <si>
    <t xml:space="preserve"> 04/06/2023 </t>
  </si>
  <si>
    <t xml:space="preserve"> 28/05/2023 </t>
  </si>
  <si>
    <t xml:space="preserve"> 21/05/2023 </t>
  </si>
  <si>
    <t xml:space="preserve"> 14/05/2023 </t>
  </si>
  <si>
    <t xml:space="preserve"> 07/05/2023 </t>
  </si>
  <si>
    <t xml:space="preserve"> 30/04/2023 </t>
  </si>
  <si>
    <t xml:space="preserve"> 23/04/2023 </t>
  </si>
  <si>
    <t xml:space="preserve"> 16/04/2023 </t>
  </si>
  <si>
    <t xml:space="preserve"> 09/04/2023 </t>
  </si>
  <si>
    <t xml:space="preserve"> 02/04/2023 </t>
  </si>
  <si>
    <t xml:space="preserve"> 26/03/2023 </t>
  </si>
  <si>
    <t xml:space="preserve"> 19/03/2023 </t>
  </si>
  <si>
    <t xml:space="preserve"> 12/03/2023 </t>
  </si>
  <si>
    <t xml:space="preserve"> 05/03/2023 </t>
  </si>
  <si>
    <t xml:space="preserve"> 26/02/2023 </t>
  </si>
  <si>
    <t xml:space="preserve"> 19/02/2023 </t>
  </si>
  <si>
    <t xml:space="preserve"> 12/02/2023 </t>
  </si>
  <si>
    <t xml:space="preserve"> 05/02/2023 </t>
  </si>
  <si>
    <t xml:space="preserve"> 29/01/2023 </t>
  </si>
  <si>
    <t xml:space="preserve"> 22/01/2023 </t>
  </si>
  <si>
    <t xml:space="preserve"> 15/01/2023 </t>
  </si>
  <si>
    <t xml:space="preserve"> 08/01/2023 </t>
  </si>
  <si>
    <t xml:space="preserve"> 01/01/2023 </t>
  </si>
  <si>
    <t xml:space="preserve"> 25/12/2022 </t>
  </si>
  <si>
    <t xml:space="preserve"> 18/12/2022 </t>
  </si>
  <si>
    <t xml:space="preserve"> 11/12/2022 </t>
  </si>
  <si>
    <t xml:space="preserve"> 04/12/2022 </t>
  </si>
  <si>
    <t xml:space="preserve"> DTF % </t>
  </si>
  <si>
    <t xml:space="preserve"> CDT 180 % </t>
  </si>
  <si>
    <t xml:space="preserve"> CDT 360 % </t>
  </si>
  <si>
    <t xml:space="preserve"> TCC % </t>
  </si>
  <si>
    <t> </t>
  </si>
  <si>
    <t>Vigencia desde</t>
  </si>
  <si>
    <t>Vigencia hasta</t>
  </si>
  <si>
    <t>Tasa de interes efectiva anual</t>
  </si>
  <si>
    <t>Promedio móvil 3 semanas</t>
  </si>
  <si>
    <t>Promedio móvil 5 semanas</t>
  </si>
  <si>
    <t>Suavizado 1</t>
  </si>
  <si>
    <t>Suavizado 2</t>
  </si>
  <si>
    <t>E</t>
  </si>
  <si>
    <t>Absoluto E</t>
  </si>
  <si>
    <t>3 semanas</t>
  </si>
  <si>
    <t>2 semanas</t>
  </si>
  <si>
    <t>5 semanas</t>
  </si>
  <si>
    <t>Error</t>
  </si>
  <si>
    <t>Pronóstico 1</t>
  </si>
  <si>
    <t>Pronóstico 2</t>
  </si>
  <si>
    <t>Pronóstico 3</t>
  </si>
  <si>
    <t>Promedio móvil 4 semanas</t>
  </si>
  <si>
    <t>T1</t>
  </si>
  <si>
    <t>T2</t>
  </si>
  <si>
    <t>T3</t>
  </si>
  <si>
    <t>T4</t>
  </si>
  <si>
    <t>Ponderaciones 4S</t>
  </si>
  <si>
    <t>TOTAL</t>
  </si>
  <si>
    <t>Ponderaciones 3S</t>
  </si>
  <si>
    <t>Ponderaciones 2S</t>
  </si>
  <si>
    <t>Promedio móvil 2 semanas</t>
  </si>
  <si>
    <t>Semana</t>
  </si>
  <si>
    <t>Incremento AB</t>
  </si>
  <si>
    <t>Crecimiento %</t>
  </si>
  <si>
    <t>Proyecci´n</t>
  </si>
  <si>
    <t>recordar que r es el indice de similitud entre o datos reales y os proyectados</t>
  </si>
  <si>
    <t>formula lineal</t>
  </si>
  <si>
    <r>
      <t>y</t>
    </r>
    <r>
      <rPr>
        <i/>
        <sz val="7.7"/>
        <color rgb="FF374151"/>
        <rFont val="KaTeX_Math"/>
      </rPr>
      <t>t</t>
    </r>
    <r>
      <rPr>
        <sz val="1"/>
        <color rgb="FF374151"/>
        <rFont val="Times New Roman"/>
        <family val="1"/>
      </rPr>
      <t>​</t>
    </r>
    <r>
      <rPr>
        <sz val="10"/>
        <color rgb="FF374151"/>
        <rFont val="Segoe UI"/>
        <family val="2"/>
      </rPr>
      <t xml:space="preserve"> es el valor observado en el tiempo </t>
    </r>
    <r>
      <rPr>
        <i/>
        <sz val="13.3"/>
        <color rgb="FF374151"/>
        <rFont val="KaTeX_Math"/>
      </rPr>
      <t>t</t>
    </r>
    <r>
      <rPr>
        <sz val="10"/>
        <color rgb="FF374151"/>
        <rFont val="Segoe UI"/>
        <family val="2"/>
      </rPr>
      <t>,</t>
    </r>
  </si>
  <si>
    <r>
      <t>α</t>
    </r>
    <r>
      <rPr>
        <sz val="10"/>
        <color rgb="FF374151"/>
        <rFont val="Segoe UI"/>
        <family val="2"/>
      </rPr>
      <t xml:space="preserve"> es el factor de suavización, con </t>
    </r>
    <r>
      <rPr>
        <sz val="13.3"/>
        <color rgb="FF374151"/>
        <rFont val="Times New Roman"/>
        <family val="1"/>
      </rPr>
      <t>0&lt;</t>
    </r>
    <r>
      <rPr>
        <i/>
        <sz val="13.3"/>
        <color rgb="FF374151"/>
        <rFont val="KaTeX_Math"/>
      </rPr>
      <t>α</t>
    </r>
    <r>
      <rPr>
        <sz val="13.3"/>
        <color rgb="FF374151"/>
        <rFont val="Times New Roman"/>
        <family val="1"/>
      </rPr>
      <t>&lt;1</t>
    </r>
    <r>
      <rPr>
        <sz val="10"/>
        <color rgb="FF374151"/>
        <rFont val="Segoe UI"/>
        <family val="2"/>
      </rPr>
      <t>.</t>
    </r>
  </si>
  <si>
    <t>ў</t>
  </si>
  <si>
    <t>α =</t>
  </si>
  <si>
    <r>
      <rPr>
        <i/>
        <sz val="7.7"/>
        <color rgb="FF374151"/>
        <rFont val="KaTeX_Math"/>
      </rPr>
      <t>ўt</t>
    </r>
    <r>
      <rPr>
        <sz val="7.7"/>
        <color rgb="FF374151"/>
        <rFont val="Times New Roman"/>
        <family val="1"/>
      </rPr>
      <t>+1</t>
    </r>
    <r>
      <rPr>
        <sz val="1"/>
        <color rgb="FF374151"/>
        <rFont val="Times New Roman"/>
        <family val="1"/>
      </rPr>
      <t>​</t>
    </r>
    <r>
      <rPr>
        <sz val="10"/>
        <color rgb="FF374151"/>
        <rFont val="Segoe UI"/>
        <family val="2"/>
      </rPr>
      <t xml:space="preserve"> es la predicción para el tiempo </t>
    </r>
    <r>
      <rPr>
        <i/>
        <sz val="13.3"/>
        <color rgb="FF374151"/>
        <rFont val="KaTeX_Math"/>
      </rPr>
      <t>t</t>
    </r>
    <r>
      <rPr>
        <sz val="13.3"/>
        <color rgb="FF374151"/>
        <rFont val="Times New Roman"/>
        <family val="1"/>
      </rPr>
      <t>+1</t>
    </r>
  </si>
  <si>
    <t>ўt +1</t>
  </si>
  <si>
    <r>
      <t>ўt</t>
    </r>
    <r>
      <rPr>
        <sz val="10"/>
        <color rgb="FF374151"/>
        <rFont val="Segoe UI"/>
        <family val="2"/>
      </rPr>
      <t xml:space="preserve"> es la predicción para el tiempo </t>
    </r>
    <r>
      <rPr>
        <i/>
        <sz val="13.3"/>
        <color rgb="FF374151"/>
        <rFont val="KaTeX_Math"/>
      </rPr>
      <t>t</t>
    </r>
    <r>
      <rPr>
        <sz val="10"/>
        <color rgb="FF374151"/>
        <rFont val="Segoe UI"/>
        <family val="2"/>
      </rPr>
      <t>,</t>
    </r>
  </si>
  <si>
    <t>MAE</t>
  </si>
  <si>
    <t>MAPE</t>
  </si>
  <si>
    <t>Suma error:</t>
  </si>
  <si>
    <t>n:</t>
  </si>
  <si>
    <t>MAD</t>
  </si>
  <si>
    <t>Error abs</t>
  </si>
  <si>
    <t>% error</t>
  </si>
  <si>
    <t>Error abs acumulado</t>
  </si>
  <si>
    <t>TS</t>
  </si>
  <si>
    <t>Error normal</t>
  </si>
  <si>
    <t>Sumatoria</t>
  </si>
  <si>
    <t>MSE</t>
  </si>
  <si>
    <t>Error^2</t>
  </si>
  <si>
    <t>RMSE</t>
  </si>
  <si>
    <t>Inspeccion con los datos de diciembre</t>
  </si>
  <si>
    <t>Prediccion mes de enero 2024</t>
  </si>
  <si>
    <t>Enero</t>
  </si>
  <si>
    <t xml:space="preserve">Promedio 2 semanas </t>
  </si>
  <si>
    <t>Promedio 3 semanas</t>
  </si>
  <si>
    <t>Diciembre pronostico</t>
  </si>
  <si>
    <t>Datos reales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</si>
</sst>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0_-;\-* #,##0.0000_-;_-* &quot;-&quot;??_-;_-@_-"/>
    <numFmt numFmtId="165" formatCode="0.000%"/>
    <numFmt numFmtId="166" formatCode="0.0000%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rgb="FF374151"/>
      <name val="Segoe UI"/>
      <family val="2"/>
    </font>
    <font>
      <sz val="13.3"/>
      <color rgb="FF374151"/>
      <name val="Times New Roman"/>
      <family val="1"/>
    </font>
    <font>
      <sz val="1"/>
      <color rgb="FF374151"/>
      <name val="Times New Roman"/>
      <family val="1"/>
    </font>
    <font>
      <sz val="7.7"/>
      <color rgb="FF374151"/>
      <name val="Times New Roman"/>
      <family val="1"/>
    </font>
    <font>
      <i/>
      <sz val="7.7"/>
      <color rgb="FF374151"/>
      <name val="KaTeX_Math"/>
    </font>
    <font>
      <i/>
      <sz val="13.3"/>
      <color rgb="FF374151"/>
      <name val="KaTeX_Math"/>
    </font>
    <font>
      <sz val="9"/>
      <color indexed="81"/>
      <name val="Tahoma"/>
      <family val="2"/>
    </font>
    <font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 applyAlignment="1">
      <alignment horizontal="center" vertical="center" wrapText="1"/>
    </xf>
    <xf numFmtId="10" fontId="0" fillId="0" borderId="1" xfId="0" applyNumberFormat="1" applyBorder="1"/>
    <xf numFmtId="10" fontId="0" fillId="0" borderId="0" xfId="2" applyNumberFormat="1" applyFont="1"/>
    <xf numFmtId="10" fontId="0" fillId="0" borderId="1" xfId="2" applyNumberFormat="1" applyFont="1" applyBorder="1"/>
    <xf numFmtId="0" fontId="0" fillId="3" borderId="2" xfId="0" applyFill="1" applyBorder="1" applyAlignment="1">
      <alignment horizontal="center" vertical="center" wrapText="1"/>
    </xf>
    <xf numFmtId="10" fontId="0" fillId="0" borderId="0" xfId="0" applyNumberFormat="1"/>
    <xf numFmtId="0" fontId="0" fillId="2" borderId="0" xfId="0" applyFill="1"/>
    <xf numFmtId="0" fontId="0" fillId="5" borderId="3" xfId="0" applyFill="1" applyBorder="1" applyAlignment="1">
      <alignment horizontal="center" vertical="center" wrapText="1"/>
    </xf>
    <xf numFmtId="10" fontId="0" fillId="4" borderId="0" xfId="0" applyNumberFormat="1" applyFill="1"/>
    <xf numFmtId="164" fontId="0" fillId="4" borderId="0" xfId="1" applyNumberFormat="1" applyFont="1" applyFill="1"/>
    <xf numFmtId="10" fontId="0" fillId="6" borderId="0" xfId="0" applyNumberFormat="1" applyFill="1"/>
    <xf numFmtId="0" fontId="0" fillId="6" borderId="0" xfId="0" applyFill="1"/>
    <xf numFmtId="0" fontId="0" fillId="7" borderId="3" xfId="0" applyFill="1" applyBorder="1" applyAlignment="1">
      <alignment horizontal="center" vertical="center" wrapText="1"/>
    </xf>
    <xf numFmtId="10" fontId="0" fillId="8" borderId="0" xfId="0" applyNumberFormat="1" applyFill="1"/>
    <xf numFmtId="0" fontId="0" fillId="8" borderId="0" xfId="0" applyFill="1"/>
    <xf numFmtId="0" fontId="0" fillId="9" borderId="3" xfId="0" applyFill="1" applyBorder="1" applyAlignment="1">
      <alignment horizontal="center" vertical="center" wrapText="1"/>
    </xf>
    <xf numFmtId="14" fontId="0" fillId="0" borderId="4" xfId="0" applyNumberFormat="1" applyBorder="1"/>
    <xf numFmtId="0" fontId="0" fillId="0" borderId="4" xfId="0" applyBorder="1"/>
    <xf numFmtId="10" fontId="0" fillId="0" borderId="4" xfId="0" applyNumberFormat="1" applyBorder="1"/>
    <xf numFmtId="14" fontId="0" fillId="3" borderId="1" xfId="0" applyNumberFormat="1" applyFill="1" applyBorder="1"/>
    <xf numFmtId="10" fontId="0" fillId="4" borderId="1" xfId="0" applyNumberFormat="1" applyFill="1" applyBorder="1"/>
    <xf numFmtId="10" fontId="0" fillId="4" borderId="1" xfId="2" applyNumberFormat="1" applyFont="1" applyFill="1" applyBorder="1"/>
    <xf numFmtId="10" fontId="0" fillId="6" borderId="1" xfId="0" applyNumberFormat="1" applyFill="1" applyBorder="1"/>
    <xf numFmtId="10" fontId="0" fillId="6" borderId="1" xfId="2" applyNumberFormat="1" applyFont="1" applyFill="1" applyBorder="1"/>
    <xf numFmtId="10" fontId="0" fillId="8" borderId="1" xfId="0" applyNumberFormat="1" applyFill="1" applyBorder="1"/>
    <xf numFmtId="10" fontId="0" fillId="8" borderId="1" xfId="2" applyNumberFormat="1" applyFont="1" applyFill="1" applyBorder="1"/>
    <xf numFmtId="0" fontId="0" fillId="10" borderId="0" xfId="0" applyFill="1"/>
    <xf numFmtId="0" fontId="0" fillId="10" borderId="1" xfId="0" applyFill="1" applyBorder="1"/>
    <xf numFmtId="0" fontId="0" fillId="0" borderId="5" xfId="0" applyBorder="1"/>
    <xf numFmtId="10" fontId="0" fillId="10" borderId="1" xfId="0" applyNumberFormat="1" applyFill="1" applyBorder="1"/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/>
    <xf numFmtId="0" fontId="0" fillId="7" borderId="1" xfId="0" applyFill="1" applyBorder="1" applyAlignment="1">
      <alignment horizontal="center" vertical="center" wrapText="1"/>
    </xf>
    <xf numFmtId="0" fontId="0" fillId="6" borderId="1" xfId="0" applyFill="1" applyBorder="1"/>
    <xf numFmtId="0" fontId="0" fillId="9" borderId="1" xfId="0" applyFill="1" applyBorder="1" applyAlignment="1">
      <alignment horizontal="center" vertical="center" wrapText="1"/>
    </xf>
    <xf numFmtId="0" fontId="0" fillId="8" borderId="1" xfId="0" applyFill="1" applyBorder="1"/>
    <xf numFmtId="10" fontId="0" fillId="0" borderId="0" xfId="2" applyNumberFormat="1" applyFont="1" applyBorder="1"/>
    <xf numFmtId="165" fontId="0" fillId="0" borderId="1" xfId="0" applyNumberFormat="1" applyBorder="1"/>
    <xf numFmtId="165" fontId="0" fillId="8" borderId="1" xfId="0" applyNumberFormat="1" applyFill="1" applyBorder="1"/>
    <xf numFmtId="165" fontId="0" fillId="0" borderId="0" xfId="0" applyNumberFormat="1"/>
    <xf numFmtId="0" fontId="6" fillId="0" borderId="0" xfId="0" applyFont="1"/>
    <xf numFmtId="0" fontId="10" fillId="0" borderId="0" xfId="0" applyFont="1"/>
    <xf numFmtId="0" fontId="0" fillId="11" borderId="0" xfId="0" applyFill="1"/>
    <xf numFmtId="0" fontId="12" fillId="0" borderId="0" xfId="0" applyFont="1"/>
    <xf numFmtId="0" fontId="4" fillId="11" borderId="0" xfId="0" applyFont="1" applyFill="1" applyAlignment="1">
      <alignment horizontal="center"/>
    </xf>
    <xf numFmtId="165" fontId="0" fillId="0" borderId="0" xfId="2" applyNumberFormat="1" applyFont="1"/>
    <xf numFmtId="0" fontId="4" fillId="12" borderId="1" xfId="0" applyFont="1" applyFill="1" applyBorder="1"/>
    <xf numFmtId="0" fontId="0" fillId="12" borderId="0" xfId="0" applyFill="1"/>
    <xf numFmtId="166" fontId="0" fillId="0" borderId="1" xfId="2" applyNumberFormat="1" applyFont="1" applyBorder="1"/>
    <xf numFmtId="10" fontId="0" fillId="12" borderId="1" xfId="0" applyNumberFormat="1" applyFill="1" applyBorder="1"/>
    <xf numFmtId="10" fontId="0" fillId="12" borderId="1" xfId="2" applyNumberFormat="1" applyFont="1" applyFill="1" applyBorder="1"/>
    <xf numFmtId="0" fontId="0" fillId="12" borderId="3" xfId="0" applyFill="1" applyBorder="1"/>
    <xf numFmtId="10" fontId="0" fillId="0" borderId="6" xfId="0" applyNumberFormat="1" applyBorder="1"/>
    <xf numFmtId="10" fontId="0" fillId="0" borderId="7" xfId="0" applyNumberFormat="1" applyBorder="1"/>
    <xf numFmtId="10" fontId="0" fillId="0" borderId="8" xfId="0" applyNumberFormat="1" applyBorder="1"/>
    <xf numFmtId="10" fontId="0" fillId="0" borderId="9" xfId="0" applyNumberFormat="1" applyBorder="1"/>
    <xf numFmtId="10" fontId="0" fillId="0" borderId="2" xfId="0" applyNumberFormat="1" applyBorder="1"/>
    <xf numFmtId="10" fontId="0" fillId="0" borderId="10" xfId="0" applyNumberFormat="1" applyBorder="1"/>
    <xf numFmtId="0" fontId="0" fillId="0" borderId="11" xfId="0" applyBorder="1"/>
    <xf numFmtId="10" fontId="0" fillId="0" borderId="11" xfId="0" applyNumberFormat="1" applyBorder="1"/>
    <xf numFmtId="10" fontId="0" fillId="0" borderId="12" xfId="0" applyNumberFormat="1" applyBorder="1"/>
    <xf numFmtId="0" fontId="0" fillId="2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'Promedio móvil'!$D$4</c:f>
              <c:strCache>
                <c:ptCount val="1"/>
                <c:pt idx="0">
                  <c:v> DTF %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'Promedio móvil'!$D$5:$D$57</c:f>
              <c:numCache>
                <c:formatCode>0.00%</c:formatCode>
                <c:ptCount val="53"/>
                <c:pt idx="0">
                  <c:v>0.12859999999999999</c:v>
                </c:pt>
                <c:pt idx="1">
                  <c:v>0.13020000000000001</c:v>
                </c:pt>
                <c:pt idx="2">
                  <c:v>0.13089999999999999</c:v>
                </c:pt>
                <c:pt idx="3">
                  <c:v>0.12970000000000001</c:v>
                </c:pt>
                <c:pt idx="4">
                  <c:v>0.13699999999999998</c:v>
                </c:pt>
                <c:pt idx="5">
                  <c:v>0.13720000000000002</c:v>
                </c:pt>
                <c:pt idx="6">
                  <c:v>0.13769999999999999</c:v>
                </c:pt>
                <c:pt idx="7">
                  <c:v>0.13600000000000001</c:v>
                </c:pt>
                <c:pt idx="8">
                  <c:v>0.13880000000000001</c:v>
                </c:pt>
                <c:pt idx="9">
                  <c:v>0.1424</c:v>
                </c:pt>
                <c:pt idx="10">
                  <c:v>0.1389</c:v>
                </c:pt>
                <c:pt idx="11">
                  <c:v>0.14810000000000001</c:v>
                </c:pt>
                <c:pt idx="12">
                  <c:v>0.1434</c:v>
                </c:pt>
                <c:pt idx="13">
                  <c:v>0.14300000000000002</c:v>
                </c:pt>
                <c:pt idx="14">
                  <c:v>0.1444</c:v>
                </c:pt>
                <c:pt idx="15">
                  <c:v>0.13489999999999999</c:v>
                </c:pt>
                <c:pt idx="16">
                  <c:v>0.13200000000000001</c:v>
                </c:pt>
                <c:pt idx="17">
                  <c:v>0.13</c:v>
                </c:pt>
                <c:pt idx="18">
                  <c:v>0.12720000000000001</c:v>
                </c:pt>
                <c:pt idx="19">
                  <c:v>0.1229</c:v>
                </c:pt>
                <c:pt idx="20">
                  <c:v>0.1241</c:v>
                </c:pt>
                <c:pt idx="21">
                  <c:v>0.1234</c:v>
                </c:pt>
                <c:pt idx="22">
                  <c:v>0.129</c:v>
                </c:pt>
                <c:pt idx="23">
                  <c:v>0.1241</c:v>
                </c:pt>
                <c:pt idx="24">
                  <c:v>0.1265</c:v>
                </c:pt>
                <c:pt idx="25">
                  <c:v>0.1234</c:v>
                </c:pt>
                <c:pt idx="26">
                  <c:v>0.1265</c:v>
                </c:pt>
                <c:pt idx="27">
                  <c:v>0.1278</c:v>
                </c:pt>
                <c:pt idx="28">
                  <c:v>0.13009999999999999</c:v>
                </c:pt>
                <c:pt idx="29">
                  <c:v>0.13039999999999999</c:v>
                </c:pt>
                <c:pt idx="30">
                  <c:v>0.13</c:v>
                </c:pt>
                <c:pt idx="31">
                  <c:v>0.12909999999999999</c:v>
                </c:pt>
                <c:pt idx="32">
                  <c:v>0.13320000000000001</c:v>
                </c:pt>
                <c:pt idx="33">
                  <c:v>0.13570000000000002</c:v>
                </c:pt>
                <c:pt idx="34">
                  <c:v>0.13500000000000001</c:v>
                </c:pt>
                <c:pt idx="35">
                  <c:v>0.13869999999999999</c:v>
                </c:pt>
                <c:pt idx="36">
                  <c:v>0.13400000000000001</c:v>
                </c:pt>
                <c:pt idx="37">
                  <c:v>0.13769999999999999</c:v>
                </c:pt>
                <c:pt idx="38">
                  <c:v>0.13850000000000001</c:v>
                </c:pt>
                <c:pt idx="39">
                  <c:v>0.1363</c:v>
                </c:pt>
                <c:pt idx="40">
                  <c:v>0.13689999999999999</c:v>
                </c:pt>
                <c:pt idx="41">
                  <c:v>0.1348</c:v>
                </c:pt>
                <c:pt idx="42">
                  <c:v>0.1308</c:v>
                </c:pt>
                <c:pt idx="43">
                  <c:v>0.13009999999999999</c:v>
                </c:pt>
                <c:pt idx="44">
                  <c:v>0.12710000000000002</c:v>
                </c:pt>
                <c:pt idx="45">
                  <c:v>0.128</c:v>
                </c:pt>
                <c:pt idx="46">
                  <c:v>0.13020000000000001</c:v>
                </c:pt>
                <c:pt idx="47">
                  <c:v>0.13020000000000001</c:v>
                </c:pt>
                <c:pt idx="48">
                  <c:v>0.1343</c:v>
                </c:pt>
                <c:pt idx="49">
                  <c:v>0.1303</c:v>
                </c:pt>
                <c:pt idx="50">
                  <c:v>0.12859999999999999</c:v>
                </c:pt>
                <c:pt idx="51">
                  <c:v>0.12720000000000001</c:v>
                </c:pt>
                <c:pt idx="52">
                  <c:v>0.12659999999999999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5E-46AE-9B7E-9252B031F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748352"/>
        <c:axId val="195051008"/>
      </c:scatterChart>
      <c:valAx>
        <c:axId val="20374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5051008"/>
        <c:crosses val="autoZero"/>
        <c:crossBetween val="midCat"/>
      </c:valAx>
      <c:valAx>
        <c:axId val="195051008"/>
        <c:scaling>
          <c:orientation val="minMax"/>
          <c:min val="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748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'Promedio móvil Pond.'!$E$67</c:f>
              <c:strCache>
                <c:ptCount val="1"/>
                <c:pt idx="0">
                  <c:v>MAD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'Promedio móvil Pond.'!$E$68:$E$118</c:f>
              <c:numCache>
                <c:formatCode>0.00%</c:formatCode>
                <c:ptCount val="51"/>
                <c:pt idx="0">
                  <c:v>1.3399999999999801E-3</c:v>
                </c:pt>
                <c:pt idx="1">
                  <c:v>1.1299999999999782E-3</c:v>
                </c:pt>
                <c:pt idx="2">
                  <c:v>3.0266666666666497E-3</c:v>
                </c:pt>
                <c:pt idx="3">
                  <c:v>3.0499999999999972E-3</c:v>
                </c:pt>
                <c:pt idx="4">
                  <c:v>2.5559999999999971E-3</c:v>
                </c:pt>
                <c:pt idx="5">
                  <c:v>2.379999999999998E-3</c:v>
                </c:pt>
                <c:pt idx="6">
                  <c:v>2.3428571428571426E-3</c:v>
                </c:pt>
                <c:pt idx="7">
                  <c:v>2.6399999999999965E-3</c:v>
                </c:pt>
                <c:pt idx="8">
                  <c:v>2.5755555555555532E-3</c:v>
                </c:pt>
                <c:pt idx="9">
                  <c:v>3.0979999999999979E-3</c:v>
                </c:pt>
                <c:pt idx="10">
                  <c:v>2.9090909090909067E-3</c:v>
                </c:pt>
                <c:pt idx="11">
                  <c:v>2.8566666666666623E-3</c:v>
                </c:pt>
                <c:pt idx="12">
                  <c:v>2.7323076923076875E-3</c:v>
                </c:pt>
                <c:pt idx="13">
                  <c:v>3.1757142857142817E-3</c:v>
                </c:pt>
                <c:pt idx="14">
                  <c:v>3.4106666666666617E-3</c:v>
                </c:pt>
                <c:pt idx="15">
                  <c:v>3.3949999999999952E-3</c:v>
                </c:pt>
                <c:pt idx="16">
                  <c:v>3.4070588235294067E-3</c:v>
                </c:pt>
                <c:pt idx="17">
                  <c:v>3.5188888888888839E-3</c:v>
                </c:pt>
                <c:pt idx="18">
                  <c:v>3.361052631578943E-3</c:v>
                </c:pt>
                <c:pt idx="19">
                  <c:v>3.2039999999999963E-3</c:v>
                </c:pt>
                <c:pt idx="20">
                  <c:v>3.3047619047619015E-3</c:v>
                </c:pt>
                <c:pt idx="21">
                  <c:v>3.2754545454545415E-3</c:v>
                </c:pt>
                <c:pt idx="22">
                  <c:v>3.1521739130434745E-3</c:v>
                </c:pt>
                <c:pt idx="23">
                  <c:v>3.109999999999996E-3</c:v>
                </c:pt>
                <c:pt idx="24">
                  <c:v>3.0599999999999959E-3</c:v>
                </c:pt>
                <c:pt idx="25">
                  <c:v>3.0399999999999967E-3</c:v>
                </c:pt>
                <c:pt idx="26">
                  <c:v>3.0318518518518485E-3</c:v>
                </c:pt>
                <c:pt idx="27">
                  <c:v>2.9671428571428535E-3</c:v>
                </c:pt>
                <c:pt idx="28">
                  <c:v>2.8744827586206865E-3</c:v>
                </c:pt>
                <c:pt idx="29">
                  <c:v>2.8139999999999971E-3</c:v>
                </c:pt>
                <c:pt idx="30">
                  <c:v>2.8438709677419331E-3</c:v>
                </c:pt>
                <c:pt idx="31">
                  <c:v>2.8843749999999981E-3</c:v>
                </c:pt>
                <c:pt idx="32">
                  <c:v>2.806060606060604E-3</c:v>
                </c:pt>
                <c:pt idx="33">
                  <c:v>2.8241176470588207E-3</c:v>
                </c:pt>
                <c:pt idx="34">
                  <c:v>2.835428571428569E-3</c:v>
                </c:pt>
                <c:pt idx="35">
                  <c:v>2.8072222222222196E-3</c:v>
                </c:pt>
                <c:pt idx="36">
                  <c:v>2.7929729729729703E-3</c:v>
                </c:pt>
                <c:pt idx="37">
                  <c:v>2.7689473684210501E-3</c:v>
                </c:pt>
                <c:pt idx="38">
                  <c:v>2.7051282051282033E-3</c:v>
                </c:pt>
                <c:pt idx="39">
                  <c:v>2.683999999999998E-3</c:v>
                </c:pt>
                <c:pt idx="40">
                  <c:v>2.7365853658536565E-3</c:v>
                </c:pt>
                <c:pt idx="41">
                  <c:v>2.7261904761904741E-3</c:v>
                </c:pt>
                <c:pt idx="42">
                  <c:v>2.7390697674418577E-3</c:v>
                </c:pt>
                <c:pt idx="43">
                  <c:v>2.6836363636363616E-3</c:v>
                </c:pt>
                <c:pt idx="44">
                  <c:v>2.6808888888888872E-3</c:v>
                </c:pt>
                <c:pt idx="45">
                  <c:v>2.6417391304347808E-3</c:v>
                </c:pt>
                <c:pt idx="46">
                  <c:v>2.6727659574468064E-3</c:v>
                </c:pt>
                <c:pt idx="47">
                  <c:v>2.666249999999998E-3</c:v>
                </c:pt>
                <c:pt idx="48">
                  <c:v>2.6791836734693861E-3</c:v>
                </c:pt>
                <c:pt idx="49">
                  <c:v>2.6671999999999985E-3</c:v>
                </c:pt>
                <c:pt idx="50">
                  <c:v>2.637647058823528E-3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2-41AB-85A7-A2D34FEAA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0671344"/>
        <c:axId val="459665904"/>
      </c:barChart>
      <c:catAx>
        <c:axId val="4806713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59665904"/>
        <c:crosses val="autoZero"/>
        <c:auto val="1"/>
        <c:lblAlgn val="ctr"/>
        <c:lblOffset val="100"/>
        <c:noMultiLvlLbl val="0"/>
      </c:catAx>
      <c:valAx>
        <c:axId val="45966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0671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'Promedio móvil Pond.'!$H$67</c:f>
              <c:strCache>
                <c:ptCount val="1"/>
                <c:pt idx="0">
                  <c:v>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val>
            <c:numRef>
              <c:f>'Promedio móvil Pond.'!$H$68:$H$118</c:f>
              <c:numCache>
                <c:formatCode>General</c:formatCode>
                <c:ptCount val="51"/>
                <c:pt idx="0">
                  <c:v>1</c:v>
                </c:pt>
                <c:pt idx="1">
                  <c:v>0.372</c:v>
                </c:pt>
                <c:pt idx="2">
                  <c:v>2.3919999999999999</c:v>
                </c:pt>
                <c:pt idx="3">
                  <c:v>3.3969999999999998</c:v>
                </c:pt>
                <c:pt idx="4">
                  <c:v>4.28</c:v>
                </c:pt>
                <c:pt idx="5">
                  <c:v>3.9660000000000002</c:v>
                </c:pt>
                <c:pt idx="6">
                  <c:v>4.9340000000000002</c:v>
                </c:pt>
                <c:pt idx="7">
                  <c:v>6.1669999999999998</c:v>
                </c:pt>
                <c:pt idx="8">
                  <c:v>5.5209999999999999</c:v>
                </c:pt>
                <c:pt idx="9">
                  <c:v>7.1079999999999997</c:v>
                </c:pt>
                <c:pt idx="10">
                  <c:v>7.2190000000000003</c:v>
                </c:pt>
                <c:pt idx="11">
                  <c:v>6.5529999999999999</c:v>
                </c:pt>
                <c:pt idx="12">
                  <c:v>7.3049999999999997</c:v>
                </c:pt>
                <c:pt idx="13">
                  <c:v>3.47</c:v>
                </c:pt>
                <c:pt idx="14">
                  <c:v>1.2669999999999999</c:v>
                </c:pt>
                <c:pt idx="15">
                  <c:v>0.34200000000000003</c:v>
                </c:pt>
                <c:pt idx="16">
                  <c:v>-0.71599999999999997</c:v>
                </c:pt>
                <c:pt idx="17">
                  <c:v>-2.234</c:v>
                </c:pt>
                <c:pt idx="18">
                  <c:v>-2.4929999999999999</c:v>
                </c:pt>
                <c:pt idx="19">
                  <c:v>-2.6840000000000002</c:v>
                </c:pt>
                <c:pt idx="20">
                  <c:v>-0.99299999999999999</c:v>
                </c:pt>
                <c:pt idx="21">
                  <c:v>-1.8129999999999999</c:v>
                </c:pt>
                <c:pt idx="22">
                  <c:v>-1.7450000000000001</c:v>
                </c:pt>
                <c:pt idx="23">
                  <c:v>-2.4569999999999999</c:v>
                </c:pt>
                <c:pt idx="24">
                  <c:v>-1.889</c:v>
                </c:pt>
                <c:pt idx="25">
                  <c:v>-1.0660000000000001</c:v>
                </c:pt>
                <c:pt idx="26">
                  <c:v>-0.13900000000000001</c:v>
                </c:pt>
                <c:pt idx="27">
                  <c:v>0.27</c:v>
                </c:pt>
                <c:pt idx="28">
                  <c:v>0.18099999999999999</c:v>
                </c:pt>
                <c:pt idx="29">
                  <c:v>-0.192</c:v>
                </c:pt>
                <c:pt idx="30">
                  <c:v>1.125</c:v>
                </c:pt>
                <c:pt idx="31">
                  <c:v>2.5449999999999999</c:v>
                </c:pt>
                <c:pt idx="32">
                  <c:v>2.7229999999999999</c:v>
                </c:pt>
                <c:pt idx="33">
                  <c:v>3.9159999999999999</c:v>
                </c:pt>
                <c:pt idx="34">
                  <c:v>2.7650000000000001</c:v>
                </c:pt>
                <c:pt idx="35">
                  <c:v>3.4409999999999998</c:v>
                </c:pt>
                <c:pt idx="36">
                  <c:v>4.2750000000000004</c:v>
                </c:pt>
                <c:pt idx="37">
                  <c:v>3.633</c:v>
                </c:pt>
                <c:pt idx="38">
                  <c:v>3.6150000000000002</c:v>
                </c:pt>
                <c:pt idx="39">
                  <c:v>2.9510000000000001</c:v>
                </c:pt>
                <c:pt idx="40">
                  <c:v>1.125</c:v>
                </c:pt>
                <c:pt idx="41">
                  <c:v>0.28599999999999998</c:v>
                </c:pt>
                <c:pt idx="42">
                  <c:v>-0.91300000000000003</c:v>
                </c:pt>
                <c:pt idx="43">
                  <c:v>-1.0429999999999999</c:v>
                </c:pt>
                <c:pt idx="44">
                  <c:v>-0.09</c:v>
                </c:pt>
                <c:pt idx="45">
                  <c:v>0.24199999999999999</c:v>
                </c:pt>
                <c:pt idx="46">
                  <c:v>1.7729999999999999</c:v>
                </c:pt>
                <c:pt idx="47">
                  <c:v>0.89300000000000002</c:v>
                </c:pt>
                <c:pt idx="48">
                  <c:v>-0.34300000000000003</c:v>
                </c:pt>
                <c:pt idx="49">
                  <c:v>-1.125</c:v>
                </c:pt>
                <c:pt idx="50">
                  <c:v>-1.577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5C-482C-B426-70876025F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652144"/>
        <c:axId val="808755504"/>
      </c:lineChart>
      <c:catAx>
        <c:axId val="480652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Semana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8755504"/>
        <c:crosses val="autoZero"/>
        <c:auto val="1"/>
        <c:lblAlgn val="ctr"/>
        <c:lblOffset val="100"/>
        <c:noMultiLvlLbl val="0"/>
      </c:catAx>
      <c:valAx>
        <c:axId val="80875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0652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Proyección</a:t>
            </a:r>
            <a:r>
              <a:rPr lang="es-CO" baseline="0"/>
              <a:t> 3 lineal mas cerca a 1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4233398950131232"/>
                  <c:y val="-0.2585298191892679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val>
            <c:numRef>
              <c:f>'+ metodos'!$D$5:$D$57</c:f>
              <c:numCache>
                <c:formatCode>0.00%</c:formatCode>
                <c:ptCount val="53"/>
                <c:pt idx="0">
                  <c:v>0.12859999999999999</c:v>
                </c:pt>
                <c:pt idx="1">
                  <c:v>0.13020000000000001</c:v>
                </c:pt>
                <c:pt idx="2">
                  <c:v>0.13089999999999999</c:v>
                </c:pt>
                <c:pt idx="3">
                  <c:v>0.12970000000000001</c:v>
                </c:pt>
                <c:pt idx="4">
                  <c:v>0.13699999999999998</c:v>
                </c:pt>
                <c:pt idx="5">
                  <c:v>0.13720000000000002</c:v>
                </c:pt>
                <c:pt idx="6">
                  <c:v>0.13769999999999999</c:v>
                </c:pt>
                <c:pt idx="7">
                  <c:v>0.13600000000000001</c:v>
                </c:pt>
                <c:pt idx="8">
                  <c:v>0.13880000000000001</c:v>
                </c:pt>
                <c:pt idx="9">
                  <c:v>0.1424</c:v>
                </c:pt>
                <c:pt idx="10">
                  <c:v>0.1389</c:v>
                </c:pt>
                <c:pt idx="11">
                  <c:v>0.14810000000000001</c:v>
                </c:pt>
                <c:pt idx="12">
                  <c:v>0.1434</c:v>
                </c:pt>
                <c:pt idx="13">
                  <c:v>0.14300000000000002</c:v>
                </c:pt>
                <c:pt idx="14">
                  <c:v>0.1444</c:v>
                </c:pt>
                <c:pt idx="15">
                  <c:v>0.13489999999999999</c:v>
                </c:pt>
                <c:pt idx="16">
                  <c:v>0.13200000000000001</c:v>
                </c:pt>
                <c:pt idx="17">
                  <c:v>0.13</c:v>
                </c:pt>
                <c:pt idx="18">
                  <c:v>0.12720000000000001</c:v>
                </c:pt>
                <c:pt idx="19">
                  <c:v>0.1229</c:v>
                </c:pt>
                <c:pt idx="20">
                  <c:v>0.1241</c:v>
                </c:pt>
                <c:pt idx="21">
                  <c:v>0.1234</c:v>
                </c:pt>
                <c:pt idx="22">
                  <c:v>0.129</c:v>
                </c:pt>
                <c:pt idx="23">
                  <c:v>0.1241</c:v>
                </c:pt>
                <c:pt idx="24">
                  <c:v>0.1265</c:v>
                </c:pt>
                <c:pt idx="25">
                  <c:v>0.1234</c:v>
                </c:pt>
                <c:pt idx="26">
                  <c:v>0.1265</c:v>
                </c:pt>
                <c:pt idx="27">
                  <c:v>0.1278</c:v>
                </c:pt>
                <c:pt idx="28">
                  <c:v>0.13009999999999999</c:v>
                </c:pt>
                <c:pt idx="29">
                  <c:v>0.13039999999999999</c:v>
                </c:pt>
                <c:pt idx="30">
                  <c:v>0.13</c:v>
                </c:pt>
                <c:pt idx="31">
                  <c:v>0.12909999999999999</c:v>
                </c:pt>
                <c:pt idx="32">
                  <c:v>0.13320000000000001</c:v>
                </c:pt>
                <c:pt idx="33">
                  <c:v>0.13570000000000002</c:v>
                </c:pt>
                <c:pt idx="34">
                  <c:v>0.13500000000000001</c:v>
                </c:pt>
                <c:pt idx="35">
                  <c:v>0.13869999999999999</c:v>
                </c:pt>
                <c:pt idx="36">
                  <c:v>0.13400000000000001</c:v>
                </c:pt>
                <c:pt idx="37">
                  <c:v>0.13769999999999999</c:v>
                </c:pt>
                <c:pt idx="38">
                  <c:v>0.13850000000000001</c:v>
                </c:pt>
                <c:pt idx="39">
                  <c:v>0.1363</c:v>
                </c:pt>
                <c:pt idx="40">
                  <c:v>0.13689999999999999</c:v>
                </c:pt>
                <c:pt idx="41">
                  <c:v>0.1348</c:v>
                </c:pt>
                <c:pt idx="42">
                  <c:v>0.1308</c:v>
                </c:pt>
                <c:pt idx="43">
                  <c:v>0.13009999999999999</c:v>
                </c:pt>
                <c:pt idx="44">
                  <c:v>0.12710000000000002</c:v>
                </c:pt>
                <c:pt idx="45">
                  <c:v>0.128</c:v>
                </c:pt>
                <c:pt idx="46">
                  <c:v>0.13020000000000001</c:v>
                </c:pt>
                <c:pt idx="47">
                  <c:v>0.13020000000000001</c:v>
                </c:pt>
                <c:pt idx="48">
                  <c:v>0.1343</c:v>
                </c:pt>
                <c:pt idx="49">
                  <c:v>0.1303</c:v>
                </c:pt>
                <c:pt idx="50">
                  <c:v>0.12859999999999999</c:v>
                </c:pt>
                <c:pt idx="51">
                  <c:v>0.12720000000000001</c:v>
                </c:pt>
                <c:pt idx="52">
                  <c:v>0.12659999999999999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98-467D-9B52-10B55FC96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994528"/>
        <c:axId val="427466864"/>
      </c:lineChart>
      <c:catAx>
        <c:axId val="4269945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7466864"/>
        <c:crosses val="autoZero"/>
        <c:auto val="1"/>
        <c:lblAlgn val="ctr"/>
        <c:lblOffset val="100"/>
        <c:noMultiLvlLbl val="0"/>
      </c:catAx>
      <c:valAx>
        <c:axId val="427466864"/>
        <c:scaling>
          <c:orientation val="minMax"/>
          <c:min val="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69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'Promedio móvil'!$E$4</c:f>
              <c:strCache>
                <c:ptCount val="1"/>
                <c:pt idx="0">
                  <c:v>Promedio móvil 3 semanas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'Promedio móvil'!$E$5:$E$56</c:f>
              <c:numCache>
                <c:formatCode>0.00%</c:formatCode>
                <c:ptCount val="52"/>
                <c:pt idx="1">
                  <c:v>0.12990000000000002</c:v>
                </c:pt>
                <c:pt idx="2">
                  <c:v>0.13026666666666667</c:v>
                </c:pt>
                <c:pt idx="3">
                  <c:v>0.13253333333333331</c:v>
                </c:pt>
                <c:pt idx="4">
                  <c:v>0.13463333333333335</c:v>
                </c:pt>
                <c:pt idx="5">
                  <c:v>0.13730000000000001</c:v>
                </c:pt>
                <c:pt idx="6">
                  <c:v>0.13696666666666668</c:v>
                </c:pt>
                <c:pt idx="7">
                  <c:v>0.13749999999999998</c:v>
                </c:pt>
                <c:pt idx="8">
                  <c:v>0.13906666666666667</c:v>
                </c:pt>
                <c:pt idx="9">
                  <c:v>0.14003333333333334</c:v>
                </c:pt>
                <c:pt idx="10">
                  <c:v>0.14313333333333333</c:v>
                </c:pt>
                <c:pt idx="11">
                  <c:v>0.14346666666666666</c:v>
                </c:pt>
                <c:pt idx="12">
                  <c:v>0.14483333333333334</c:v>
                </c:pt>
                <c:pt idx="13">
                  <c:v>0.14359999999999998</c:v>
                </c:pt>
                <c:pt idx="14">
                  <c:v>0.14076666666666668</c:v>
                </c:pt>
                <c:pt idx="15">
                  <c:v>0.1371</c:v>
                </c:pt>
                <c:pt idx="16">
                  <c:v>0.1323</c:v>
                </c:pt>
                <c:pt idx="17">
                  <c:v>0.12973333333333334</c:v>
                </c:pt>
                <c:pt idx="18">
                  <c:v>0.12670000000000001</c:v>
                </c:pt>
                <c:pt idx="19">
                  <c:v>0.12473333333333332</c:v>
                </c:pt>
                <c:pt idx="20">
                  <c:v>0.12346666666666667</c:v>
                </c:pt>
                <c:pt idx="21">
                  <c:v>0.1255</c:v>
                </c:pt>
                <c:pt idx="22">
                  <c:v>0.1255</c:v>
                </c:pt>
                <c:pt idx="23">
                  <c:v>0.12653333333333333</c:v>
                </c:pt>
                <c:pt idx="24">
                  <c:v>0.12466666666666666</c:v>
                </c:pt>
                <c:pt idx="25">
                  <c:v>0.12546666666666667</c:v>
                </c:pt>
                <c:pt idx="26">
                  <c:v>0.12590000000000001</c:v>
                </c:pt>
                <c:pt idx="27">
                  <c:v>0.12813333333333332</c:v>
                </c:pt>
                <c:pt idx="28">
                  <c:v>0.12943333333333332</c:v>
                </c:pt>
                <c:pt idx="29">
                  <c:v>0.13016666666666665</c:v>
                </c:pt>
                <c:pt idx="30">
                  <c:v>0.12983333333333333</c:v>
                </c:pt>
                <c:pt idx="31">
                  <c:v>0.13076666666666667</c:v>
                </c:pt>
                <c:pt idx="32">
                  <c:v>0.13266666666666668</c:v>
                </c:pt>
                <c:pt idx="33">
                  <c:v>0.13463333333333335</c:v>
                </c:pt>
                <c:pt idx="34">
                  <c:v>0.13646666666666668</c:v>
                </c:pt>
                <c:pt idx="35">
                  <c:v>0.13589999999999999</c:v>
                </c:pt>
                <c:pt idx="36">
                  <c:v>0.1368</c:v>
                </c:pt>
                <c:pt idx="37">
                  <c:v>0.13673333333333335</c:v>
                </c:pt>
                <c:pt idx="38">
                  <c:v>0.13749999999999998</c:v>
                </c:pt>
                <c:pt idx="39">
                  <c:v>0.13723333333333335</c:v>
                </c:pt>
                <c:pt idx="40">
                  <c:v>0.13600000000000001</c:v>
                </c:pt>
                <c:pt idx="41">
                  <c:v>0.13416666666666666</c:v>
                </c:pt>
                <c:pt idx="42">
                  <c:v>0.13189999999999999</c:v>
                </c:pt>
                <c:pt idx="43">
                  <c:v>0.12933333333333333</c:v>
                </c:pt>
                <c:pt idx="44">
                  <c:v>0.12839999999999999</c:v>
                </c:pt>
                <c:pt idx="45">
                  <c:v>0.12843333333333332</c:v>
                </c:pt>
                <c:pt idx="46">
                  <c:v>0.12946666666666665</c:v>
                </c:pt>
                <c:pt idx="47">
                  <c:v>0.13156666666666669</c:v>
                </c:pt>
                <c:pt idx="48">
                  <c:v>0.13160000000000002</c:v>
                </c:pt>
                <c:pt idx="49">
                  <c:v>0.13106666666666666</c:v>
                </c:pt>
                <c:pt idx="50">
                  <c:v>0.12870000000000001</c:v>
                </c:pt>
                <c:pt idx="51">
                  <c:v>0.12746666666666667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312-4559-949E-8113E835D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744032"/>
        <c:axId val="430015568"/>
      </c:scatterChart>
      <c:valAx>
        <c:axId val="203744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0015568"/>
        <c:crosses val="autoZero"/>
        <c:crossBetween val="midCat"/>
      </c:valAx>
      <c:valAx>
        <c:axId val="43001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744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Suavización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'Promedio móvil'!$D$4</c:f>
              <c:strCache>
                <c:ptCount val="1"/>
                <c:pt idx="0">
                  <c:v> DTF % </c:v>
                </c:pt>
              </c:strCache>
            </c:strRef>
          </c:tx>
          <c:yVal>
            <c:numRef>
              <c:f>'Promedio móvil'!$D$5:$D$57</c:f>
              <c:numCache>
                <c:formatCode>0.00%</c:formatCode>
                <c:ptCount val="53"/>
                <c:pt idx="0">
                  <c:v>0.12859999999999999</c:v>
                </c:pt>
                <c:pt idx="1">
                  <c:v>0.13020000000000001</c:v>
                </c:pt>
                <c:pt idx="2">
                  <c:v>0.13089999999999999</c:v>
                </c:pt>
                <c:pt idx="3">
                  <c:v>0.12970000000000001</c:v>
                </c:pt>
                <c:pt idx="4">
                  <c:v>0.13699999999999998</c:v>
                </c:pt>
                <c:pt idx="5">
                  <c:v>0.13720000000000002</c:v>
                </c:pt>
                <c:pt idx="6">
                  <c:v>0.13769999999999999</c:v>
                </c:pt>
                <c:pt idx="7">
                  <c:v>0.13600000000000001</c:v>
                </c:pt>
                <c:pt idx="8">
                  <c:v>0.13880000000000001</c:v>
                </c:pt>
                <c:pt idx="9">
                  <c:v>0.1424</c:v>
                </c:pt>
                <c:pt idx="10">
                  <c:v>0.1389</c:v>
                </c:pt>
                <c:pt idx="11">
                  <c:v>0.14810000000000001</c:v>
                </c:pt>
                <c:pt idx="12">
                  <c:v>0.1434</c:v>
                </c:pt>
                <c:pt idx="13">
                  <c:v>0.14300000000000002</c:v>
                </c:pt>
                <c:pt idx="14">
                  <c:v>0.1444</c:v>
                </c:pt>
                <c:pt idx="15">
                  <c:v>0.13489999999999999</c:v>
                </c:pt>
                <c:pt idx="16">
                  <c:v>0.13200000000000001</c:v>
                </c:pt>
                <c:pt idx="17">
                  <c:v>0.13</c:v>
                </c:pt>
                <c:pt idx="18">
                  <c:v>0.12720000000000001</c:v>
                </c:pt>
                <c:pt idx="19">
                  <c:v>0.1229</c:v>
                </c:pt>
                <c:pt idx="20">
                  <c:v>0.1241</c:v>
                </c:pt>
                <c:pt idx="21">
                  <c:v>0.1234</c:v>
                </c:pt>
                <c:pt idx="22">
                  <c:v>0.129</c:v>
                </c:pt>
                <c:pt idx="23">
                  <c:v>0.1241</c:v>
                </c:pt>
                <c:pt idx="24">
                  <c:v>0.1265</c:v>
                </c:pt>
                <c:pt idx="25">
                  <c:v>0.1234</c:v>
                </c:pt>
                <c:pt idx="26">
                  <c:v>0.1265</c:v>
                </c:pt>
                <c:pt idx="27">
                  <c:v>0.1278</c:v>
                </c:pt>
                <c:pt idx="28">
                  <c:v>0.13009999999999999</c:v>
                </c:pt>
                <c:pt idx="29">
                  <c:v>0.13039999999999999</c:v>
                </c:pt>
                <c:pt idx="30">
                  <c:v>0.13</c:v>
                </c:pt>
                <c:pt idx="31">
                  <c:v>0.12909999999999999</c:v>
                </c:pt>
                <c:pt idx="32">
                  <c:v>0.13320000000000001</c:v>
                </c:pt>
                <c:pt idx="33">
                  <c:v>0.13570000000000002</c:v>
                </c:pt>
                <c:pt idx="34">
                  <c:v>0.13500000000000001</c:v>
                </c:pt>
                <c:pt idx="35">
                  <c:v>0.13869999999999999</c:v>
                </c:pt>
                <c:pt idx="36">
                  <c:v>0.13400000000000001</c:v>
                </c:pt>
                <c:pt idx="37">
                  <c:v>0.13769999999999999</c:v>
                </c:pt>
                <c:pt idx="38">
                  <c:v>0.13850000000000001</c:v>
                </c:pt>
                <c:pt idx="39">
                  <c:v>0.1363</c:v>
                </c:pt>
                <c:pt idx="40">
                  <c:v>0.13689999999999999</c:v>
                </c:pt>
                <c:pt idx="41">
                  <c:v>0.1348</c:v>
                </c:pt>
                <c:pt idx="42">
                  <c:v>0.1308</c:v>
                </c:pt>
                <c:pt idx="43">
                  <c:v>0.13009999999999999</c:v>
                </c:pt>
                <c:pt idx="44">
                  <c:v>0.12710000000000002</c:v>
                </c:pt>
                <c:pt idx="45">
                  <c:v>0.128</c:v>
                </c:pt>
                <c:pt idx="46">
                  <c:v>0.13020000000000001</c:v>
                </c:pt>
                <c:pt idx="47">
                  <c:v>0.13020000000000001</c:v>
                </c:pt>
                <c:pt idx="48">
                  <c:v>0.1343</c:v>
                </c:pt>
                <c:pt idx="49">
                  <c:v>0.1303</c:v>
                </c:pt>
                <c:pt idx="50">
                  <c:v>0.12859999999999999</c:v>
                </c:pt>
                <c:pt idx="51">
                  <c:v>0.12720000000000001</c:v>
                </c:pt>
                <c:pt idx="52">
                  <c:v>0.12659999999999999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B421-48BC-AB6B-ACAF8C016B9C}"/>
            </c:ext>
          </c:extLst>
        </c:ser>
        <c:ser>
          <c:idx val="2"/>
          <c:order val="1"/>
          <c:tx>
            <c:strRef>
              <c:f>'Promedio móvil'!$E$4</c:f>
              <c:strCache>
                <c:ptCount val="1"/>
                <c:pt idx="0">
                  <c:v>Promedio móvil 3 semanas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yVal>
            <c:numRef>
              <c:f>'Promedio móvil'!$E$5:$E$56</c:f>
              <c:numCache>
                <c:formatCode>0.00%</c:formatCode>
                <c:ptCount val="52"/>
                <c:pt idx="1">
                  <c:v>0.12990000000000002</c:v>
                </c:pt>
                <c:pt idx="2">
                  <c:v>0.13026666666666667</c:v>
                </c:pt>
                <c:pt idx="3">
                  <c:v>0.13253333333333331</c:v>
                </c:pt>
                <c:pt idx="4">
                  <c:v>0.13463333333333335</c:v>
                </c:pt>
                <c:pt idx="5">
                  <c:v>0.13730000000000001</c:v>
                </c:pt>
                <c:pt idx="6">
                  <c:v>0.13696666666666668</c:v>
                </c:pt>
                <c:pt idx="7">
                  <c:v>0.13749999999999998</c:v>
                </c:pt>
                <c:pt idx="8">
                  <c:v>0.13906666666666667</c:v>
                </c:pt>
                <c:pt idx="9">
                  <c:v>0.14003333333333334</c:v>
                </c:pt>
                <c:pt idx="10">
                  <c:v>0.14313333333333333</c:v>
                </c:pt>
                <c:pt idx="11">
                  <c:v>0.14346666666666666</c:v>
                </c:pt>
                <c:pt idx="12">
                  <c:v>0.14483333333333334</c:v>
                </c:pt>
                <c:pt idx="13">
                  <c:v>0.14359999999999998</c:v>
                </c:pt>
                <c:pt idx="14">
                  <c:v>0.14076666666666668</c:v>
                </c:pt>
                <c:pt idx="15">
                  <c:v>0.1371</c:v>
                </c:pt>
                <c:pt idx="16">
                  <c:v>0.1323</c:v>
                </c:pt>
                <c:pt idx="17">
                  <c:v>0.12973333333333334</c:v>
                </c:pt>
                <c:pt idx="18">
                  <c:v>0.12670000000000001</c:v>
                </c:pt>
                <c:pt idx="19">
                  <c:v>0.12473333333333332</c:v>
                </c:pt>
                <c:pt idx="20">
                  <c:v>0.12346666666666667</c:v>
                </c:pt>
                <c:pt idx="21">
                  <c:v>0.1255</c:v>
                </c:pt>
                <c:pt idx="22">
                  <c:v>0.1255</c:v>
                </c:pt>
                <c:pt idx="23">
                  <c:v>0.12653333333333333</c:v>
                </c:pt>
                <c:pt idx="24">
                  <c:v>0.12466666666666666</c:v>
                </c:pt>
                <c:pt idx="25">
                  <c:v>0.12546666666666667</c:v>
                </c:pt>
                <c:pt idx="26">
                  <c:v>0.12590000000000001</c:v>
                </c:pt>
                <c:pt idx="27">
                  <c:v>0.12813333333333332</c:v>
                </c:pt>
                <c:pt idx="28">
                  <c:v>0.12943333333333332</c:v>
                </c:pt>
                <c:pt idx="29">
                  <c:v>0.13016666666666665</c:v>
                </c:pt>
                <c:pt idx="30">
                  <c:v>0.12983333333333333</c:v>
                </c:pt>
                <c:pt idx="31">
                  <c:v>0.13076666666666667</c:v>
                </c:pt>
                <c:pt idx="32">
                  <c:v>0.13266666666666668</c:v>
                </c:pt>
                <c:pt idx="33">
                  <c:v>0.13463333333333335</c:v>
                </c:pt>
                <c:pt idx="34">
                  <c:v>0.13646666666666668</c:v>
                </c:pt>
                <c:pt idx="35">
                  <c:v>0.13589999999999999</c:v>
                </c:pt>
                <c:pt idx="36">
                  <c:v>0.1368</c:v>
                </c:pt>
                <c:pt idx="37">
                  <c:v>0.13673333333333335</c:v>
                </c:pt>
                <c:pt idx="38">
                  <c:v>0.13749999999999998</c:v>
                </c:pt>
                <c:pt idx="39">
                  <c:v>0.13723333333333335</c:v>
                </c:pt>
                <c:pt idx="40">
                  <c:v>0.13600000000000001</c:v>
                </c:pt>
                <c:pt idx="41">
                  <c:v>0.13416666666666666</c:v>
                </c:pt>
                <c:pt idx="42">
                  <c:v>0.13189999999999999</c:v>
                </c:pt>
                <c:pt idx="43">
                  <c:v>0.12933333333333333</c:v>
                </c:pt>
                <c:pt idx="44">
                  <c:v>0.12839999999999999</c:v>
                </c:pt>
                <c:pt idx="45">
                  <c:v>0.12843333333333332</c:v>
                </c:pt>
                <c:pt idx="46">
                  <c:v>0.12946666666666665</c:v>
                </c:pt>
                <c:pt idx="47">
                  <c:v>0.13156666666666669</c:v>
                </c:pt>
                <c:pt idx="48">
                  <c:v>0.13160000000000002</c:v>
                </c:pt>
                <c:pt idx="49">
                  <c:v>0.13106666666666666</c:v>
                </c:pt>
                <c:pt idx="50">
                  <c:v>0.12870000000000001</c:v>
                </c:pt>
                <c:pt idx="51">
                  <c:v>0.12746666666666667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421-48BC-AB6B-ACAF8C016B9C}"/>
            </c:ext>
          </c:extLst>
        </c:ser>
        <c:ser>
          <c:idx val="0"/>
          <c:order val="2"/>
          <c:tx>
            <c:strRef>
              <c:f>'Promedio móvil'!$F$4</c:f>
              <c:strCache>
                <c:ptCount val="1"/>
                <c:pt idx="0">
                  <c:v>Promedio móvil 5 semanas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'Promedio móvil'!$F$5:$F$55</c:f>
              <c:numCache>
                <c:formatCode>General</c:formatCode>
                <c:ptCount val="51"/>
                <c:pt idx="2" formatCode="0.00%">
                  <c:v>0.13128000000000001</c:v>
                </c:pt>
                <c:pt idx="3" formatCode="0.00%">
                  <c:v>0.13300000000000001</c:v>
                </c:pt>
                <c:pt idx="4" formatCode="0.00%">
                  <c:v>0.13449999999999998</c:v>
                </c:pt>
                <c:pt idx="5" formatCode="0.00%">
                  <c:v>0.13552000000000003</c:v>
                </c:pt>
                <c:pt idx="6" formatCode="0.00%">
                  <c:v>0.13734000000000002</c:v>
                </c:pt>
                <c:pt idx="7" formatCode="0.00%">
                  <c:v>0.13842000000000002</c:v>
                </c:pt>
                <c:pt idx="8" formatCode="0.00%">
                  <c:v>0.13875999999999999</c:v>
                </c:pt>
                <c:pt idx="9" formatCode="0.00%">
                  <c:v>0.14084000000000002</c:v>
                </c:pt>
                <c:pt idx="10" formatCode="0.00%">
                  <c:v>0.14232</c:v>
                </c:pt>
                <c:pt idx="11" formatCode="0.00%">
                  <c:v>0.14316000000000001</c:v>
                </c:pt>
                <c:pt idx="12" formatCode="0.00%">
                  <c:v>0.14355999999999999</c:v>
                </c:pt>
                <c:pt idx="13" formatCode="0.00%">
                  <c:v>0.14276</c:v>
                </c:pt>
                <c:pt idx="14" formatCode="0.00%">
                  <c:v>0.13954</c:v>
                </c:pt>
                <c:pt idx="15" formatCode="0.00%">
                  <c:v>0.13686000000000001</c:v>
                </c:pt>
                <c:pt idx="16" formatCode="0.00%">
                  <c:v>0.13369999999999999</c:v>
                </c:pt>
                <c:pt idx="17" formatCode="0.00%">
                  <c:v>0.12940000000000002</c:v>
                </c:pt>
                <c:pt idx="18" formatCode="0.00%">
                  <c:v>0.12723999999999999</c:v>
                </c:pt>
                <c:pt idx="19" formatCode="0.00%">
                  <c:v>0.12551999999999999</c:v>
                </c:pt>
                <c:pt idx="20" formatCode="0.00%">
                  <c:v>0.12532000000000001</c:v>
                </c:pt>
                <c:pt idx="21" formatCode="0.00%">
                  <c:v>0.12470000000000001</c:v>
                </c:pt>
                <c:pt idx="22" formatCode="0.00%">
                  <c:v>0.12542</c:v>
                </c:pt>
                <c:pt idx="23" formatCode="0.00%">
                  <c:v>0.12528</c:v>
                </c:pt>
                <c:pt idx="24" formatCode="0.00%">
                  <c:v>0.12589999999999998</c:v>
                </c:pt>
                <c:pt idx="25" formatCode="0.00%">
                  <c:v>0.12565999999999999</c:v>
                </c:pt>
                <c:pt idx="26" formatCode="0.00%">
                  <c:v>0.12686</c:v>
                </c:pt>
                <c:pt idx="27" formatCode="0.00%">
                  <c:v>0.12764</c:v>
                </c:pt>
                <c:pt idx="28" formatCode="0.00%">
                  <c:v>0.12895999999999999</c:v>
                </c:pt>
                <c:pt idx="29" formatCode="0.00%">
                  <c:v>0.12947999999999998</c:v>
                </c:pt>
                <c:pt idx="30" formatCode="0.00%">
                  <c:v>0.13055999999999998</c:v>
                </c:pt>
                <c:pt idx="31" formatCode="0.00%">
                  <c:v>0.13167999999999999</c:v>
                </c:pt>
                <c:pt idx="32" formatCode="0.00%">
                  <c:v>0.1326</c:v>
                </c:pt>
                <c:pt idx="33" formatCode="0.00%">
                  <c:v>0.13433999999999999</c:v>
                </c:pt>
                <c:pt idx="34" formatCode="0.00%">
                  <c:v>0.13532</c:v>
                </c:pt>
                <c:pt idx="35" formatCode="0.00%">
                  <c:v>0.13622000000000001</c:v>
                </c:pt>
                <c:pt idx="36" formatCode="0.00%">
                  <c:v>0.13677999999999998</c:v>
                </c:pt>
                <c:pt idx="37" formatCode="0.00%">
                  <c:v>0.13704</c:v>
                </c:pt>
                <c:pt idx="38" formatCode="0.00%">
                  <c:v>0.13668</c:v>
                </c:pt>
                <c:pt idx="39" formatCode="0.00%">
                  <c:v>0.13684000000000002</c:v>
                </c:pt>
                <c:pt idx="40" formatCode="0.00%">
                  <c:v>0.13546000000000002</c:v>
                </c:pt>
                <c:pt idx="41" formatCode="0.00%">
                  <c:v>0.13378000000000001</c:v>
                </c:pt>
                <c:pt idx="42" formatCode="0.00%">
                  <c:v>0.13194</c:v>
                </c:pt>
                <c:pt idx="43" formatCode="0.00%">
                  <c:v>0.13016</c:v>
                </c:pt>
                <c:pt idx="44" formatCode="0.00%">
                  <c:v>0.12923999999999999</c:v>
                </c:pt>
                <c:pt idx="45" formatCode="0.00%">
                  <c:v>0.12911999999999998</c:v>
                </c:pt>
                <c:pt idx="46" formatCode="0.00%">
                  <c:v>0.12995999999999999</c:v>
                </c:pt>
                <c:pt idx="47" formatCode="0.00%">
                  <c:v>0.13059999999999999</c:v>
                </c:pt>
                <c:pt idx="48" formatCode="0.00%">
                  <c:v>0.13072</c:v>
                </c:pt>
                <c:pt idx="49" formatCode="0.00%">
                  <c:v>0.13012000000000001</c:v>
                </c:pt>
                <c:pt idx="50" formatCode="0.00%">
                  <c:v>0.12940000000000002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421-48BC-AB6B-ACAF8C016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743552"/>
        <c:axId val="427494640"/>
      </c:scatterChart>
      <c:valAx>
        <c:axId val="203743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7494640"/>
        <c:crosses val="autoZero"/>
        <c:crossBetween val="midCat"/>
      </c:valAx>
      <c:valAx>
        <c:axId val="427494640"/>
        <c:scaling>
          <c:orientation val="minMax"/>
          <c:min val="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74355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  <c:extLst/>
  </c:chart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'Promedio móvil'!$F$4</c:f>
              <c:strCache>
                <c:ptCount val="1"/>
                <c:pt idx="0">
                  <c:v>Promedio móvil 5 semanas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'Promedio móvil'!$F$5:$F$55</c:f>
              <c:numCache>
                <c:formatCode>General</c:formatCode>
                <c:ptCount val="51"/>
                <c:pt idx="2" formatCode="0.00%">
                  <c:v>0.13128000000000001</c:v>
                </c:pt>
                <c:pt idx="3" formatCode="0.00%">
                  <c:v>0.13300000000000001</c:v>
                </c:pt>
                <c:pt idx="4" formatCode="0.00%">
                  <c:v>0.13449999999999998</c:v>
                </c:pt>
                <c:pt idx="5" formatCode="0.00%">
                  <c:v>0.13552000000000003</c:v>
                </c:pt>
                <c:pt idx="6" formatCode="0.00%">
                  <c:v>0.13734000000000002</c:v>
                </c:pt>
                <c:pt idx="7" formatCode="0.00%">
                  <c:v>0.13842000000000002</c:v>
                </c:pt>
                <c:pt idx="8" formatCode="0.00%">
                  <c:v>0.13875999999999999</c:v>
                </c:pt>
                <c:pt idx="9" formatCode="0.00%">
                  <c:v>0.14084000000000002</c:v>
                </c:pt>
                <c:pt idx="10" formatCode="0.00%">
                  <c:v>0.14232</c:v>
                </c:pt>
                <c:pt idx="11" formatCode="0.00%">
                  <c:v>0.14316000000000001</c:v>
                </c:pt>
                <c:pt idx="12" formatCode="0.00%">
                  <c:v>0.14355999999999999</c:v>
                </c:pt>
                <c:pt idx="13" formatCode="0.00%">
                  <c:v>0.14276</c:v>
                </c:pt>
                <c:pt idx="14" formatCode="0.00%">
                  <c:v>0.13954</c:v>
                </c:pt>
                <c:pt idx="15" formatCode="0.00%">
                  <c:v>0.13686000000000001</c:v>
                </c:pt>
                <c:pt idx="16" formatCode="0.00%">
                  <c:v>0.13369999999999999</c:v>
                </c:pt>
                <c:pt idx="17" formatCode="0.00%">
                  <c:v>0.12940000000000002</c:v>
                </c:pt>
                <c:pt idx="18" formatCode="0.00%">
                  <c:v>0.12723999999999999</c:v>
                </c:pt>
                <c:pt idx="19" formatCode="0.00%">
                  <c:v>0.12551999999999999</c:v>
                </c:pt>
                <c:pt idx="20" formatCode="0.00%">
                  <c:v>0.12532000000000001</c:v>
                </c:pt>
                <c:pt idx="21" formatCode="0.00%">
                  <c:v>0.12470000000000001</c:v>
                </c:pt>
                <c:pt idx="22" formatCode="0.00%">
                  <c:v>0.12542</c:v>
                </c:pt>
                <c:pt idx="23" formatCode="0.00%">
                  <c:v>0.12528</c:v>
                </c:pt>
                <c:pt idx="24" formatCode="0.00%">
                  <c:v>0.12589999999999998</c:v>
                </c:pt>
                <c:pt idx="25" formatCode="0.00%">
                  <c:v>0.12565999999999999</c:v>
                </c:pt>
                <c:pt idx="26" formatCode="0.00%">
                  <c:v>0.12686</c:v>
                </c:pt>
                <c:pt idx="27" formatCode="0.00%">
                  <c:v>0.12764</c:v>
                </c:pt>
                <c:pt idx="28" formatCode="0.00%">
                  <c:v>0.12895999999999999</c:v>
                </c:pt>
                <c:pt idx="29" formatCode="0.00%">
                  <c:v>0.12947999999999998</c:v>
                </c:pt>
                <c:pt idx="30" formatCode="0.00%">
                  <c:v>0.13055999999999998</c:v>
                </c:pt>
                <c:pt idx="31" formatCode="0.00%">
                  <c:v>0.13167999999999999</c:v>
                </c:pt>
                <c:pt idx="32" formatCode="0.00%">
                  <c:v>0.1326</c:v>
                </c:pt>
                <c:pt idx="33" formatCode="0.00%">
                  <c:v>0.13433999999999999</c:v>
                </c:pt>
                <c:pt idx="34" formatCode="0.00%">
                  <c:v>0.13532</c:v>
                </c:pt>
                <c:pt idx="35" formatCode="0.00%">
                  <c:v>0.13622000000000001</c:v>
                </c:pt>
                <c:pt idx="36" formatCode="0.00%">
                  <c:v>0.13677999999999998</c:v>
                </c:pt>
                <c:pt idx="37" formatCode="0.00%">
                  <c:v>0.13704</c:v>
                </c:pt>
                <c:pt idx="38" formatCode="0.00%">
                  <c:v>0.13668</c:v>
                </c:pt>
                <c:pt idx="39" formatCode="0.00%">
                  <c:v>0.13684000000000002</c:v>
                </c:pt>
                <c:pt idx="40" formatCode="0.00%">
                  <c:v>0.13546000000000002</c:v>
                </c:pt>
                <c:pt idx="41" formatCode="0.00%">
                  <c:v>0.13378000000000001</c:v>
                </c:pt>
                <c:pt idx="42" formatCode="0.00%">
                  <c:v>0.13194</c:v>
                </c:pt>
                <c:pt idx="43" formatCode="0.00%">
                  <c:v>0.13016</c:v>
                </c:pt>
                <c:pt idx="44" formatCode="0.00%">
                  <c:v>0.12923999999999999</c:v>
                </c:pt>
                <c:pt idx="45" formatCode="0.00%">
                  <c:v>0.12911999999999998</c:v>
                </c:pt>
                <c:pt idx="46" formatCode="0.00%">
                  <c:v>0.12995999999999999</c:v>
                </c:pt>
                <c:pt idx="47" formatCode="0.00%">
                  <c:v>0.13059999999999999</c:v>
                </c:pt>
                <c:pt idx="48" formatCode="0.00%">
                  <c:v>0.13072</c:v>
                </c:pt>
                <c:pt idx="49" formatCode="0.00%">
                  <c:v>0.13012000000000001</c:v>
                </c:pt>
                <c:pt idx="50" formatCode="0.00%">
                  <c:v>0.12940000000000002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37-4091-A44D-55EC4BC28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743552"/>
        <c:axId val="427494640"/>
      </c:scatterChart>
      <c:valAx>
        <c:axId val="203743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7494640"/>
        <c:crosses val="autoZero"/>
        <c:crossBetween val="midCat"/>
      </c:valAx>
      <c:valAx>
        <c:axId val="42749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743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DTF vs</a:t>
            </a:r>
            <a:r>
              <a:rPr lang="es-CO" baseline="0"/>
              <a:t> Pronóstico 3 semanas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'Promedio móvil'!$D$4</c:f>
              <c:strCache>
                <c:ptCount val="1"/>
                <c:pt idx="0">
                  <c:v> DTF %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'Promedio móvil'!$D$5:$D$57</c:f>
              <c:numCache>
                <c:formatCode>0.00%</c:formatCode>
                <c:ptCount val="53"/>
                <c:pt idx="0">
                  <c:v>0.12859999999999999</c:v>
                </c:pt>
                <c:pt idx="1">
                  <c:v>0.13020000000000001</c:v>
                </c:pt>
                <c:pt idx="2">
                  <c:v>0.13089999999999999</c:v>
                </c:pt>
                <c:pt idx="3">
                  <c:v>0.12970000000000001</c:v>
                </c:pt>
                <c:pt idx="4">
                  <c:v>0.13699999999999998</c:v>
                </c:pt>
                <c:pt idx="5">
                  <c:v>0.13720000000000002</c:v>
                </c:pt>
                <c:pt idx="6">
                  <c:v>0.13769999999999999</c:v>
                </c:pt>
                <c:pt idx="7">
                  <c:v>0.13600000000000001</c:v>
                </c:pt>
                <c:pt idx="8">
                  <c:v>0.13880000000000001</c:v>
                </c:pt>
                <c:pt idx="9">
                  <c:v>0.1424</c:v>
                </c:pt>
                <c:pt idx="10">
                  <c:v>0.1389</c:v>
                </c:pt>
                <c:pt idx="11">
                  <c:v>0.14810000000000001</c:v>
                </c:pt>
                <c:pt idx="12">
                  <c:v>0.1434</c:v>
                </c:pt>
                <c:pt idx="13">
                  <c:v>0.14300000000000002</c:v>
                </c:pt>
                <c:pt idx="14">
                  <c:v>0.1444</c:v>
                </c:pt>
                <c:pt idx="15">
                  <c:v>0.13489999999999999</c:v>
                </c:pt>
                <c:pt idx="16">
                  <c:v>0.13200000000000001</c:v>
                </c:pt>
                <c:pt idx="17">
                  <c:v>0.13</c:v>
                </c:pt>
                <c:pt idx="18">
                  <c:v>0.12720000000000001</c:v>
                </c:pt>
                <c:pt idx="19">
                  <c:v>0.1229</c:v>
                </c:pt>
                <c:pt idx="20">
                  <c:v>0.1241</c:v>
                </c:pt>
                <c:pt idx="21">
                  <c:v>0.1234</c:v>
                </c:pt>
                <c:pt idx="22">
                  <c:v>0.129</c:v>
                </c:pt>
                <c:pt idx="23">
                  <c:v>0.1241</c:v>
                </c:pt>
                <c:pt idx="24">
                  <c:v>0.1265</c:v>
                </c:pt>
                <c:pt idx="25">
                  <c:v>0.1234</c:v>
                </c:pt>
                <c:pt idx="26">
                  <c:v>0.1265</c:v>
                </c:pt>
                <c:pt idx="27">
                  <c:v>0.1278</c:v>
                </c:pt>
                <c:pt idx="28">
                  <c:v>0.13009999999999999</c:v>
                </c:pt>
                <c:pt idx="29">
                  <c:v>0.13039999999999999</c:v>
                </c:pt>
                <c:pt idx="30">
                  <c:v>0.13</c:v>
                </c:pt>
                <c:pt idx="31">
                  <c:v>0.12909999999999999</c:v>
                </c:pt>
                <c:pt idx="32">
                  <c:v>0.13320000000000001</c:v>
                </c:pt>
                <c:pt idx="33">
                  <c:v>0.13570000000000002</c:v>
                </c:pt>
                <c:pt idx="34">
                  <c:v>0.13500000000000001</c:v>
                </c:pt>
                <c:pt idx="35">
                  <c:v>0.13869999999999999</c:v>
                </c:pt>
                <c:pt idx="36">
                  <c:v>0.13400000000000001</c:v>
                </c:pt>
                <c:pt idx="37">
                  <c:v>0.13769999999999999</c:v>
                </c:pt>
                <c:pt idx="38">
                  <c:v>0.13850000000000001</c:v>
                </c:pt>
                <c:pt idx="39">
                  <c:v>0.1363</c:v>
                </c:pt>
                <c:pt idx="40">
                  <c:v>0.13689999999999999</c:v>
                </c:pt>
                <c:pt idx="41">
                  <c:v>0.1348</c:v>
                </c:pt>
                <c:pt idx="42">
                  <c:v>0.1308</c:v>
                </c:pt>
                <c:pt idx="43">
                  <c:v>0.13009999999999999</c:v>
                </c:pt>
                <c:pt idx="44">
                  <c:v>0.12710000000000002</c:v>
                </c:pt>
                <c:pt idx="45">
                  <c:v>0.128</c:v>
                </c:pt>
                <c:pt idx="46">
                  <c:v>0.13020000000000001</c:v>
                </c:pt>
                <c:pt idx="47">
                  <c:v>0.13020000000000001</c:v>
                </c:pt>
                <c:pt idx="48">
                  <c:v>0.1343</c:v>
                </c:pt>
                <c:pt idx="49">
                  <c:v>0.1303</c:v>
                </c:pt>
                <c:pt idx="50">
                  <c:v>0.12859999999999999</c:v>
                </c:pt>
                <c:pt idx="51">
                  <c:v>0.12720000000000001</c:v>
                </c:pt>
                <c:pt idx="52">
                  <c:v>0.12659999999999999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31-40D5-8B27-64E45B762425}"/>
            </c:ext>
          </c:extLst>
        </c:ser>
        <c:ser>
          <c:idx val="1"/>
          <c:order val="1"/>
          <c:tx>
            <c:strRef>
              <c:f>'Promedio móvil'!$G$4</c:f>
              <c:strCache>
                <c:ptCount val="1"/>
                <c:pt idx="0">
                  <c:v>Pronóstico 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yVal>
            <c:numRef>
              <c:f>'Promedio móvil'!$G$5:$G$58</c:f>
              <c:numCache>
                <c:formatCode>General</c:formatCode>
                <c:ptCount val="54"/>
                <c:pt idx="3" formatCode="0.00%">
                  <c:v>0.12990000000000002</c:v>
                </c:pt>
                <c:pt idx="4" formatCode="0.00%">
                  <c:v>0.13026666666666667</c:v>
                </c:pt>
                <c:pt idx="5" formatCode="0.00%">
                  <c:v>0.13253333333333331</c:v>
                </c:pt>
                <c:pt idx="6" formatCode="0.00%">
                  <c:v>0.13463333333333335</c:v>
                </c:pt>
                <c:pt idx="7" formatCode="0.00%">
                  <c:v>0.13730000000000001</c:v>
                </c:pt>
                <c:pt idx="8" formatCode="0.00%">
                  <c:v>0.13696666666666668</c:v>
                </c:pt>
                <c:pt idx="9" formatCode="0.00%">
                  <c:v>0.13749999999999998</c:v>
                </c:pt>
                <c:pt idx="10" formatCode="0.00%">
                  <c:v>0.13906666666666667</c:v>
                </c:pt>
                <c:pt idx="11" formatCode="0.00%">
                  <c:v>0.14003333333333334</c:v>
                </c:pt>
                <c:pt idx="12" formatCode="0.00%">
                  <c:v>0.14313333333333333</c:v>
                </c:pt>
                <c:pt idx="13" formatCode="0.00%">
                  <c:v>0.14346666666666666</c:v>
                </c:pt>
                <c:pt idx="14" formatCode="0.00%">
                  <c:v>0.14483333333333334</c:v>
                </c:pt>
                <c:pt idx="15" formatCode="0.00%">
                  <c:v>0.14359999999999998</c:v>
                </c:pt>
                <c:pt idx="16" formatCode="0.00%">
                  <c:v>0.14076666666666668</c:v>
                </c:pt>
                <c:pt idx="17" formatCode="0.00%">
                  <c:v>0.1371</c:v>
                </c:pt>
                <c:pt idx="18" formatCode="0.00%">
                  <c:v>0.1323</c:v>
                </c:pt>
                <c:pt idx="19" formatCode="0.00%">
                  <c:v>0.12973333333333334</c:v>
                </c:pt>
                <c:pt idx="20" formatCode="0.00%">
                  <c:v>0.12670000000000001</c:v>
                </c:pt>
                <c:pt idx="21" formatCode="0.00%">
                  <c:v>0.12473333333333332</c:v>
                </c:pt>
                <c:pt idx="22" formatCode="0.00%">
                  <c:v>0.12346666666666667</c:v>
                </c:pt>
                <c:pt idx="23" formatCode="0.00%">
                  <c:v>0.1255</c:v>
                </c:pt>
                <c:pt idx="24" formatCode="0.00%">
                  <c:v>0.1255</c:v>
                </c:pt>
                <c:pt idx="25" formatCode="0.00%">
                  <c:v>0.12653333333333333</c:v>
                </c:pt>
                <c:pt idx="26" formatCode="0.00%">
                  <c:v>0.12466666666666666</c:v>
                </c:pt>
                <c:pt idx="27" formatCode="0.00%">
                  <c:v>0.12546666666666667</c:v>
                </c:pt>
                <c:pt idx="28" formatCode="0.00%">
                  <c:v>0.12590000000000001</c:v>
                </c:pt>
                <c:pt idx="29" formatCode="0.00%">
                  <c:v>0.12813333333333332</c:v>
                </c:pt>
                <c:pt idx="30" formatCode="0.00%">
                  <c:v>0.12943333333333332</c:v>
                </c:pt>
                <c:pt idx="31" formatCode="0.00%">
                  <c:v>0.13016666666666665</c:v>
                </c:pt>
                <c:pt idx="32" formatCode="0.00%">
                  <c:v>0.12983333333333333</c:v>
                </c:pt>
                <c:pt idx="33" formatCode="0.00%">
                  <c:v>0.13076666666666667</c:v>
                </c:pt>
                <c:pt idx="34" formatCode="0.00%">
                  <c:v>0.13266666666666668</c:v>
                </c:pt>
                <c:pt idx="35" formatCode="0.00%">
                  <c:v>0.13463333333333335</c:v>
                </c:pt>
                <c:pt idx="36" formatCode="0.00%">
                  <c:v>0.13646666666666668</c:v>
                </c:pt>
                <c:pt idx="37" formatCode="0.00%">
                  <c:v>0.13589999999999999</c:v>
                </c:pt>
                <c:pt idx="38" formatCode="0.00%">
                  <c:v>0.1368</c:v>
                </c:pt>
                <c:pt idx="39" formatCode="0.00%">
                  <c:v>0.13673333333333335</c:v>
                </c:pt>
                <c:pt idx="40" formatCode="0.00%">
                  <c:v>0.13749999999999998</c:v>
                </c:pt>
                <c:pt idx="41" formatCode="0.00%">
                  <c:v>0.13723333333333335</c:v>
                </c:pt>
                <c:pt idx="42" formatCode="0.00%">
                  <c:v>0.13600000000000001</c:v>
                </c:pt>
                <c:pt idx="43" formatCode="0.00%">
                  <c:v>0.13416666666666666</c:v>
                </c:pt>
                <c:pt idx="44" formatCode="0.00%">
                  <c:v>0.13189999999999999</c:v>
                </c:pt>
                <c:pt idx="45" formatCode="0.00%">
                  <c:v>0.12933333333333333</c:v>
                </c:pt>
                <c:pt idx="46" formatCode="0.00%">
                  <c:v>0.12839999999999999</c:v>
                </c:pt>
                <c:pt idx="47" formatCode="0.00%">
                  <c:v>0.12843333333333332</c:v>
                </c:pt>
                <c:pt idx="48" formatCode="0.00%">
                  <c:v>0.12946666666666665</c:v>
                </c:pt>
                <c:pt idx="49" formatCode="0.00%">
                  <c:v>0.13156666666666669</c:v>
                </c:pt>
                <c:pt idx="50" formatCode="0.00%">
                  <c:v>0.13160000000000002</c:v>
                </c:pt>
                <c:pt idx="51" formatCode="0.00%">
                  <c:v>0.13106666666666666</c:v>
                </c:pt>
                <c:pt idx="52" formatCode="0.00%">
                  <c:v>0.12870000000000001</c:v>
                </c:pt>
                <c:pt idx="53" formatCode="0.00%">
                  <c:v>0.12746666666666667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31-40D5-8B27-64E45B762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6996448"/>
        <c:axId val="388463712"/>
      </c:scatterChart>
      <c:valAx>
        <c:axId val="4269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8463712"/>
        <c:crosses val="autoZero"/>
        <c:crossBetween val="midCat"/>
      </c:valAx>
      <c:valAx>
        <c:axId val="388463712"/>
        <c:scaling>
          <c:orientation val="minMax"/>
          <c:min val="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6996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DTF vs Pronóstico 5 semanas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'Promedio móvil'!$D$4</c:f>
              <c:strCache>
                <c:ptCount val="1"/>
                <c:pt idx="0">
                  <c:v> DTF %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'Promedio móvil'!$D$5:$D$57</c:f>
              <c:numCache>
                <c:formatCode>0.00%</c:formatCode>
                <c:ptCount val="53"/>
                <c:pt idx="0">
                  <c:v>0.12859999999999999</c:v>
                </c:pt>
                <c:pt idx="1">
                  <c:v>0.13020000000000001</c:v>
                </c:pt>
                <c:pt idx="2">
                  <c:v>0.13089999999999999</c:v>
                </c:pt>
                <c:pt idx="3">
                  <c:v>0.12970000000000001</c:v>
                </c:pt>
                <c:pt idx="4">
                  <c:v>0.13699999999999998</c:v>
                </c:pt>
                <c:pt idx="5">
                  <c:v>0.13720000000000002</c:v>
                </c:pt>
                <c:pt idx="6">
                  <c:v>0.13769999999999999</c:v>
                </c:pt>
                <c:pt idx="7">
                  <c:v>0.13600000000000001</c:v>
                </c:pt>
                <c:pt idx="8">
                  <c:v>0.13880000000000001</c:v>
                </c:pt>
                <c:pt idx="9">
                  <c:v>0.1424</c:v>
                </c:pt>
                <c:pt idx="10">
                  <c:v>0.1389</c:v>
                </c:pt>
                <c:pt idx="11">
                  <c:v>0.14810000000000001</c:v>
                </c:pt>
                <c:pt idx="12">
                  <c:v>0.1434</c:v>
                </c:pt>
                <c:pt idx="13">
                  <c:v>0.14300000000000002</c:v>
                </c:pt>
                <c:pt idx="14">
                  <c:v>0.1444</c:v>
                </c:pt>
                <c:pt idx="15">
                  <c:v>0.13489999999999999</c:v>
                </c:pt>
                <c:pt idx="16">
                  <c:v>0.13200000000000001</c:v>
                </c:pt>
                <c:pt idx="17">
                  <c:v>0.13</c:v>
                </c:pt>
                <c:pt idx="18">
                  <c:v>0.12720000000000001</c:v>
                </c:pt>
                <c:pt idx="19">
                  <c:v>0.1229</c:v>
                </c:pt>
                <c:pt idx="20">
                  <c:v>0.1241</c:v>
                </c:pt>
                <c:pt idx="21">
                  <c:v>0.1234</c:v>
                </c:pt>
                <c:pt idx="22">
                  <c:v>0.129</c:v>
                </c:pt>
                <c:pt idx="23">
                  <c:v>0.1241</c:v>
                </c:pt>
                <c:pt idx="24">
                  <c:v>0.1265</c:v>
                </c:pt>
                <c:pt idx="25">
                  <c:v>0.1234</c:v>
                </c:pt>
                <c:pt idx="26">
                  <c:v>0.1265</c:v>
                </c:pt>
                <c:pt idx="27">
                  <c:v>0.1278</c:v>
                </c:pt>
                <c:pt idx="28">
                  <c:v>0.13009999999999999</c:v>
                </c:pt>
                <c:pt idx="29">
                  <c:v>0.13039999999999999</c:v>
                </c:pt>
                <c:pt idx="30">
                  <c:v>0.13</c:v>
                </c:pt>
                <c:pt idx="31">
                  <c:v>0.12909999999999999</c:v>
                </c:pt>
                <c:pt idx="32">
                  <c:v>0.13320000000000001</c:v>
                </c:pt>
                <c:pt idx="33">
                  <c:v>0.13570000000000002</c:v>
                </c:pt>
                <c:pt idx="34">
                  <c:v>0.13500000000000001</c:v>
                </c:pt>
                <c:pt idx="35">
                  <c:v>0.13869999999999999</c:v>
                </c:pt>
                <c:pt idx="36">
                  <c:v>0.13400000000000001</c:v>
                </c:pt>
                <c:pt idx="37">
                  <c:v>0.13769999999999999</c:v>
                </c:pt>
                <c:pt idx="38">
                  <c:v>0.13850000000000001</c:v>
                </c:pt>
                <c:pt idx="39">
                  <c:v>0.1363</c:v>
                </c:pt>
                <c:pt idx="40">
                  <c:v>0.13689999999999999</c:v>
                </c:pt>
                <c:pt idx="41">
                  <c:v>0.1348</c:v>
                </c:pt>
                <c:pt idx="42">
                  <c:v>0.1308</c:v>
                </c:pt>
                <c:pt idx="43">
                  <c:v>0.13009999999999999</c:v>
                </c:pt>
                <c:pt idx="44">
                  <c:v>0.12710000000000002</c:v>
                </c:pt>
                <c:pt idx="45">
                  <c:v>0.128</c:v>
                </c:pt>
                <c:pt idx="46">
                  <c:v>0.13020000000000001</c:v>
                </c:pt>
                <c:pt idx="47">
                  <c:v>0.13020000000000001</c:v>
                </c:pt>
                <c:pt idx="48">
                  <c:v>0.1343</c:v>
                </c:pt>
                <c:pt idx="49">
                  <c:v>0.1303</c:v>
                </c:pt>
                <c:pt idx="50">
                  <c:v>0.12859999999999999</c:v>
                </c:pt>
                <c:pt idx="51">
                  <c:v>0.12720000000000001</c:v>
                </c:pt>
                <c:pt idx="52">
                  <c:v>0.12659999999999999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F0-4E32-A3B4-2E005344A82B}"/>
            </c:ext>
          </c:extLst>
        </c:ser>
        <c:ser>
          <c:idx val="1"/>
          <c:order val="1"/>
          <c:tx>
            <c:strRef>
              <c:f>'Promedio móvil'!$K$4</c:f>
              <c:strCache>
                <c:ptCount val="1"/>
                <c:pt idx="0">
                  <c:v>Pronóstico 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yVal>
            <c:numRef>
              <c:f>'Promedio móvil'!$K$5:$K$58</c:f>
              <c:numCache>
                <c:formatCode>General</c:formatCode>
                <c:ptCount val="54"/>
                <c:pt idx="5" formatCode="0.00%">
                  <c:v>0.13128000000000001</c:v>
                </c:pt>
                <c:pt idx="6" formatCode="0.00%">
                  <c:v>0.13300000000000001</c:v>
                </c:pt>
                <c:pt idx="7" formatCode="0.00%">
                  <c:v>0.13449999999999998</c:v>
                </c:pt>
                <c:pt idx="8" formatCode="0.00%">
                  <c:v>0.13552000000000003</c:v>
                </c:pt>
                <c:pt idx="9" formatCode="0.00%">
                  <c:v>0.13734000000000002</c:v>
                </c:pt>
                <c:pt idx="10" formatCode="0.00%">
                  <c:v>0.13842000000000002</c:v>
                </c:pt>
                <c:pt idx="11" formatCode="0.00%">
                  <c:v>0.13875999999999999</c:v>
                </c:pt>
                <c:pt idx="12" formatCode="0.00%">
                  <c:v>0.14084000000000002</c:v>
                </c:pt>
                <c:pt idx="13" formatCode="0.00%">
                  <c:v>0.14232</c:v>
                </c:pt>
                <c:pt idx="14" formatCode="0.00%">
                  <c:v>0.14316000000000001</c:v>
                </c:pt>
                <c:pt idx="15" formatCode="0.00%">
                  <c:v>0.14355999999999999</c:v>
                </c:pt>
                <c:pt idx="16" formatCode="0.00%">
                  <c:v>0.14276</c:v>
                </c:pt>
                <c:pt idx="17" formatCode="0.00%">
                  <c:v>0.13954</c:v>
                </c:pt>
                <c:pt idx="18" formatCode="0.00%">
                  <c:v>0.13686000000000001</c:v>
                </c:pt>
                <c:pt idx="19" formatCode="0.00%">
                  <c:v>0.13369999999999999</c:v>
                </c:pt>
                <c:pt idx="20" formatCode="0.00%">
                  <c:v>0.12940000000000002</c:v>
                </c:pt>
                <c:pt idx="21" formatCode="0.00%">
                  <c:v>0.12723999999999999</c:v>
                </c:pt>
                <c:pt idx="22" formatCode="0.00%">
                  <c:v>0.12551999999999999</c:v>
                </c:pt>
                <c:pt idx="23" formatCode="0.00%">
                  <c:v>0.12532000000000001</c:v>
                </c:pt>
                <c:pt idx="24" formatCode="0.00%">
                  <c:v>0.12470000000000001</c:v>
                </c:pt>
                <c:pt idx="25" formatCode="0.00%">
                  <c:v>0.12542</c:v>
                </c:pt>
                <c:pt idx="26" formatCode="0.00%">
                  <c:v>0.12528</c:v>
                </c:pt>
                <c:pt idx="27" formatCode="0.00%">
                  <c:v>0.12589999999999998</c:v>
                </c:pt>
                <c:pt idx="28" formatCode="0.00%">
                  <c:v>0.12565999999999999</c:v>
                </c:pt>
                <c:pt idx="29" formatCode="0.00%">
                  <c:v>0.12686</c:v>
                </c:pt>
                <c:pt idx="30" formatCode="0.00%">
                  <c:v>0.12764</c:v>
                </c:pt>
                <c:pt idx="31" formatCode="0.00%">
                  <c:v>0.12895999999999999</c:v>
                </c:pt>
                <c:pt idx="32" formatCode="0.00%">
                  <c:v>0.12947999999999998</c:v>
                </c:pt>
                <c:pt idx="33" formatCode="0.00%">
                  <c:v>0.13055999999999998</c:v>
                </c:pt>
                <c:pt idx="34" formatCode="0.00%">
                  <c:v>0.13167999999999999</c:v>
                </c:pt>
                <c:pt idx="35" formatCode="0.00%">
                  <c:v>0.1326</c:v>
                </c:pt>
                <c:pt idx="36" formatCode="0.00%">
                  <c:v>0.13433999999999999</c:v>
                </c:pt>
                <c:pt idx="37" formatCode="0.00%">
                  <c:v>0.13532</c:v>
                </c:pt>
                <c:pt idx="38" formatCode="0.00%">
                  <c:v>0.13622000000000001</c:v>
                </c:pt>
                <c:pt idx="39" formatCode="0.00%">
                  <c:v>0.13677999999999998</c:v>
                </c:pt>
                <c:pt idx="40" formatCode="0.00%">
                  <c:v>0.13704</c:v>
                </c:pt>
                <c:pt idx="41" formatCode="0.00%">
                  <c:v>0.13668</c:v>
                </c:pt>
                <c:pt idx="42" formatCode="0.00%">
                  <c:v>0.13684000000000002</c:v>
                </c:pt>
                <c:pt idx="43" formatCode="0.00%">
                  <c:v>0.13546000000000002</c:v>
                </c:pt>
                <c:pt idx="44" formatCode="0.00%">
                  <c:v>0.13378000000000001</c:v>
                </c:pt>
                <c:pt idx="45" formatCode="0.00%">
                  <c:v>0.13194</c:v>
                </c:pt>
                <c:pt idx="46" formatCode="0.00%">
                  <c:v>0.13016</c:v>
                </c:pt>
                <c:pt idx="47" formatCode="0.00%">
                  <c:v>0.12923999999999999</c:v>
                </c:pt>
                <c:pt idx="48" formatCode="0.00%">
                  <c:v>0.12911999999999998</c:v>
                </c:pt>
                <c:pt idx="49" formatCode="0.00%">
                  <c:v>0.12995999999999999</c:v>
                </c:pt>
                <c:pt idx="50" formatCode="0.00%">
                  <c:v>0.13059999999999999</c:v>
                </c:pt>
                <c:pt idx="51" formatCode="0.00%">
                  <c:v>0.13072</c:v>
                </c:pt>
                <c:pt idx="52" formatCode="0.00%">
                  <c:v>0.13012000000000001</c:v>
                </c:pt>
                <c:pt idx="53" formatCode="0.00%">
                  <c:v>0.12940000000000002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F0-4E32-A3B4-2E005344A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6984928"/>
        <c:axId val="427516960"/>
      </c:scatterChart>
      <c:valAx>
        <c:axId val="426984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7516960"/>
        <c:crosses val="autoZero"/>
        <c:crossBetween val="midCat"/>
      </c:valAx>
      <c:valAx>
        <c:axId val="427516960"/>
        <c:scaling>
          <c:orientation val="minMax"/>
          <c:min val="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6984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DTF vs Pronóstico 2 semanas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'Promedio móvil'!$D$4</c:f>
              <c:strCache>
                <c:ptCount val="1"/>
                <c:pt idx="0">
                  <c:v> DTF %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'Promedio móvil'!$D$5:$D$57</c:f>
              <c:numCache>
                <c:formatCode>0.00%</c:formatCode>
                <c:ptCount val="53"/>
                <c:pt idx="0">
                  <c:v>0.12859999999999999</c:v>
                </c:pt>
                <c:pt idx="1">
                  <c:v>0.13020000000000001</c:v>
                </c:pt>
                <c:pt idx="2">
                  <c:v>0.13089999999999999</c:v>
                </c:pt>
                <c:pt idx="3">
                  <c:v>0.12970000000000001</c:v>
                </c:pt>
                <c:pt idx="4">
                  <c:v>0.13699999999999998</c:v>
                </c:pt>
                <c:pt idx="5">
                  <c:v>0.13720000000000002</c:v>
                </c:pt>
                <c:pt idx="6">
                  <c:v>0.13769999999999999</c:v>
                </c:pt>
                <c:pt idx="7">
                  <c:v>0.13600000000000001</c:v>
                </c:pt>
                <c:pt idx="8">
                  <c:v>0.13880000000000001</c:v>
                </c:pt>
                <c:pt idx="9">
                  <c:v>0.1424</c:v>
                </c:pt>
                <c:pt idx="10">
                  <c:v>0.1389</c:v>
                </c:pt>
                <c:pt idx="11">
                  <c:v>0.14810000000000001</c:v>
                </c:pt>
                <c:pt idx="12">
                  <c:v>0.1434</c:v>
                </c:pt>
                <c:pt idx="13">
                  <c:v>0.14300000000000002</c:v>
                </c:pt>
                <c:pt idx="14">
                  <c:v>0.1444</c:v>
                </c:pt>
                <c:pt idx="15">
                  <c:v>0.13489999999999999</c:v>
                </c:pt>
                <c:pt idx="16">
                  <c:v>0.13200000000000001</c:v>
                </c:pt>
                <c:pt idx="17">
                  <c:v>0.13</c:v>
                </c:pt>
                <c:pt idx="18">
                  <c:v>0.12720000000000001</c:v>
                </c:pt>
                <c:pt idx="19">
                  <c:v>0.1229</c:v>
                </c:pt>
                <c:pt idx="20">
                  <c:v>0.1241</c:v>
                </c:pt>
                <c:pt idx="21">
                  <c:v>0.1234</c:v>
                </c:pt>
                <c:pt idx="22">
                  <c:v>0.129</c:v>
                </c:pt>
                <c:pt idx="23">
                  <c:v>0.1241</c:v>
                </c:pt>
                <c:pt idx="24">
                  <c:v>0.1265</c:v>
                </c:pt>
                <c:pt idx="25">
                  <c:v>0.1234</c:v>
                </c:pt>
                <c:pt idx="26">
                  <c:v>0.1265</c:v>
                </c:pt>
                <c:pt idx="27">
                  <c:v>0.1278</c:v>
                </c:pt>
                <c:pt idx="28">
                  <c:v>0.13009999999999999</c:v>
                </c:pt>
                <c:pt idx="29">
                  <c:v>0.13039999999999999</c:v>
                </c:pt>
                <c:pt idx="30">
                  <c:v>0.13</c:v>
                </c:pt>
                <c:pt idx="31">
                  <c:v>0.12909999999999999</c:v>
                </c:pt>
                <c:pt idx="32">
                  <c:v>0.13320000000000001</c:v>
                </c:pt>
                <c:pt idx="33">
                  <c:v>0.13570000000000002</c:v>
                </c:pt>
                <c:pt idx="34">
                  <c:v>0.13500000000000001</c:v>
                </c:pt>
                <c:pt idx="35">
                  <c:v>0.13869999999999999</c:v>
                </c:pt>
                <c:pt idx="36">
                  <c:v>0.13400000000000001</c:v>
                </c:pt>
                <c:pt idx="37">
                  <c:v>0.13769999999999999</c:v>
                </c:pt>
                <c:pt idx="38">
                  <c:v>0.13850000000000001</c:v>
                </c:pt>
                <c:pt idx="39">
                  <c:v>0.1363</c:v>
                </c:pt>
                <c:pt idx="40">
                  <c:v>0.13689999999999999</c:v>
                </c:pt>
                <c:pt idx="41">
                  <c:v>0.1348</c:v>
                </c:pt>
                <c:pt idx="42">
                  <c:v>0.1308</c:v>
                </c:pt>
                <c:pt idx="43">
                  <c:v>0.13009999999999999</c:v>
                </c:pt>
                <c:pt idx="44">
                  <c:v>0.12710000000000002</c:v>
                </c:pt>
                <c:pt idx="45">
                  <c:v>0.128</c:v>
                </c:pt>
                <c:pt idx="46">
                  <c:v>0.13020000000000001</c:v>
                </c:pt>
                <c:pt idx="47">
                  <c:v>0.13020000000000001</c:v>
                </c:pt>
                <c:pt idx="48">
                  <c:v>0.1343</c:v>
                </c:pt>
                <c:pt idx="49">
                  <c:v>0.1303</c:v>
                </c:pt>
                <c:pt idx="50">
                  <c:v>0.12859999999999999</c:v>
                </c:pt>
                <c:pt idx="51">
                  <c:v>0.12720000000000001</c:v>
                </c:pt>
                <c:pt idx="52">
                  <c:v>0.12659999999999999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2D-4497-B900-CED3570A8FF3}"/>
            </c:ext>
          </c:extLst>
        </c:ser>
        <c:ser>
          <c:idx val="1"/>
          <c:order val="1"/>
          <c:tx>
            <c:strRef>
              <c:f>'Promedio móvil'!$I$4</c:f>
              <c:strCache>
                <c:ptCount val="1"/>
                <c:pt idx="0">
                  <c:v>Pronóstico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yVal>
            <c:numRef>
              <c:f>'Promedio móvil'!$I$5:$I$58</c:f>
              <c:numCache>
                <c:formatCode>General</c:formatCode>
                <c:ptCount val="54"/>
                <c:pt idx="2" formatCode="0.00%">
                  <c:v>0.12940000000000002</c:v>
                </c:pt>
                <c:pt idx="3" formatCode="0.00%">
                  <c:v>0.13055</c:v>
                </c:pt>
                <c:pt idx="4" formatCode="0.00%">
                  <c:v>0.1303</c:v>
                </c:pt>
                <c:pt idx="5" formatCode="0.00%">
                  <c:v>0.13335</c:v>
                </c:pt>
                <c:pt idx="6" formatCode="0.00%">
                  <c:v>0.1371</c:v>
                </c:pt>
                <c:pt idx="7" formatCode="0.00%">
                  <c:v>0.13745000000000002</c:v>
                </c:pt>
                <c:pt idx="8" formatCode="0.00%">
                  <c:v>0.13685</c:v>
                </c:pt>
                <c:pt idx="9" formatCode="0.00%">
                  <c:v>0.13740000000000002</c:v>
                </c:pt>
                <c:pt idx="10" formatCode="0.00%">
                  <c:v>0.1406</c:v>
                </c:pt>
                <c:pt idx="11" formatCode="0.00%">
                  <c:v>0.14065</c:v>
                </c:pt>
                <c:pt idx="12" formatCode="0.00%">
                  <c:v>0.14350000000000002</c:v>
                </c:pt>
                <c:pt idx="13" formatCode="0.00%">
                  <c:v>0.14574999999999999</c:v>
                </c:pt>
                <c:pt idx="14" formatCode="0.00%">
                  <c:v>0.14319999999999999</c:v>
                </c:pt>
                <c:pt idx="15" formatCode="0.00%">
                  <c:v>0.14369999999999999</c:v>
                </c:pt>
                <c:pt idx="16" formatCode="0.00%">
                  <c:v>0.13965</c:v>
                </c:pt>
                <c:pt idx="17" formatCode="0.00%">
                  <c:v>0.13345000000000001</c:v>
                </c:pt>
                <c:pt idx="18" formatCode="0.00%">
                  <c:v>0.13100000000000001</c:v>
                </c:pt>
                <c:pt idx="19" formatCode="0.00%">
                  <c:v>0.12859999999999999</c:v>
                </c:pt>
                <c:pt idx="20" formatCode="0.00%">
                  <c:v>0.12504999999999999</c:v>
                </c:pt>
                <c:pt idx="21" formatCode="0.00%">
                  <c:v>0.1235</c:v>
                </c:pt>
                <c:pt idx="22" formatCode="0.00%">
                  <c:v>0.12375</c:v>
                </c:pt>
                <c:pt idx="23" formatCode="0.00%">
                  <c:v>0.12620000000000001</c:v>
                </c:pt>
                <c:pt idx="24" formatCode="0.00%">
                  <c:v>0.12655</c:v>
                </c:pt>
                <c:pt idx="25" formatCode="0.00%">
                  <c:v>0.12529999999999999</c:v>
                </c:pt>
                <c:pt idx="26" formatCode="0.00%">
                  <c:v>0.12495000000000001</c:v>
                </c:pt>
                <c:pt idx="27" formatCode="0.00%">
                  <c:v>0.12495000000000001</c:v>
                </c:pt>
                <c:pt idx="28" formatCode="0.00%">
                  <c:v>0.12714999999999999</c:v>
                </c:pt>
                <c:pt idx="29" formatCode="0.00%">
                  <c:v>0.12895000000000001</c:v>
                </c:pt>
                <c:pt idx="30" formatCode="0.00%">
                  <c:v>0.13024999999999998</c:v>
                </c:pt>
                <c:pt idx="31" formatCode="0.00%">
                  <c:v>0.13019999999999998</c:v>
                </c:pt>
                <c:pt idx="32" formatCode="0.00%">
                  <c:v>0.12955</c:v>
                </c:pt>
                <c:pt idx="33" formatCode="0.00%">
                  <c:v>0.13114999999999999</c:v>
                </c:pt>
                <c:pt idx="34" formatCode="0.00%">
                  <c:v>0.13445000000000001</c:v>
                </c:pt>
                <c:pt idx="35" formatCode="0.00%">
                  <c:v>0.13535000000000003</c:v>
                </c:pt>
                <c:pt idx="36" formatCode="0.00%">
                  <c:v>0.13685</c:v>
                </c:pt>
                <c:pt idx="37" formatCode="0.00%">
                  <c:v>0.13635</c:v>
                </c:pt>
                <c:pt idx="38" formatCode="0.00%">
                  <c:v>0.13585</c:v>
                </c:pt>
                <c:pt idx="39" formatCode="0.00%">
                  <c:v>0.1381</c:v>
                </c:pt>
                <c:pt idx="40" formatCode="0.00%">
                  <c:v>0.13740000000000002</c:v>
                </c:pt>
                <c:pt idx="41" formatCode="0.00%">
                  <c:v>0.1366</c:v>
                </c:pt>
                <c:pt idx="42" formatCode="0.00%">
                  <c:v>0.13585</c:v>
                </c:pt>
                <c:pt idx="43" formatCode="0.00%">
                  <c:v>0.1328</c:v>
                </c:pt>
                <c:pt idx="44" formatCode="0.00%">
                  <c:v>0.13045000000000001</c:v>
                </c:pt>
                <c:pt idx="45" formatCode="0.00%">
                  <c:v>0.12859999999999999</c:v>
                </c:pt>
                <c:pt idx="46" formatCode="0.00%">
                  <c:v>0.12755</c:v>
                </c:pt>
                <c:pt idx="47" formatCode="0.00%">
                  <c:v>0.12909999999999999</c:v>
                </c:pt>
                <c:pt idx="48" formatCode="0.00%">
                  <c:v>0.13020000000000001</c:v>
                </c:pt>
                <c:pt idx="49" formatCode="0.00%">
                  <c:v>0.13225000000000001</c:v>
                </c:pt>
                <c:pt idx="50" formatCode="0.00%">
                  <c:v>0.1323</c:v>
                </c:pt>
                <c:pt idx="51" formatCode="0.00%">
                  <c:v>0.12945000000000001</c:v>
                </c:pt>
                <c:pt idx="52" formatCode="0.00%">
                  <c:v>0.12790000000000001</c:v>
                </c:pt>
                <c:pt idx="53" formatCode="0.00%">
                  <c:v>0.12690000000000001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2D-4497-B900-CED3570A8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9946976"/>
        <c:axId val="388497936"/>
      </c:scatterChart>
      <c:valAx>
        <c:axId val="399946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8497936"/>
        <c:crosses val="autoZero"/>
        <c:crossBetween val="midCat"/>
      </c:valAx>
      <c:valAx>
        <c:axId val="388497936"/>
        <c:scaling>
          <c:orientation val="minMax"/>
          <c:min val="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9946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DTF</a:t>
            </a:r>
            <a:r>
              <a:rPr lang="es-CO" baseline="0"/>
              <a:t> vs Pronósticos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'Promedio móvil'!$D$4</c:f>
              <c:strCache>
                <c:ptCount val="1"/>
                <c:pt idx="0">
                  <c:v> DTF %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'Promedio móvil'!$D$5:$D$57</c:f>
              <c:numCache>
                <c:formatCode>0.00%</c:formatCode>
                <c:ptCount val="53"/>
                <c:pt idx="0">
                  <c:v>0.12859999999999999</c:v>
                </c:pt>
                <c:pt idx="1">
                  <c:v>0.13020000000000001</c:v>
                </c:pt>
                <c:pt idx="2">
                  <c:v>0.13089999999999999</c:v>
                </c:pt>
                <c:pt idx="3">
                  <c:v>0.12970000000000001</c:v>
                </c:pt>
                <c:pt idx="4">
                  <c:v>0.13699999999999998</c:v>
                </c:pt>
                <c:pt idx="5">
                  <c:v>0.13720000000000002</c:v>
                </c:pt>
                <c:pt idx="6">
                  <c:v>0.13769999999999999</c:v>
                </c:pt>
                <c:pt idx="7">
                  <c:v>0.13600000000000001</c:v>
                </c:pt>
                <c:pt idx="8">
                  <c:v>0.13880000000000001</c:v>
                </c:pt>
                <c:pt idx="9">
                  <c:v>0.1424</c:v>
                </c:pt>
                <c:pt idx="10">
                  <c:v>0.1389</c:v>
                </c:pt>
                <c:pt idx="11">
                  <c:v>0.14810000000000001</c:v>
                </c:pt>
                <c:pt idx="12">
                  <c:v>0.1434</c:v>
                </c:pt>
                <c:pt idx="13">
                  <c:v>0.14300000000000002</c:v>
                </c:pt>
                <c:pt idx="14">
                  <c:v>0.1444</c:v>
                </c:pt>
                <c:pt idx="15">
                  <c:v>0.13489999999999999</c:v>
                </c:pt>
                <c:pt idx="16">
                  <c:v>0.13200000000000001</c:v>
                </c:pt>
                <c:pt idx="17">
                  <c:v>0.13</c:v>
                </c:pt>
                <c:pt idx="18">
                  <c:v>0.12720000000000001</c:v>
                </c:pt>
                <c:pt idx="19">
                  <c:v>0.1229</c:v>
                </c:pt>
                <c:pt idx="20">
                  <c:v>0.1241</c:v>
                </c:pt>
                <c:pt idx="21">
                  <c:v>0.1234</c:v>
                </c:pt>
                <c:pt idx="22">
                  <c:v>0.129</c:v>
                </c:pt>
                <c:pt idx="23">
                  <c:v>0.1241</c:v>
                </c:pt>
                <c:pt idx="24">
                  <c:v>0.1265</c:v>
                </c:pt>
                <c:pt idx="25">
                  <c:v>0.1234</c:v>
                </c:pt>
                <c:pt idx="26">
                  <c:v>0.1265</c:v>
                </c:pt>
                <c:pt idx="27">
                  <c:v>0.1278</c:v>
                </c:pt>
                <c:pt idx="28">
                  <c:v>0.13009999999999999</c:v>
                </c:pt>
                <c:pt idx="29">
                  <c:v>0.13039999999999999</c:v>
                </c:pt>
                <c:pt idx="30">
                  <c:v>0.13</c:v>
                </c:pt>
                <c:pt idx="31">
                  <c:v>0.12909999999999999</c:v>
                </c:pt>
                <c:pt idx="32">
                  <c:v>0.13320000000000001</c:v>
                </c:pt>
                <c:pt idx="33">
                  <c:v>0.13570000000000002</c:v>
                </c:pt>
                <c:pt idx="34">
                  <c:v>0.13500000000000001</c:v>
                </c:pt>
                <c:pt idx="35">
                  <c:v>0.13869999999999999</c:v>
                </c:pt>
                <c:pt idx="36">
                  <c:v>0.13400000000000001</c:v>
                </c:pt>
                <c:pt idx="37">
                  <c:v>0.13769999999999999</c:v>
                </c:pt>
                <c:pt idx="38">
                  <c:v>0.13850000000000001</c:v>
                </c:pt>
                <c:pt idx="39">
                  <c:v>0.1363</c:v>
                </c:pt>
                <c:pt idx="40">
                  <c:v>0.13689999999999999</c:v>
                </c:pt>
                <c:pt idx="41">
                  <c:v>0.1348</c:v>
                </c:pt>
                <c:pt idx="42">
                  <c:v>0.1308</c:v>
                </c:pt>
                <c:pt idx="43">
                  <c:v>0.13009999999999999</c:v>
                </c:pt>
                <c:pt idx="44">
                  <c:v>0.12710000000000002</c:v>
                </c:pt>
                <c:pt idx="45">
                  <c:v>0.128</c:v>
                </c:pt>
                <c:pt idx="46">
                  <c:v>0.13020000000000001</c:v>
                </c:pt>
                <c:pt idx="47">
                  <c:v>0.13020000000000001</c:v>
                </c:pt>
                <c:pt idx="48">
                  <c:v>0.1343</c:v>
                </c:pt>
                <c:pt idx="49">
                  <c:v>0.1303</c:v>
                </c:pt>
                <c:pt idx="50">
                  <c:v>0.12859999999999999</c:v>
                </c:pt>
                <c:pt idx="51">
                  <c:v>0.12720000000000001</c:v>
                </c:pt>
                <c:pt idx="52">
                  <c:v>0.12659999999999999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DB-400C-89F3-E8ABBEF2BBF1}"/>
            </c:ext>
          </c:extLst>
        </c:ser>
        <c:ser>
          <c:idx val="1"/>
          <c:order val="1"/>
          <c:tx>
            <c:strRef>
              <c:f>'Promedio móvil'!$G$4</c:f>
              <c:strCache>
                <c:ptCount val="1"/>
                <c:pt idx="0">
                  <c:v>Pronóstico 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yVal>
            <c:numRef>
              <c:f>'Promedio móvil'!$G$5:$G$58</c:f>
              <c:numCache>
                <c:formatCode>General</c:formatCode>
                <c:ptCount val="54"/>
                <c:pt idx="3" formatCode="0.00%">
                  <c:v>0.12990000000000002</c:v>
                </c:pt>
                <c:pt idx="4" formatCode="0.00%">
                  <c:v>0.13026666666666667</c:v>
                </c:pt>
                <c:pt idx="5" formatCode="0.00%">
                  <c:v>0.13253333333333331</c:v>
                </c:pt>
                <c:pt idx="6" formatCode="0.00%">
                  <c:v>0.13463333333333335</c:v>
                </c:pt>
                <c:pt idx="7" formatCode="0.00%">
                  <c:v>0.13730000000000001</c:v>
                </c:pt>
                <c:pt idx="8" formatCode="0.00%">
                  <c:v>0.13696666666666668</c:v>
                </c:pt>
                <c:pt idx="9" formatCode="0.00%">
                  <c:v>0.13749999999999998</c:v>
                </c:pt>
                <c:pt idx="10" formatCode="0.00%">
                  <c:v>0.13906666666666667</c:v>
                </c:pt>
                <c:pt idx="11" formatCode="0.00%">
                  <c:v>0.14003333333333334</c:v>
                </c:pt>
                <c:pt idx="12" formatCode="0.00%">
                  <c:v>0.14313333333333333</c:v>
                </c:pt>
                <c:pt idx="13" formatCode="0.00%">
                  <c:v>0.14346666666666666</c:v>
                </c:pt>
                <c:pt idx="14" formatCode="0.00%">
                  <c:v>0.14483333333333334</c:v>
                </c:pt>
                <c:pt idx="15" formatCode="0.00%">
                  <c:v>0.14359999999999998</c:v>
                </c:pt>
                <c:pt idx="16" formatCode="0.00%">
                  <c:v>0.14076666666666668</c:v>
                </c:pt>
                <c:pt idx="17" formatCode="0.00%">
                  <c:v>0.1371</c:v>
                </c:pt>
                <c:pt idx="18" formatCode="0.00%">
                  <c:v>0.1323</c:v>
                </c:pt>
                <c:pt idx="19" formatCode="0.00%">
                  <c:v>0.12973333333333334</c:v>
                </c:pt>
                <c:pt idx="20" formatCode="0.00%">
                  <c:v>0.12670000000000001</c:v>
                </c:pt>
                <c:pt idx="21" formatCode="0.00%">
                  <c:v>0.12473333333333332</c:v>
                </c:pt>
                <c:pt idx="22" formatCode="0.00%">
                  <c:v>0.12346666666666667</c:v>
                </c:pt>
                <c:pt idx="23" formatCode="0.00%">
                  <c:v>0.1255</c:v>
                </c:pt>
                <c:pt idx="24" formatCode="0.00%">
                  <c:v>0.1255</c:v>
                </c:pt>
                <c:pt idx="25" formatCode="0.00%">
                  <c:v>0.12653333333333333</c:v>
                </c:pt>
                <c:pt idx="26" formatCode="0.00%">
                  <c:v>0.12466666666666666</c:v>
                </c:pt>
                <c:pt idx="27" formatCode="0.00%">
                  <c:v>0.12546666666666667</c:v>
                </c:pt>
                <c:pt idx="28" formatCode="0.00%">
                  <c:v>0.12590000000000001</c:v>
                </c:pt>
                <c:pt idx="29" formatCode="0.00%">
                  <c:v>0.12813333333333332</c:v>
                </c:pt>
                <c:pt idx="30" formatCode="0.00%">
                  <c:v>0.12943333333333332</c:v>
                </c:pt>
                <c:pt idx="31" formatCode="0.00%">
                  <c:v>0.13016666666666665</c:v>
                </c:pt>
                <c:pt idx="32" formatCode="0.00%">
                  <c:v>0.12983333333333333</c:v>
                </c:pt>
                <c:pt idx="33" formatCode="0.00%">
                  <c:v>0.13076666666666667</c:v>
                </c:pt>
                <c:pt idx="34" formatCode="0.00%">
                  <c:v>0.13266666666666668</c:v>
                </c:pt>
                <c:pt idx="35" formatCode="0.00%">
                  <c:v>0.13463333333333335</c:v>
                </c:pt>
                <c:pt idx="36" formatCode="0.00%">
                  <c:v>0.13646666666666668</c:v>
                </c:pt>
                <c:pt idx="37" formatCode="0.00%">
                  <c:v>0.13589999999999999</c:v>
                </c:pt>
                <c:pt idx="38" formatCode="0.00%">
                  <c:v>0.1368</c:v>
                </c:pt>
                <c:pt idx="39" formatCode="0.00%">
                  <c:v>0.13673333333333335</c:v>
                </c:pt>
                <c:pt idx="40" formatCode="0.00%">
                  <c:v>0.13749999999999998</c:v>
                </c:pt>
                <c:pt idx="41" formatCode="0.00%">
                  <c:v>0.13723333333333335</c:v>
                </c:pt>
                <c:pt idx="42" formatCode="0.00%">
                  <c:v>0.13600000000000001</c:v>
                </c:pt>
                <c:pt idx="43" formatCode="0.00%">
                  <c:v>0.13416666666666666</c:v>
                </c:pt>
                <c:pt idx="44" formatCode="0.00%">
                  <c:v>0.13189999999999999</c:v>
                </c:pt>
                <c:pt idx="45" formatCode="0.00%">
                  <c:v>0.12933333333333333</c:v>
                </c:pt>
                <c:pt idx="46" formatCode="0.00%">
                  <c:v>0.12839999999999999</c:v>
                </c:pt>
                <c:pt idx="47" formatCode="0.00%">
                  <c:v>0.12843333333333332</c:v>
                </c:pt>
                <c:pt idx="48" formatCode="0.00%">
                  <c:v>0.12946666666666665</c:v>
                </c:pt>
                <c:pt idx="49" formatCode="0.00%">
                  <c:v>0.13156666666666669</c:v>
                </c:pt>
                <c:pt idx="50" formatCode="0.00%">
                  <c:v>0.13160000000000002</c:v>
                </c:pt>
                <c:pt idx="51" formatCode="0.00%">
                  <c:v>0.13106666666666666</c:v>
                </c:pt>
                <c:pt idx="52" formatCode="0.00%">
                  <c:v>0.12870000000000001</c:v>
                </c:pt>
                <c:pt idx="53" formatCode="0.00%">
                  <c:v>0.12746666666666667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9DB-400C-89F3-E8ABBEF2BBF1}"/>
            </c:ext>
          </c:extLst>
        </c:ser>
        <c:ser>
          <c:idx val="2"/>
          <c:order val="2"/>
          <c:tx>
            <c:strRef>
              <c:f>'Promedio móvil'!$I$4</c:f>
              <c:strCache>
                <c:ptCount val="1"/>
                <c:pt idx="0">
                  <c:v>Pronóstico 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yVal>
            <c:numRef>
              <c:f>'Promedio móvil'!$I$5:$I$58</c:f>
              <c:numCache>
                <c:formatCode>General</c:formatCode>
                <c:ptCount val="54"/>
                <c:pt idx="2" formatCode="0.00%">
                  <c:v>0.12940000000000002</c:v>
                </c:pt>
                <c:pt idx="3" formatCode="0.00%">
                  <c:v>0.13055</c:v>
                </c:pt>
                <c:pt idx="4" formatCode="0.00%">
                  <c:v>0.1303</c:v>
                </c:pt>
                <c:pt idx="5" formatCode="0.00%">
                  <c:v>0.13335</c:v>
                </c:pt>
                <c:pt idx="6" formatCode="0.00%">
                  <c:v>0.1371</c:v>
                </c:pt>
                <c:pt idx="7" formatCode="0.00%">
                  <c:v>0.13745000000000002</c:v>
                </c:pt>
                <c:pt idx="8" formatCode="0.00%">
                  <c:v>0.13685</c:v>
                </c:pt>
                <c:pt idx="9" formatCode="0.00%">
                  <c:v>0.13740000000000002</c:v>
                </c:pt>
                <c:pt idx="10" formatCode="0.00%">
                  <c:v>0.1406</c:v>
                </c:pt>
                <c:pt idx="11" formatCode="0.00%">
                  <c:v>0.14065</c:v>
                </c:pt>
                <c:pt idx="12" formatCode="0.00%">
                  <c:v>0.14350000000000002</c:v>
                </c:pt>
                <c:pt idx="13" formatCode="0.00%">
                  <c:v>0.14574999999999999</c:v>
                </c:pt>
                <c:pt idx="14" formatCode="0.00%">
                  <c:v>0.14319999999999999</c:v>
                </c:pt>
                <c:pt idx="15" formatCode="0.00%">
                  <c:v>0.14369999999999999</c:v>
                </c:pt>
                <c:pt idx="16" formatCode="0.00%">
                  <c:v>0.13965</c:v>
                </c:pt>
                <c:pt idx="17" formatCode="0.00%">
                  <c:v>0.13345000000000001</c:v>
                </c:pt>
                <c:pt idx="18" formatCode="0.00%">
                  <c:v>0.13100000000000001</c:v>
                </c:pt>
                <c:pt idx="19" formatCode="0.00%">
                  <c:v>0.12859999999999999</c:v>
                </c:pt>
                <c:pt idx="20" formatCode="0.00%">
                  <c:v>0.12504999999999999</c:v>
                </c:pt>
                <c:pt idx="21" formatCode="0.00%">
                  <c:v>0.1235</c:v>
                </c:pt>
                <c:pt idx="22" formatCode="0.00%">
                  <c:v>0.12375</c:v>
                </c:pt>
                <c:pt idx="23" formatCode="0.00%">
                  <c:v>0.12620000000000001</c:v>
                </c:pt>
                <c:pt idx="24" formatCode="0.00%">
                  <c:v>0.12655</c:v>
                </c:pt>
                <c:pt idx="25" formatCode="0.00%">
                  <c:v>0.12529999999999999</c:v>
                </c:pt>
                <c:pt idx="26" formatCode="0.00%">
                  <c:v>0.12495000000000001</c:v>
                </c:pt>
                <c:pt idx="27" formatCode="0.00%">
                  <c:v>0.12495000000000001</c:v>
                </c:pt>
                <c:pt idx="28" formatCode="0.00%">
                  <c:v>0.12714999999999999</c:v>
                </c:pt>
                <c:pt idx="29" formatCode="0.00%">
                  <c:v>0.12895000000000001</c:v>
                </c:pt>
                <c:pt idx="30" formatCode="0.00%">
                  <c:v>0.13024999999999998</c:v>
                </c:pt>
                <c:pt idx="31" formatCode="0.00%">
                  <c:v>0.13019999999999998</c:v>
                </c:pt>
                <c:pt idx="32" formatCode="0.00%">
                  <c:v>0.12955</c:v>
                </c:pt>
                <c:pt idx="33" formatCode="0.00%">
                  <c:v>0.13114999999999999</c:v>
                </c:pt>
                <c:pt idx="34" formatCode="0.00%">
                  <c:v>0.13445000000000001</c:v>
                </c:pt>
                <c:pt idx="35" formatCode="0.00%">
                  <c:v>0.13535000000000003</c:v>
                </c:pt>
                <c:pt idx="36" formatCode="0.00%">
                  <c:v>0.13685</c:v>
                </c:pt>
                <c:pt idx="37" formatCode="0.00%">
                  <c:v>0.13635</c:v>
                </c:pt>
                <c:pt idx="38" formatCode="0.00%">
                  <c:v>0.13585</c:v>
                </c:pt>
                <c:pt idx="39" formatCode="0.00%">
                  <c:v>0.1381</c:v>
                </c:pt>
                <c:pt idx="40" formatCode="0.00%">
                  <c:v>0.13740000000000002</c:v>
                </c:pt>
                <c:pt idx="41" formatCode="0.00%">
                  <c:v>0.1366</c:v>
                </c:pt>
                <c:pt idx="42" formatCode="0.00%">
                  <c:v>0.13585</c:v>
                </c:pt>
                <c:pt idx="43" formatCode="0.00%">
                  <c:v>0.1328</c:v>
                </c:pt>
                <c:pt idx="44" formatCode="0.00%">
                  <c:v>0.13045000000000001</c:v>
                </c:pt>
                <c:pt idx="45" formatCode="0.00%">
                  <c:v>0.12859999999999999</c:v>
                </c:pt>
                <c:pt idx="46" formatCode="0.00%">
                  <c:v>0.12755</c:v>
                </c:pt>
                <c:pt idx="47" formatCode="0.00%">
                  <c:v>0.12909999999999999</c:v>
                </c:pt>
                <c:pt idx="48" formatCode="0.00%">
                  <c:v>0.13020000000000001</c:v>
                </c:pt>
                <c:pt idx="49" formatCode="0.00%">
                  <c:v>0.13225000000000001</c:v>
                </c:pt>
                <c:pt idx="50" formatCode="0.00%">
                  <c:v>0.1323</c:v>
                </c:pt>
                <c:pt idx="51" formatCode="0.00%">
                  <c:v>0.12945000000000001</c:v>
                </c:pt>
                <c:pt idx="52" formatCode="0.00%">
                  <c:v>0.12790000000000001</c:v>
                </c:pt>
                <c:pt idx="53" formatCode="0.00%">
                  <c:v>0.12690000000000001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9DB-400C-89F3-E8ABBEF2BBF1}"/>
            </c:ext>
          </c:extLst>
        </c:ser>
        <c:ser>
          <c:idx val="3"/>
          <c:order val="3"/>
          <c:tx>
            <c:strRef>
              <c:f>'Promedio móvil'!$K$4</c:f>
              <c:strCache>
                <c:ptCount val="1"/>
                <c:pt idx="0">
                  <c:v>Pronóstico 3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yVal>
            <c:numRef>
              <c:f>'Promedio móvil'!$K$5:$K$58</c:f>
              <c:numCache>
                <c:formatCode>General</c:formatCode>
                <c:ptCount val="54"/>
                <c:pt idx="5" formatCode="0.00%">
                  <c:v>0.13128000000000001</c:v>
                </c:pt>
                <c:pt idx="6" formatCode="0.00%">
                  <c:v>0.13300000000000001</c:v>
                </c:pt>
                <c:pt idx="7" formatCode="0.00%">
                  <c:v>0.13449999999999998</c:v>
                </c:pt>
                <c:pt idx="8" formatCode="0.00%">
                  <c:v>0.13552000000000003</c:v>
                </c:pt>
                <c:pt idx="9" formatCode="0.00%">
                  <c:v>0.13734000000000002</c:v>
                </c:pt>
                <c:pt idx="10" formatCode="0.00%">
                  <c:v>0.13842000000000002</c:v>
                </c:pt>
                <c:pt idx="11" formatCode="0.00%">
                  <c:v>0.13875999999999999</c:v>
                </c:pt>
                <c:pt idx="12" formatCode="0.00%">
                  <c:v>0.14084000000000002</c:v>
                </c:pt>
                <c:pt idx="13" formatCode="0.00%">
                  <c:v>0.14232</c:v>
                </c:pt>
                <c:pt idx="14" formatCode="0.00%">
                  <c:v>0.14316000000000001</c:v>
                </c:pt>
                <c:pt idx="15" formatCode="0.00%">
                  <c:v>0.14355999999999999</c:v>
                </c:pt>
                <c:pt idx="16" formatCode="0.00%">
                  <c:v>0.14276</c:v>
                </c:pt>
                <c:pt idx="17" formatCode="0.00%">
                  <c:v>0.13954</c:v>
                </c:pt>
                <c:pt idx="18" formatCode="0.00%">
                  <c:v>0.13686000000000001</c:v>
                </c:pt>
                <c:pt idx="19" formatCode="0.00%">
                  <c:v>0.13369999999999999</c:v>
                </c:pt>
                <c:pt idx="20" formatCode="0.00%">
                  <c:v>0.12940000000000002</c:v>
                </c:pt>
                <c:pt idx="21" formatCode="0.00%">
                  <c:v>0.12723999999999999</c:v>
                </c:pt>
                <c:pt idx="22" formatCode="0.00%">
                  <c:v>0.12551999999999999</c:v>
                </c:pt>
                <c:pt idx="23" formatCode="0.00%">
                  <c:v>0.12532000000000001</c:v>
                </c:pt>
                <c:pt idx="24" formatCode="0.00%">
                  <c:v>0.12470000000000001</c:v>
                </c:pt>
                <c:pt idx="25" formatCode="0.00%">
                  <c:v>0.12542</c:v>
                </c:pt>
                <c:pt idx="26" formatCode="0.00%">
                  <c:v>0.12528</c:v>
                </c:pt>
                <c:pt idx="27" formatCode="0.00%">
                  <c:v>0.12589999999999998</c:v>
                </c:pt>
                <c:pt idx="28" formatCode="0.00%">
                  <c:v>0.12565999999999999</c:v>
                </c:pt>
                <c:pt idx="29" formatCode="0.00%">
                  <c:v>0.12686</c:v>
                </c:pt>
                <c:pt idx="30" formatCode="0.00%">
                  <c:v>0.12764</c:v>
                </c:pt>
                <c:pt idx="31" formatCode="0.00%">
                  <c:v>0.12895999999999999</c:v>
                </c:pt>
                <c:pt idx="32" formatCode="0.00%">
                  <c:v>0.12947999999999998</c:v>
                </c:pt>
                <c:pt idx="33" formatCode="0.00%">
                  <c:v>0.13055999999999998</c:v>
                </c:pt>
                <c:pt idx="34" formatCode="0.00%">
                  <c:v>0.13167999999999999</c:v>
                </c:pt>
                <c:pt idx="35" formatCode="0.00%">
                  <c:v>0.1326</c:v>
                </c:pt>
                <c:pt idx="36" formatCode="0.00%">
                  <c:v>0.13433999999999999</c:v>
                </c:pt>
                <c:pt idx="37" formatCode="0.00%">
                  <c:v>0.13532</c:v>
                </c:pt>
                <c:pt idx="38" formatCode="0.00%">
                  <c:v>0.13622000000000001</c:v>
                </c:pt>
                <c:pt idx="39" formatCode="0.00%">
                  <c:v>0.13677999999999998</c:v>
                </c:pt>
                <c:pt idx="40" formatCode="0.00%">
                  <c:v>0.13704</c:v>
                </c:pt>
                <c:pt idx="41" formatCode="0.00%">
                  <c:v>0.13668</c:v>
                </c:pt>
                <c:pt idx="42" formatCode="0.00%">
                  <c:v>0.13684000000000002</c:v>
                </c:pt>
                <c:pt idx="43" formatCode="0.00%">
                  <c:v>0.13546000000000002</c:v>
                </c:pt>
                <c:pt idx="44" formatCode="0.00%">
                  <c:v>0.13378000000000001</c:v>
                </c:pt>
                <c:pt idx="45" formatCode="0.00%">
                  <c:v>0.13194</c:v>
                </c:pt>
                <c:pt idx="46" formatCode="0.00%">
                  <c:v>0.13016</c:v>
                </c:pt>
                <c:pt idx="47" formatCode="0.00%">
                  <c:v>0.12923999999999999</c:v>
                </c:pt>
                <c:pt idx="48" formatCode="0.00%">
                  <c:v>0.12911999999999998</c:v>
                </c:pt>
                <c:pt idx="49" formatCode="0.00%">
                  <c:v>0.12995999999999999</c:v>
                </c:pt>
                <c:pt idx="50" formatCode="0.00%">
                  <c:v>0.13059999999999999</c:v>
                </c:pt>
                <c:pt idx="51" formatCode="0.00%">
                  <c:v>0.13072</c:v>
                </c:pt>
                <c:pt idx="52" formatCode="0.00%">
                  <c:v>0.13012000000000001</c:v>
                </c:pt>
                <c:pt idx="53" formatCode="0.00%">
                  <c:v>0.12940000000000002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9DB-400C-89F3-E8ABBEF2B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744992"/>
        <c:axId val="388480080"/>
      </c:scatterChart>
      <c:valAx>
        <c:axId val="203744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8480080"/>
        <c:crosses val="autoZero"/>
        <c:crossBetween val="midCat"/>
      </c:valAx>
      <c:valAx>
        <c:axId val="388480080"/>
        <c:scaling>
          <c:orientation val="minMax"/>
          <c:max val="0.14900000000000002"/>
          <c:min val="0.122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744992"/>
        <c:crosses val="autoZero"/>
        <c:crossBetween val="midCat"/>
        <c:majorUnit val="5.000000000000001E-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DTF</a:t>
            </a:r>
            <a:r>
              <a:rPr lang="es-CO" baseline="0"/>
              <a:t> vs Ponderación móvil 2 semanas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'Promedio móvil Pond.'!$D$3</c:f>
              <c:strCache>
                <c:ptCount val="1"/>
                <c:pt idx="0">
                  <c:v> DTF %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'Promedio móvil Pond.'!$D$4:$D$56</c:f>
              <c:numCache>
                <c:formatCode>0.00%</c:formatCode>
                <c:ptCount val="53"/>
                <c:pt idx="0">
                  <c:v>0.12859999999999999</c:v>
                </c:pt>
                <c:pt idx="1">
                  <c:v>0.13020000000000001</c:v>
                </c:pt>
                <c:pt idx="2">
                  <c:v>0.13089999999999999</c:v>
                </c:pt>
                <c:pt idx="3">
                  <c:v>0.12970000000000001</c:v>
                </c:pt>
                <c:pt idx="4">
                  <c:v>0.13699999999999998</c:v>
                </c:pt>
                <c:pt idx="5">
                  <c:v>0.13720000000000002</c:v>
                </c:pt>
                <c:pt idx="6">
                  <c:v>0.13769999999999999</c:v>
                </c:pt>
                <c:pt idx="7">
                  <c:v>0.13600000000000001</c:v>
                </c:pt>
                <c:pt idx="8">
                  <c:v>0.13880000000000001</c:v>
                </c:pt>
                <c:pt idx="9">
                  <c:v>0.1424</c:v>
                </c:pt>
                <c:pt idx="10">
                  <c:v>0.1389</c:v>
                </c:pt>
                <c:pt idx="11">
                  <c:v>0.14810000000000001</c:v>
                </c:pt>
                <c:pt idx="12">
                  <c:v>0.1434</c:v>
                </c:pt>
                <c:pt idx="13">
                  <c:v>0.14300000000000002</c:v>
                </c:pt>
                <c:pt idx="14">
                  <c:v>0.1444</c:v>
                </c:pt>
                <c:pt idx="15">
                  <c:v>0.13489999999999999</c:v>
                </c:pt>
                <c:pt idx="16">
                  <c:v>0.13200000000000001</c:v>
                </c:pt>
                <c:pt idx="17">
                  <c:v>0.13</c:v>
                </c:pt>
                <c:pt idx="18">
                  <c:v>0.12720000000000001</c:v>
                </c:pt>
                <c:pt idx="19">
                  <c:v>0.1229</c:v>
                </c:pt>
                <c:pt idx="20">
                  <c:v>0.1241</c:v>
                </c:pt>
                <c:pt idx="21">
                  <c:v>0.1234</c:v>
                </c:pt>
                <c:pt idx="22">
                  <c:v>0.129</c:v>
                </c:pt>
                <c:pt idx="23">
                  <c:v>0.1241</c:v>
                </c:pt>
                <c:pt idx="24">
                  <c:v>0.1265</c:v>
                </c:pt>
                <c:pt idx="25">
                  <c:v>0.1234</c:v>
                </c:pt>
                <c:pt idx="26">
                  <c:v>0.1265</c:v>
                </c:pt>
                <c:pt idx="27">
                  <c:v>0.1278</c:v>
                </c:pt>
                <c:pt idx="28">
                  <c:v>0.13009999999999999</c:v>
                </c:pt>
                <c:pt idx="29">
                  <c:v>0.13039999999999999</c:v>
                </c:pt>
                <c:pt idx="30">
                  <c:v>0.13</c:v>
                </c:pt>
                <c:pt idx="31">
                  <c:v>0.12909999999999999</c:v>
                </c:pt>
                <c:pt idx="32">
                  <c:v>0.13320000000000001</c:v>
                </c:pt>
                <c:pt idx="33">
                  <c:v>0.13570000000000002</c:v>
                </c:pt>
                <c:pt idx="34">
                  <c:v>0.13500000000000001</c:v>
                </c:pt>
                <c:pt idx="35">
                  <c:v>0.13869999999999999</c:v>
                </c:pt>
                <c:pt idx="36">
                  <c:v>0.13400000000000001</c:v>
                </c:pt>
                <c:pt idx="37">
                  <c:v>0.13769999999999999</c:v>
                </c:pt>
                <c:pt idx="38">
                  <c:v>0.13850000000000001</c:v>
                </c:pt>
                <c:pt idx="39">
                  <c:v>0.1363</c:v>
                </c:pt>
                <c:pt idx="40">
                  <c:v>0.13689999999999999</c:v>
                </c:pt>
                <c:pt idx="41">
                  <c:v>0.1348</c:v>
                </c:pt>
                <c:pt idx="42">
                  <c:v>0.1308</c:v>
                </c:pt>
                <c:pt idx="43">
                  <c:v>0.13009999999999999</c:v>
                </c:pt>
                <c:pt idx="44">
                  <c:v>0.12710000000000002</c:v>
                </c:pt>
                <c:pt idx="45">
                  <c:v>0.128</c:v>
                </c:pt>
                <c:pt idx="46">
                  <c:v>0.13020000000000001</c:v>
                </c:pt>
                <c:pt idx="47">
                  <c:v>0.13020000000000001</c:v>
                </c:pt>
                <c:pt idx="48">
                  <c:v>0.1343</c:v>
                </c:pt>
                <c:pt idx="49">
                  <c:v>0.1303</c:v>
                </c:pt>
                <c:pt idx="50">
                  <c:v>0.12859999999999999</c:v>
                </c:pt>
                <c:pt idx="51">
                  <c:v>0.12720000000000001</c:v>
                </c:pt>
                <c:pt idx="52">
                  <c:v>0.12659999999999999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C1-4162-9DE2-03642B79FCD1}"/>
            </c:ext>
          </c:extLst>
        </c:ser>
        <c:ser>
          <c:idx val="1"/>
          <c:order val="1"/>
          <c:tx>
            <c:strRef>
              <c:f>'Promedio móvil Pond.'!$E$3</c:f>
              <c:strCache>
                <c:ptCount val="1"/>
                <c:pt idx="0">
                  <c:v>Promedio móvil 2 semanas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yVal>
            <c:numRef>
              <c:f>'Promedio móvil Pond.'!$E$4:$E$57</c:f>
              <c:numCache>
                <c:formatCode>0.00%</c:formatCode>
                <c:ptCount val="54"/>
                <c:pt idx="2">
                  <c:v>0.12956000000000001</c:v>
                </c:pt>
                <c:pt idx="3">
                  <c:v>0.13061999999999999</c:v>
                </c:pt>
                <c:pt idx="4">
                  <c:v>0.13017999999999999</c:v>
                </c:pt>
                <c:pt idx="5">
                  <c:v>0.13407999999999998</c:v>
                </c:pt>
                <c:pt idx="6">
                  <c:v>0.13711999999999999</c:v>
                </c:pt>
                <c:pt idx="7">
                  <c:v>0.13750000000000001</c:v>
                </c:pt>
                <c:pt idx="8">
                  <c:v>0.13668</c:v>
                </c:pt>
                <c:pt idx="9">
                  <c:v>0.13768000000000002</c:v>
                </c:pt>
                <c:pt idx="10">
                  <c:v>0.14096</c:v>
                </c:pt>
                <c:pt idx="11">
                  <c:v>0.14030000000000001</c:v>
                </c:pt>
                <c:pt idx="12">
                  <c:v>0.14441999999999999</c:v>
                </c:pt>
                <c:pt idx="13">
                  <c:v>0.14527999999999999</c:v>
                </c:pt>
                <c:pt idx="14">
                  <c:v>0.14316000000000001</c:v>
                </c:pt>
                <c:pt idx="15">
                  <c:v>0.14384</c:v>
                </c:pt>
                <c:pt idx="16">
                  <c:v>0.13869999999999999</c:v>
                </c:pt>
                <c:pt idx="17">
                  <c:v>0.13316</c:v>
                </c:pt>
                <c:pt idx="18">
                  <c:v>0.1308</c:v>
                </c:pt>
                <c:pt idx="19">
                  <c:v>0.12831999999999999</c:v>
                </c:pt>
                <c:pt idx="20">
                  <c:v>0.12462000000000001</c:v>
                </c:pt>
                <c:pt idx="21">
                  <c:v>0.12362000000000001</c:v>
                </c:pt>
                <c:pt idx="22">
                  <c:v>0.12368</c:v>
                </c:pt>
                <c:pt idx="23">
                  <c:v>0.12675999999999998</c:v>
                </c:pt>
                <c:pt idx="24">
                  <c:v>0.12606000000000001</c:v>
                </c:pt>
                <c:pt idx="25">
                  <c:v>0.12553999999999998</c:v>
                </c:pt>
                <c:pt idx="26">
                  <c:v>0.12464</c:v>
                </c:pt>
                <c:pt idx="27">
                  <c:v>0.12525999999999998</c:v>
                </c:pt>
                <c:pt idx="28">
                  <c:v>0.12728</c:v>
                </c:pt>
                <c:pt idx="29">
                  <c:v>0.12917999999999999</c:v>
                </c:pt>
                <c:pt idx="30">
                  <c:v>0.13028000000000001</c:v>
                </c:pt>
                <c:pt idx="31">
                  <c:v>0.13016</c:v>
                </c:pt>
                <c:pt idx="32">
                  <c:v>0.12945999999999999</c:v>
                </c:pt>
                <c:pt idx="33">
                  <c:v>0.13156000000000001</c:v>
                </c:pt>
                <c:pt idx="34">
                  <c:v>0.13470000000000001</c:v>
                </c:pt>
                <c:pt idx="35">
                  <c:v>0.13528000000000001</c:v>
                </c:pt>
                <c:pt idx="36">
                  <c:v>0.13722000000000001</c:v>
                </c:pt>
                <c:pt idx="37">
                  <c:v>0.13588</c:v>
                </c:pt>
                <c:pt idx="38">
                  <c:v>0.13622000000000001</c:v>
                </c:pt>
                <c:pt idx="39">
                  <c:v>0.13818</c:v>
                </c:pt>
                <c:pt idx="40">
                  <c:v>0.13718000000000002</c:v>
                </c:pt>
                <c:pt idx="41">
                  <c:v>0.13666</c:v>
                </c:pt>
                <c:pt idx="42">
                  <c:v>0.13563999999999998</c:v>
                </c:pt>
                <c:pt idx="43">
                  <c:v>0.13239999999999999</c:v>
                </c:pt>
                <c:pt idx="44">
                  <c:v>0.13038</c:v>
                </c:pt>
                <c:pt idx="45">
                  <c:v>0.12830000000000003</c:v>
                </c:pt>
                <c:pt idx="46">
                  <c:v>0.12764</c:v>
                </c:pt>
                <c:pt idx="47">
                  <c:v>0.12932000000000002</c:v>
                </c:pt>
                <c:pt idx="48">
                  <c:v>0.13020000000000001</c:v>
                </c:pt>
                <c:pt idx="49">
                  <c:v>0.13266</c:v>
                </c:pt>
                <c:pt idx="50">
                  <c:v>0.13190000000000002</c:v>
                </c:pt>
                <c:pt idx="51">
                  <c:v>0.12928000000000001</c:v>
                </c:pt>
                <c:pt idx="52">
                  <c:v>0.12775999999999998</c:v>
                </c:pt>
                <c:pt idx="53">
                  <c:v>0.12684000000000001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C1-4162-9DE2-03642B79F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9950816"/>
        <c:axId val="427483232"/>
      </c:scatterChart>
      <c:valAx>
        <c:axId val="399950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7483232"/>
        <c:crosses val="autoZero"/>
        <c:crossBetween val="midCat"/>
      </c:valAx>
      <c:valAx>
        <c:axId val="427483232"/>
        <c:scaling>
          <c:orientation val="minMax"/>
          <c:min val="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9950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157843</xdr:colOff>
      <xdr:row>59</xdr:row>
      <xdr:rowOff>87086</xdr:rowOff>
    </xdr:from>
    <xdr:to>
      <xdr:col>10</xdr:col>
      <xdr:colOff>769620</xdr:colOff>
      <xdr:row>74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5368272-7141-8742-6BF3-1E26AF88C7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218803</xdr:colOff>
      <xdr:row>75</xdr:row>
      <xdr:rowOff>171451</xdr:rowOff>
    </xdr:from>
    <xdr:to>
      <xdr:col>11</xdr:col>
      <xdr:colOff>0</xdr:colOff>
      <xdr:row>90</xdr:row>
      <xdr:rowOff>171451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BEF01DC-E3F9-6AEE-FFF8-BDFA5EEF16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502920</xdr:colOff>
      <xdr:row>59</xdr:row>
      <xdr:rowOff>72390</xdr:rowOff>
    </xdr:from>
    <xdr:to>
      <xdr:col>6</xdr:col>
      <xdr:colOff>320040</xdr:colOff>
      <xdr:row>74</xdr:row>
      <xdr:rowOff>72390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145B08D-A3B0-389C-97D0-27289F4E59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228600</xdr:colOff>
      <xdr:row>92</xdr:row>
      <xdr:rowOff>80010</xdr:rowOff>
    </xdr:from>
    <xdr:to>
      <xdr:col>11</xdr:col>
      <xdr:colOff>0</xdr:colOff>
      <xdr:row>107</xdr:row>
      <xdr:rowOff>80010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DE84CE5-AA36-EE7F-9B4B-C00D1589DC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411480</xdr:colOff>
      <xdr:row>75</xdr:row>
      <xdr:rowOff>179070</xdr:rowOff>
    </xdr:from>
    <xdr:to>
      <xdr:col>6</xdr:col>
      <xdr:colOff>228600</xdr:colOff>
      <xdr:row>90</xdr:row>
      <xdr:rowOff>179070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CA8D14B-3939-9CCB-4982-4A6013843F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342900</xdr:colOff>
      <xdr:row>107</xdr:row>
      <xdr:rowOff>57150</xdr:rowOff>
    </xdr:from>
    <xdr:to>
      <xdr:col>6</xdr:col>
      <xdr:colOff>160020</xdr:colOff>
      <xdr:row>122</xdr:row>
      <xdr:rowOff>57150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ABCBCF1A-B321-ACEF-E5B4-C18C870FC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449580</xdr:colOff>
      <xdr:row>91</xdr:row>
      <xdr:rowOff>95250</xdr:rowOff>
    </xdr:from>
    <xdr:to>
      <xdr:col>6</xdr:col>
      <xdr:colOff>266700</xdr:colOff>
      <xdr:row>106</xdr:row>
      <xdr:rowOff>95250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7DAF5C1-2CCA-1E24-C190-F18ADE5E1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220980</xdr:colOff>
      <xdr:row>58</xdr:row>
      <xdr:rowOff>156210</xdr:rowOff>
    </xdr:from>
    <xdr:to>
      <xdr:col>17</xdr:col>
      <xdr:colOff>38100</xdr:colOff>
      <xdr:row>73</xdr:row>
      <xdr:rowOff>156210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AA20D380-AE2C-893C-323C-FD232506C3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647700</xdr:colOff>
      <xdr:row>11</xdr:row>
      <xdr:rowOff>41910</xdr:rowOff>
    </xdr:from>
    <xdr:to>
      <xdr:col>16</xdr:col>
      <xdr:colOff>464820</xdr:colOff>
      <xdr:row>26</xdr:row>
      <xdr:rowOff>41910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0191DA1-9AB7-3DA3-CB5C-967E930E2C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76200</xdr:colOff>
      <xdr:row>75</xdr:row>
      <xdr:rowOff>41910</xdr:rowOff>
    </xdr:from>
    <xdr:to>
      <xdr:col>14</xdr:col>
      <xdr:colOff>685800</xdr:colOff>
      <xdr:row>90</xdr:row>
      <xdr:rowOff>41910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A08184-2F35-1092-7BC8-B6BED5BBCE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144780</xdr:colOff>
      <xdr:row>91</xdr:row>
      <xdr:rowOff>19050</xdr:rowOff>
    </xdr:from>
    <xdr:to>
      <xdr:col>14</xdr:col>
      <xdr:colOff>754380</xdr:colOff>
      <xdr:row>106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9287CE-D4A7-0AE8-C64F-1364967C9C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65</xdr:row>
      <xdr:rowOff>163830</xdr:rowOff>
    </xdr:from>
    <xdr:to>
      <xdr:col>12</xdr:col>
      <xdr:colOff>609600</xdr:colOff>
      <xdr:row>80</xdr:row>
      <xdr:rowOff>163830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027C7F7-E84F-74AD-9989-0E134F7C60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1</xdr:row>
      <xdr:rowOff>22860</xdr:rowOff>
    </xdr:from>
    <xdr:to>
      <xdr:col>3</xdr:col>
      <xdr:colOff>754599</xdr:colOff>
      <xdr:row>4</xdr:row>
      <xdr:rowOff>129597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421C9A-F9D8-BDB3-407C-4E4202F86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80" y="205740"/>
          <a:ext cx="2530059" cy="6553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</xdr:row>
      <xdr:rowOff>38100</xdr:rowOff>
    </xdr:from>
    <xdr:to>
      <xdr:col>5</xdr:col>
      <xdr:colOff>510855</xdr:colOff>
      <xdr:row>15</xdr:row>
      <xdr:rowOff>144979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FCD52D-7579-D38F-0766-19EFCFF5B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586740"/>
          <a:ext cx="3635055" cy="23014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FB01-F86E-4864-A3D3-B0616DA3CC9A}">
  <dimension ref="A2:I59"/>
  <sheetViews>
    <sheetView workbookViewId="0">
      <selection activeCell="A6" sqref="A6:D59"/>
    </sheetView>
  </sheetViews>
  <sheetFormatPr baseColWidth="10" defaultRowHeight="14.4"/>
  <sheetData>
    <row r="2" spans="1:9">
      <c r="I2" t="s">
        <v>0</v>
      </c>
    </row>
    <row r="3" spans="1:9">
      <c r="I3" t="s">
        <v>1</v>
      </c>
    </row>
    <row r="4" spans="1:9">
      <c r="I4" t="s">
        <v>2</v>
      </c>
    </row>
    <row r="5" spans="1:9">
      <c r="B5" s="2"/>
      <c r="C5" s="2"/>
      <c r="D5" s="65" t="s">
        <v>63</v>
      </c>
      <c r="E5" s="65"/>
      <c r="F5" s="65"/>
      <c r="G5" s="65"/>
    </row>
    <row r="6" spans="1:9" ht="30" customHeight="1">
      <c r="A6" s="1" t="s">
        <v>87</v>
      </c>
      <c r="B6" s="4" t="s">
        <v>61</v>
      </c>
      <c r="C6" s="4" t="s">
        <v>62</v>
      </c>
      <c r="D6" s="4" t="s">
        <v>56</v>
      </c>
      <c r="E6" s="4" t="s">
        <v>57</v>
      </c>
      <c r="F6" s="4" t="s">
        <v>58</v>
      </c>
      <c r="G6" s="4" t="s">
        <v>59</v>
      </c>
    </row>
    <row r="7" spans="1:9">
      <c r="A7">
        <v>53</v>
      </c>
      <c r="B7" s="3">
        <v>45257</v>
      </c>
      <c r="C7" s="2" t="s">
        <v>3</v>
      </c>
      <c r="D7" s="5">
        <v>0.12659999999999999</v>
      </c>
      <c r="E7" s="2">
        <v>13.13</v>
      </c>
      <c r="F7" s="2">
        <v>13.81</v>
      </c>
      <c r="G7" s="2">
        <v>13.75</v>
      </c>
    </row>
    <row r="8" spans="1:9">
      <c r="A8">
        <v>52</v>
      </c>
      <c r="B8" s="3">
        <v>45250</v>
      </c>
      <c r="C8" s="2" t="s">
        <v>4</v>
      </c>
      <c r="D8" s="7">
        <v>0.12720000000000001</v>
      </c>
      <c r="E8" s="2">
        <v>13.11</v>
      </c>
      <c r="F8" s="2">
        <v>13.74</v>
      </c>
      <c r="G8" s="2">
        <v>9.65</v>
      </c>
      <c r="H8" s="6"/>
    </row>
    <row r="9" spans="1:9">
      <c r="A9">
        <v>51</v>
      </c>
      <c r="B9" s="3">
        <v>45243</v>
      </c>
      <c r="C9" s="2" t="s">
        <v>5</v>
      </c>
      <c r="D9" s="7">
        <v>0.12859999999999999</v>
      </c>
      <c r="E9" s="2">
        <v>13.35</v>
      </c>
      <c r="F9" s="2">
        <v>14.16</v>
      </c>
      <c r="G9" s="2" t="s">
        <v>60</v>
      </c>
      <c r="H9" s="6"/>
    </row>
    <row r="10" spans="1:9">
      <c r="A10">
        <v>50</v>
      </c>
      <c r="B10" s="3">
        <v>45236</v>
      </c>
      <c r="C10" s="2" t="s">
        <v>6</v>
      </c>
      <c r="D10" s="7">
        <v>0.1303</v>
      </c>
      <c r="E10" s="2">
        <v>13.43</v>
      </c>
      <c r="F10" s="2">
        <v>14.56</v>
      </c>
      <c r="G10" s="2" t="s">
        <v>60</v>
      </c>
      <c r="H10" s="6"/>
    </row>
    <row r="11" spans="1:9">
      <c r="A11">
        <v>49</v>
      </c>
      <c r="B11" s="3">
        <v>45229</v>
      </c>
      <c r="C11" s="2" t="s">
        <v>7</v>
      </c>
      <c r="D11" s="7">
        <v>0.1343</v>
      </c>
      <c r="E11" s="2">
        <v>14.08</v>
      </c>
      <c r="F11" s="2">
        <v>14.55</v>
      </c>
      <c r="G11" s="2" t="s">
        <v>60</v>
      </c>
      <c r="H11" s="6"/>
    </row>
    <row r="12" spans="1:9">
      <c r="A12">
        <v>48</v>
      </c>
      <c r="B12" s="3">
        <v>45222</v>
      </c>
      <c r="C12" s="2" t="s">
        <v>8</v>
      </c>
      <c r="D12" s="7">
        <v>0.13020000000000001</v>
      </c>
      <c r="E12" s="2">
        <v>13.43</v>
      </c>
      <c r="F12" s="2">
        <v>14.15</v>
      </c>
      <c r="G12" s="2" t="s">
        <v>60</v>
      </c>
      <c r="H12" s="6"/>
    </row>
    <row r="13" spans="1:9">
      <c r="A13">
        <v>47</v>
      </c>
      <c r="B13" s="3">
        <v>45215</v>
      </c>
      <c r="C13" s="2" t="s">
        <v>9</v>
      </c>
      <c r="D13" s="7">
        <v>0.13020000000000001</v>
      </c>
      <c r="E13" s="2">
        <v>13.3</v>
      </c>
      <c r="F13" s="2">
        <v>13.59</v>
      </c>
      <c r="G13" s="2">
        <v>14.15</v>
      </c>
      <c r="H13" s="6"/>
    </row>
    <row r="14" spans="1:9">
      <c r="A14">
        <v>46</v>
      </c>
      <c r="B14" s="3">
        <v>45208</v>
      </c>
      <c r="C14" s="2" t="s">
        <v>10</v>
      </c>
      <c r="D14" s="7">
        <v>0.128</v>
      </c>
      <c r="E14" s="2">
        <v>13.2</v>
      </c>
      <c r="F14" s="2">
        <v>13.87</v>
      </c>
      <c r="G14" s="2" t="s">
        <v>60</v>
      </c>
      <c r="H14" s="6"/>
    </row>
    <row r="15" spans="1:9">
      <c r="A15">
        <v>45</v>
      </c>
      <c r="B15" s="3">
        <v>45201</v>
      </c>
      <c r="C15" s="2" t="s">
        <v>11</v>
      </c>
      <c r="D15" s="7">
        <v>0.12710000000000002</v>
      </c>
      <c r="E15" s="2">
        <v>13.24</v>
      </c>
      <c r="F15" s="2">
        <v>13.45</v>
      </c>
      <c r="G15" s="2">
        <v>9.65</v>
      </c>
      <c r="H15" s="6"/>
    </row>
    <row r="16" spans="1:9">
      <c r="A16">
        <v>44</v>
      </c>
      <c r="B16" s="3">
        <v>45194</v>
      </c>
      <c r="C16" s="2" t="s">
        <v>12</v>
      </c>
      <c r="D16" s="7">
        <v>0.13009999999999999</v>
      </c>
      <c r="E16" s="2">
        <v>13.27</v>
      </c>
      <c r="F16" s="2">
        <v>13.55</v>
      </c>
      <c r="G16" s="2">
        <v>9.65</v>
      </c>
      <c r="H16" s="6"/>
    </row>
    <row r="17" spans="1:8">
      <c r="A17">
        <v>43</v>
      </c>
      <c r="B17" s="3">
        <v>45187</v>
      </c>
      <c r="C17" s="2" t="s">
        <v>13</v>
      </c>
      <c r="D17" s="7">
        <v>0.1308</v>
      </c>
      <c r="E17" s="2">
        <v>13.51</v>
      </c>
      <c r="F17" s="2">
        <v>13.7</v>
      </c>
      <c r="G17" s="2" t="s">
        <v>60</v>
      </c>
      <c r="H17" s="6"/>
    </row>
    <row r="18" spans="1:8">
      <c r="A18">
        <v>42</v>
      </c>
      <c r="B18" s="3">
        <v>45180</v>
      </c>
      <c r="C18" s="2" t="s">
        <v>14</v>
      </c>
      <c r="D18" s="7">
        <v>0.1348</v>
      </c>
      <c r="E18" s="2">
        <v>14.01</v>
      </c>
      <c r="F18" s="2">
        <v>14.04</v>
      </c>
      <c r="G18" s="2" t="s">
        <v>60</v>
      </c>
      <c r="H18" s="6"/>
    </row>
    <row r="19" spans="1:8">
      <c r="A19">
        <v>41</v>
      </c>
      <c r="B19" s="3">
        <v>45173</v>
      </c>
      <c r="C19" s="2" t="s">
        <v>15</v>
      </c>
      <c r="D19" s="7">
        <v>0.13689999999999999</v>
      </c>
      <c r="E19" s="2">
        <v>14.14</v>
      </c>
      <c r="F19" s="2">
        <v>15.06</v>
      </c>
      <c r="G19" s="2" t="s">
        <v>60</v>
      </c>
      <c r="H19" s="6"/>
    </row>
    <row r="20" spans="1:8">
      <c r="A20">
        <v>40</v>
      </c>
      <c r="B20" s="3">
        <v>45166</v>
      </c>
      <c r="C20" s="2" t="s">
        <v>16</v>
      </c>
      <c r="D20" s="7">
        <v>0.1363</v>
      </c>
      <c r="E20" s="2">
        <v>14.23</v>
      </c>
      <c r="F20" s="2">
        <v>15.27</v>
      </c>
      <c r="G20" s="2" t="s">
        <v>60</v>
      </c>
      <c r="H20" s="6"/>
    </row>
    <row r="21" spans="1:8">
      <c r="A21">
        <v>39</v>
      </c>
      <c r="B21" s="3">
        <v>45159</v>
      </c>
      <c r="C21" s="2" t="s">
        <v>17</v>
      </c>
      <c r="D21" s="7">
        <v>0.13850000000000001</v>
      </c>
      <c r="E21" s="2">
        <v>14.07</v>
      </c>
      <c r="F21" s="2">
        <v>15.28</v>
      </c>
      <c r="G21" s="2">
        <v>9.65</v>
      </c>
      <c r="H21" s="6"/>
    </row>
    <row r="22" spans="1:8">
      <c r="A22">
        <v>38</v>
      </c>
      <c r="B22" s="3">
        <v>45152</v>
      </c>
      <c r="C22" s="2" t="s">
        <v>18</v>
      </c>
      <c r="D22" s="7">
        <v>0.13769999999999999</v>
      </c>
      <c r="E22" s="2">
        <v>13.88</v>
      </c>
      <c r="F22" s="2">
        <v>15.35</v>
      </c>
      <c r="G22" s="2" t="s">
        <v>60</v>
      </c>
      <c r="H22" s="6"/>
    </row>
    <row r="23" spans="1:8">
      <c r="A23">
        <v>37</v>
      </c>
      <c r="B23" s="3">
        <v>45145</v>
      </c>
      <c r="C23" s="2" t="s">
        <v>19</v>
      </c>
      <c r="D23" s="7">
        <v>0.13400000000000001</v>
      </c>
      <c r="E23" s="2">
        <v>13.7</v>
      </c>
      <c r="F23" s="2">
        <v>15.3</v>
      </c>
      <c r="G23" s="2" t="s">
        <v>60</v>
      </c>
      <c r="H23" s="6"/>
    </row>
    <row r="24" spans="1:8">
      <c r="A24">
        <v>36</v>
      </c>
      <c r="B24" s="3">
        <v>45138</v>
      </c>
      <c r="C24" s="2" t="s">
        <v>20</v>
      </c>
      <c r="D24" s="7">
        <v>0.13869999999999999</v>
      </c>
      <c r="E24" s="2">
        <v>13.49</v>
      </c>
      <c r="F24" s="2">
        <v>14.69</v>
      </c>
      <c r="G24" s="2">
        <v>15.08</v>
      </c>
      <c r="H24" s="6"/>
    </row>
    <row r="25" spans="1:8">
      <c r="A25">
        <v>35</v>
      </c>
      <c r="B25" s="3">
        <v>45131</v>
      </c>
      <c r="C25" s="2" t="s">
        <v>21</v>
      </c>
      <c r="D25" s="7">
        <v>0.13500000000000001</v>
      </c>
      <c r="E25" s="2">
        <v>13.63</v>
      </c>
      <c r="F25" s="2">
        <v>14.54</v>
      </c>
      <c r="G25" s="2">
        <v>15.03</v>
      </c>
      <c r="H25" s="6"/>
    </row>
    <row r="26" spans="1:8">
      <c r="A26">
        <v>34</v>
      </c>
      <c r="B26" s="3">
        <v>45124</v>
      </c>
      <c r="C26" s="2" t="s">
        <v>22</v>
      </c>
      <c r="D26" s="7">
        <v>0.13570000000000002</v>
      </c>
      <c r="E26" s="2">
        <v>13.4</v>
      </c>
      <c r="F26" s="2">
        <v>14.27</v>
      </c>
      <c r="G26" s="2">
        <v>14.3</v>
      </c>
      <c r="H26" s="6"/>
    </row>
    <row r="27" spans="1:8">
      <c r="A27">
        <v>33</v>
      </c>
      <c r="B27" s="3">
        <v>45117</v>
      </c>
      <c r="C27" s="2" t="s">
        <v>23</v>
      </c>
      <c r="D27" s="7">
        <v>0.13320000000000001</v>
      </c>
      <c r="E27" s="2">
        <v>13.63</v>
      </c>
      <c r="F27" s="2">
        <v>14.28</v>
      </c>
      <c r="G27" s="2">
        <v>14.18</v>
      </c>
      <c r="H27" s="6"/>
    </row>
    <row r="28" spans="1:8">
      <c r="A28">
        <v>32</v>
      </c>
      <c r="B28" s="3">
        <v>45110</v>
      </c>
      <c r="C28" s="2" t="s">
        <v>24</v>
      </c>
      <c r="D28" s="7">
        <v>0.12909999999999999</v>
      </c>
      <c r="E28" s="2">
        <v>13.34</v>
      </c>
      <c r="F28" s="2">
        <v>14.25</v>
      </c>
      <c r="G28" s="2">
        <v>9.65</v>
      </c>
      <c r="H28" s="6"/>
    </row>
    <row r="29" spans="1:8">
      <c r="A29">
        <v>31</v>
      </c>
      <c r="B29" s="3">
        <v>45103</v>
      </c>
      <c r="C29" s="2" t="s">
        <v>25</v>
      </c>
      <c r="D29" s="7">
        <v>0.13</v>
      </c>
      <c r="E29" s="2">
        <v>13.4</v>
      </c>
      <c r="F29" s="2">
        <v>14.1</v>
      </c>
      <c r="G29" s="2">
        <v>14.47</v>
      </c>
      <c r="H29" s="6"/>
    </row>
    <row r="30" spans="1:8">
      <c r="A30">
        <v>30</v>
      </c>
      <c r="B30" s="3">
        <v>45096</v>
      </c>
      <c r="C30" s="2" t="s">
        <v>26</v>
      </c>
      <c r="D30" s="7">
        <v>0.13039999999999999</v>
      </c>
      <c r="E30" s="2">
        <v>13.39</v>
      </c>
      <c r="F30" s="2">
        <v>14.14</v>
      </c>
      <c r="G30" s="2">
        <v>13.85</v>
      </c>
      <c r="H30" s="6"/>
    </row>
    <row r="31" spans="1:8">
      <c r="A31">
        <v>29</v>
      </c>
      <c r="B31" s="3">
        <v>45089</v>
      </c>
      <c r="C31" s="2" t="s">
        <v>27</v>
      </c>
      <c r="D31" s="7">
        <v>0.13009999999999999</v>
      </c>
      <c r="E31" s="2">
        <v>13.36</v>
      </c>
      <c r="F31" s="2">
        <v>14.35</v>
      </c>
      <c r="G31" s="2" t="s">
        <v>60</v>
      </c>
      <c r="H31" s="6"/>
    </row>
    <row r="32" spans="1:8">
      <c r="A32">
        <v>28</v>
      </c>
      <c r="B32" s="3">
        <v>45082</v>
      </c>
      <c r="C32" s="2" t="s">
        <v>28</v>
      </c>
      <c r="D32" s="7">
        <v>0.1278</v>
      </c>
      <c r="E32" s="2">
        <v>13.15</v>
      </c>
      <c r="F32" s="2">
        <v>14.14</v>
      </c>
      <c r="G32" s="2" t="s">
        <v>60</v>
      </c>
      <c r="H32" s="6"/>
    </row>
    <row r="33" spans="1:8">
      <c r="A33">
        <v>27</v>
      </c>
      <c r="B33" s="3">
        <v>45075</v>
      </c>
      <c r="C33" s="2" t="s">
        <v>29</v>
      </c>
      <c r="D33" s="7">
        <v>0.1265</v>
      </c>
      <c r="E33" s="2">
        <v>12.98</v>
      </c>
      <c r="F33" s="2">
        <v>14.14</v>
      </c>
      <c r="G33" s="2" t="s">
        <v>60</v>
      </c>
      <c r="H33" s="6"/>
    </row>
    <row r="34" spans="1:8">
      <c r="A34">
        <v>26</v>
      </c>
      <c r="B34" s="3">
        <v>45068</v>
      </c>
      <c r="C34" s="2" t="s">
        <v>30</v>
      </c>
      <c r="D34" s="7">
        <v>0.1234</v>
      </c>
      <c r="E34" s="2">
        <v>13.17</v>
      </c>
      <c r="F34" s="2">
        <v>14.11</v>
      </c>
      <c r="G34" s="2" t="s">
        <v>60</v>
      </c>
      <c r="H34" s="6"/>
    </row>
    <row r="35" spans="1:8">
      <c r="A35">
        <v>25</v>
      </c>
      <c r="B35" s="3">
        <v>45061</v>
      </c>
      <c r="C35" s="2" t="s">
        <v>31</v>
      </c>
      <c r="D35" s="7">
        <v>0.1265</v>
      </c>
      <c r="E35" s="2">
        <v>13.12</v>
      </c>
      <c r="F35" s="2">
        <v>13.81</v>
      </c>
      <c r="G35" s="2" t="s">
        <v>60</v>
      </c>
      <c r="H35" s="6"/>
    </row>
    <row r="36" spans="1:8">
      <c r="A36">
        <v>24</v>
      </c>
      <c r="B36" s="3">
        <v>45054</v>
      </c>
      <c r="C36" s="2" t="s">
        <v>32</v>
      </c>
      <c r="D36" s="7">
        <v>0.1241</v>
      </c>
      <c r="E36" s="2">
        <v>12.88</v>
      </c>
      <c r="F36" s="2">
        <v>13.69</v>
      </c>
      <c r="G36" s="2" t="s">
        <v>60</v>
      </c>
      <c r="H36" s="6"/>
    </row>
    <row r="37" spans="1:8">
      <c r="A37">
        <v>23</v>
      </c>
      <c r="B37" s="3">
        <v>45047</v>
      </c>
      <c r="C37" s="2" t="s">
        <v>33</v>
      </c>
      <c r="D37" s="7">
        <v>0.129</v>
      </c>
      <c r="E37" s="2">
        <v>13.2</v>
      </c>
      <c r="F37" s="2">
        <v>13.67</v>
      </c>
      <c r="G37" s="2" t="s">
        <v>60</v>
      </c>
      <c r="H37" s="6"/>
    </row>
    <row r="38" spans="1:8">
      <c r="A38">
        <v>22</v>
      </c>
      <c r="B38" s="3">
        <v>45040</v>
      </c>
      <c r="C38" s="2" t="s">
        <v>34</v>
      </c>
      <c r="D38" s="7">
        <v>0.1234</v>
      </c>
      <c r="E38" s="2">
        <v>13.01</v>
      </c>
      <c r="F38" s="2">
        <v>13.79</v>
      </c>
      <c r="G38" s="2" t="s">
        <v>60</v>
      </c>
      <c r="H38" s="6"/>
    </row>
    <row r="39" spans="1:8">
      <c r="A39">
        <v>21</v>
      </c>
      <c r="B39" s="3">
        <v>45033</v>
      </c>
      <c r="C39" s="2" t="s">
        <v>35</v>
      </c>
      <c r="D39" s="7">
        <v>0.1241</v>
      </c>
      <c r="E39" s="2">
        <v>13.04</v>
      </c>
      <c r="F39" s="2">
        <v>13.38</v>
      </c>
      <c r="G39" s="2" t="s">
        <v>60</v>
      </c>
      <c r="H39" s="6"/>
    </row>
    <row r="40" spans="1:8">
      <c r="A40">
        <v>20</v>
      </c>
      <c r="B40" s="3">
        <v>45026</v>
      </c>
      <c r="C40" s="2" t="s">
        <v>36</v>
      </c>
      <c r="D40" s="7">
        <v>0.1229</v>
      </c>
      <c r="E40" s="2">
        <v>13.11</v>
      </c>
      <c r="F40" s="2">
        <v>13.5</v>
      </c>
      <c r="G40" s="2" t="s">
        <v>60</v>
      </c>
      <c r="H40" s="6"/>
    </row>
    <row r="41" spans="1:8">
      <c r="A41">
        <v>19</v>
      </c>
      <c r="B41" s="3">
        <v>45019</v>
      </c>
      <c r="C41" s="2" t="s">
        <v>37</v>
      </c>
      <c r="D41" s="7">
        <v>0.12720000000000001</v>
      </c>
      <c r="E41" s="2">
        <v>13.52</v>
      </c>
      <c r="F41" s="2">
        <v>13.97</v>
      </c>
      <c r="G41" s="2" t="s">
        <v>60</v>
      </c>
      <c r="H41" s="6"/>
    </row>
    <row r="42" spans="1:8">
      <c r="A42">
        <v>18</v>
      </c>
      <c r="B42" s="3">
        <v>45012</v>
      </c>
      <c r="C42" s="2" t="s">
        <v>38</v>
      </c>
      <c r="D42" s="7">
        <v>0.13</v>
      </c>
      <c r="E42" s="2">
        <v>13.7</v>
      </c>
      <c r="F42" s="2">
        <v>14.05</v>
      </c>
      <c r="G42" s="2">
        <v>9.77</v>
      </c>
      <c r="H42" s="6"/>
    </row>
    <row r="43" spans="1:8">
      <c r="A43">
        <v>17</v>
      </c>
      <c r="B43" s="3">
        <v>45005</v>
      </c>
      <c r="C43" s="2" t="s">
        <v>39</v>
      </c>
      <c r="D43" s="7">
        <v>0.13200000000000001</v>
      </c>
      <c r="E43" s="2">
        <v>14.08</v>
      </c>
      <c r="F43" s="2">
        <v>14.48</v>
      </c>
      <c r="G43" s="2" t="s">
        <v>60</v>
      </c>
      <c r="H43" s="6"/>
    </row>
    <row r="44" spans="1:8">
      <c r="A44">
        <v>16</v>
      </c>
      <c r="B44" s="3">
        <v>44998</v>
      </c>
      <c r="C44" s="2" t="s">
        <v>40</v>
      </c>
      <c r="D44" s="7">
        <v>0.13489999999999999</v>
      </c>
      <c r="E44" s="2">
        <v>14.27</v>
      </c>
      <c r="F44" s="2">
        <v>14.62</v>
      </c>
      <c r="G44" s="2" t="s">
        <v>60</v>
      </c>
      <c r="H44" s="6"/>
    </row>
    <row r="45" spans="1:8">
      <c r="A45">
        <v>15</v>
      </c>
      <c r="B45" s="3">
        <v>44991</v>
      </c>
      <c r="C45" s="2" t="s">
        <v>41</v>
      </c>
      <c r="D45" s="7">
        <v>0.1444</v>
      </c>
      <c r="E45" s="2">
        <v>15.24</v>
      </c>
      <c r="F45" s="2">
        <v>16.2</v>
      </c>
      <c r="G45" s="2" t="s">
        <v>60</v>
      </c>
      <c r="H45" s="6"/>
    </row>
    <row r="46" spans="1:8">
      <c r="A46">
        <v>14</v>
      </c>
      <c r="B46" s="3">
        <v>44984</v>
      </c>
      <c r="C46" s="2" t="s">
        <v>42</v>
      </c>
      <c r="D46" s="7">
        <v>0.14300000000000002</v>
      </c>
      <c r="E46" s="2">
        <v>15.39</v>
      </c>
      <c r="F46" s="2">
        <v>17.05</v>
      </c>
      <c r="G46" s="2" t="s">
        <v>60</v>
      </c>
      <c r="H46" s="6"/>
    </row>
    <row r="47" spans="1:8">
      <c r="A47">
        <v>13</v>
      </c>
      <c r="B47" s="3">
        <v>44977</v>
      </c>
      <c r="C47" s="2" t="s">
        <v>43</v>
      </c>
      <c r="D47" s="7">
        <v>0.1434</v>
      </c>
      <c r="E47" s="2">
        <v>15.95</v>
      </c>
      <c r="F47" s="2">
        <v>17.399999999999999</v>
      </c>
      <c r="G47" s="2">
        <v>10.15</v>
      </c>
      <c r="H47" s="6"/>
    </row>
    <row r="48" spans="1:8">
      <c r="A48">
        <v>12</v>
      </c>
      <c r="B48" s="3">
        <v>44970</v>
      </c>
      <c r="C48" s="2" t="s">
        <v>44</v>
      </c>
      <c r="D48" s="7">
        <v>0.14810000000000001</v>
      </c>
      <c r="E48" s="2">
        <v>16.760000000000002</v>
      </c>
      <c r="F48" s="2">
        <v>17.850000000000001</v>
      </c>
      <c r="G48" s="2" t="s">
        <v>60</v>
      </c>
      <c r="H48" s="6"/>
    </row>
    <row r="49" spans="1:8">
      <c r="A49">
        <v>11</v>
      </c>
      <c r="B49" s="3">
        <v>44963</v>
      </c>
      <c r="C49" s="2" t="s">
        <v>45</v>
      </c>
      <c r="D49" s="7">
        <v>0.1389</v>
      </c>
      <c r="E49" s="2">
        <v>16.260000000000002</v>
      </c>
      <c r="F49" s="2">
        <v>17.899999999999999</v>
      </c>
      <c r="G49" s="2" t="s">
        <v>60</v>
      </c>
      <c r="H49" s="6"/>
    </row>
    <row r="50" spans="1:8">
      <c r="A50">
        <v>10</v>
      </c>
      <c r="B50" s="3">
        <v>44956</v>
      </c>
      <c r="C50" s="2" t="s">
        <v>46</v>
      </c>
      <c r="D50" s="7">
        <v>0.1424</v>
      </c>
      <c r="E50" s="2">
        <v>15.74</v>
      </c>
      <c r="F50" s="2">
        <v>18.04</v>
      </c>
      <c r="G50" s="2" t="s">
        <v>60</v>
      </c>
      <c r="H50" s="6"/>
    </row>
    <row r="51" spans="1:8">
      <c r="A51">
        <v>9</v>
      </c>
      <c r="B51" s="3">
        <v>44949</v>
      </c>
      <c r="C51" s="2" t="s">
        <v>47</v>
      </c>
      <c r="D51" s="7">
        <v>0.13880000000000001</v>
      </c>
      <c r="E51" s="2">
        <v>16.63</v>
      </c>
      <c r="F51" s="2">
        <v>18.239999999999998</v>
      </c>
      <c r="G51" s="2">
        <v>15.15</v>
      </c>
      <c r="H51" s="6"/>
    </row>
    <row r="52" spans="1:8">
      <c r="A52">
        <v>8</v>
      </c>
      <c r="B52" s="3">
        <v>44942</v>
      </c>
      <c r="C52" s="2" t="s">
        <v>48</v>
      </c>
      <c r="D52" s="7">
        <v>0.13600000000000001</v>
      </c>
      <c r="E52" s="2">
        <v>17.170000000000002</v>
      </c>
      <c r="F52" s="2">
        <v>18.03</v>
      </c>
      <c r="G52" s="2" t="s">
        <v>60</v>
      </c>
      <c r="H52" s="6"/>
    </row>
    <row r="53" spans="1:8">
      <c r="A53">
        <v>7</v>
      </c>
      <c r="B53" s="3">
        <v>44935</v>
      </c>
      <c r="C53" s="2" t="s">
        <v>49</v>
      </c>
      <c r="D53" s="7">
        <v>0.13769999999999999</v>
      </c>
      <c r="E53" s="2">
        <v>15.86</v>
      </c>
      <c r="F53" s="2">
        <v>17.22</v>
      </c>
      <c r="G53" s="2" t="s">
        <v>60</v>
      </c>
      <c r="H53" s="6"/>
    </row>
    <row r="54" spans="1:8">
      <c r="A54">
        <v>6</v>
      </c>
      <c r="B54" s="3">
        <v>44928</v>
      </c>
      <c r="C54" s="2" t="s">
        <v>50</v>
      </c>
      <c r="D54" s="7">
        <v>0.13720000000000002</v>
      </c>
      <c r="E54" s="2">
        <v>15.62</v>
      </c>
      <c r="F54" s="2">
        <v>16.52</v>
      </c>
      <c r="G54" s="2" t="s">
        <v>60</v>
      </c>
      <c r="H54" s="6"/>
    </row>
    <row r="55" spans="1:8">
      <c r="A55">
        <v>5</v>
      </c>
      <c r="B55" s="3">
        <v>44921</v>
      </c>
      <c r="C55" s="2" t="s">
        <v>51</v>
      </c>
      <c r="D55" s="7">
        <v>0.13699999999999998</v>
      </c>
      <c r="E55" s="2">
        <v>15.88</v>
      </c>
      <c r="F55" s="2">
        <v>17.27</v>
      </c>
      <c r="G55" s="2">
        <v>16.350000000000001</v>
      </c>
      <c r="H55" s="6"/>
    </row>
    <row r="56" spans="1:8">
      <c r="A56">
        <v>4</v>
      </c>
      <c r="B56" s="3">
        <v>44914</v>
      </c>
      <c r="C56" s="2" t="s">
        <v>52</v>
      </c>
      <c r="D56" s="7">
        <v>0.12970000000000001</v>
      </c>
      <c r="E56" s="2">
        <v>15.79</v>
      </c>
      <c r="F56" s="2">
        <v>17.420000000000002</v>
      </c>
      <c r="G56" s="2">
        <v>17.239999999999998</v>
      </c>
      <c r="H56" s="6"/>
    </row>
    <row r="57" spans="1:8">
      <c r="A57">
        <v>3</v>
      </c>
      <c r="B57" s="3">
        <v>44907</v>
      </c>
      <c r="C57" s="2" t="s">
        <v>53</v>
      </c>
      <c r="D57" s="7">
        <v>0.13089999999999999</v>
      </c>
      <c r="E57" s="2">
        <v>15.48</v>
      </c>
      <c r="F57" s="2">
        <v>17.399999999999999</v>
      </c>
      <c r="G57" s="2" t="s">
        <v>60</v>
      </c>
      <c r="H57" s="6"/>
    </row>
    <row r="58" spans="1:8">
      <c r="A58">
        <v>2</v>
      </c>
      <c r="B58" s="3">
        <v>44900</v>
      </c>
      <c r="C58" s="2" t="s">
        <v>54</v>
      </c>
      <c r="D58" s="7">
        <v>0.13020000000000001</v>
      </c>
      <c r="E58" s="2">
        <v>15.22</v>
      </c>
      <c r="F58" s="2">
        <v>16.73</v>
      </c>
      <c r="G58" s="2" t="s">
        <v>60</v>
      </c>
      <c r="H58" s="6"/>
    </row>
    <row r="59" spans="1:8">
      <c r="A59">
        <v>1</v>
      </c>
      <c r="B59" s="3">
        <v>44893</v>
      </c>
      <c r="C59" s="2" t="s">
        <v>55</v>
      </c>
      <c r="D59" s="7">
        <v>0.12859999999999999</v>
      </c>
      <c r="E59" s="2">
        <v>14.49</v>
      </c>
      <c r="F59" s="2">
        <v>16.96</v>
      </c>
      <c r="G59" s="2" t="s">
        <v>60</v>
      </c>
      <c r="H59" s="6"/>
    </row>
  </sheetData>
  <mergeCells count="1">
    <mergeCell ref="D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51BF5-390E-43A2-AB04-8C99A7CAC97E}">
  <dimension ref="B3:L58"/>
  <sheetViews>
    <sheetView topLeftCell="A50" zoomScaleNormal="100" workbookViewId="0">
      <selection activeCell="I8" sqref="I8"/>
    </sheetView>
  </sheetViews>
  <sheetFormatPr baseColWidth="10" defaultRowHeight="14.4"/>
  <sheetData>
    <row r="3" spans="2:12">
      <c r="E3" s="10" t="s">
        <v>66</v>
      </c>
      <c r="F3" s="10" t="s">
        <v>67</v>
      </c>
      <c r="G3" s="66" t="s">
        <v>70</v>
      </c>
      <c r="H3" s="66"/>
      <c r="I3" s="67" t="s">
        <v>71</v>
      </c>
      <c r="J3" s="67"/>
      <c r="K3" s="68" t="s">
        <v>72</v>
      </c>
      <c r="L3" s="68"/>
    </row>
    <row r="4" spans="2:12" ht="43.2">
      <c r="B4" s="4" t="s">
        <v>61</v>
      </c>
      <c r="C4" s="4" t="s">
        <v>62</v>
      </c>
      <c r="D4" s="4" t="s">
        <v>56</v>
      </c>
      <c r="E4" s="4" t="s">
        <v>64</v>
      </c>
      <c r="F4" s="4" t="s">
        <v>65</v>
      </c>
      <c r="G4" s="11" t="s">
        <v>74</v>
      </c>
      <c r="H4" s="11" t="s">
        <v>73</v>
      </c>
      <c r="I4" s="16" t="s">
        <v>75</v>
      </c>
      <c r="J4" s="16" t="s">
        <v>68</v>
      </c>
      <c r="K4" s="19" t="s">
        <v>76</v>
      </c>
      <c r="L4" s="19" t="s">
        <v>69</v>
      </c>
    </row>
    <row r="5" spans="2:12">
      <c r="B5" s="3">
        <v>44893</v>
      </c>
      <c r="C5" s="2" t="s">
        <v>55</v>
      </c>
      <c r="D5" s="7">
        <v>0.12859999999999999</v>
      </c>
      <c r="E5" s="31"/>
      <c r="F5" s="31"/>
      <c r="G5" s="30"/>
      <c r="H5" s="30"/>
      <c r="I5" s="30"/>
      <c r="J5" s="30"/>
      <c r="K5" s="30"/>
      <c r="L5" s="30"/>
    </row>
    <row r="6" spans="2:12">
      <c r="B6" s="3">
        <v>44900</v>
      </c>
      <c r="C6" s="2" t="s">
        <v>54</v>
      </c>
      <c r="D6" s="7">
        <v>0.13020000000000001</v>
      </c>
      <c r="E6" s="5">
        <f>AVERAGE(D5:D7)</f>
        <v>0.12990000000000002</v>
      </c>
      <c r="F6" s="31"/>
      <c r="G6" s="30"/>
      <c r="H6" s="30"/>
      <c r="I6" s="30"/>
      <c r="J6" s="30"/>
      <c r="K6" s="30"/>
      <c r="L6" s="30"/>
    </row>
    <row r="7" spans="2:12">
      <c r="B7" s="3">
        <v>44907</v>
      </c>
      <c r="C7" s="2" t="s">
        <v>53</v>
      </c>
      <c r="D7" s="7">
        <v>0.13089999999999999</v>
      </c>
      <c r="E7" s="5">
        <f t="shared" ref="E7:E56" si="0">AVERAGE(D6:D8)</f>
        <v>0.13026666666666667</v>
      </c>
      <c r="F7" s="5">
        <f>+AVERAGE(D5:D9)</f>
        <v>0.13128000000000001</v>
      </c>
      <c r="G7" s="30"/>
      <c r="H7" s="30"/>
      <c r="I7" s="14">
        <f>AVERAGE(D5:D6)</f>
        <v>0.12940000000000002</v>
      </c>
      <c r="J7" s="15">
        <f>ABS(D7-I7)</f>
        <v>1.4999999999999736E-3</v>
      </c>
      <c r="K7" s="30"/>
      <c r="L7" s="30"/>
    </row>
    <row r="8" spans="2:12">
      <c r="B8" s="3">
        <v>44914</v>
      </c>
      <c r="C8" s="2" t="s">
        <v>52</v>
      </c>
      <c r="D8" s="7">
        <v>0.12970000000000001</v>
      </c>
      <c r="E8" s="5">
        <f t="shared" si="0"/>
        <v>0.13253333333333331</v>
      </c>
      <c r="F8" s="5">
        <f t="shared" ref="F8:F54" si="1">+AVERAGE(D6:D10)</f>
        <v>0.13300000000000001</v>
      </c>
      <c r="G8" s="12">
        <f>AVERAGE(D5:D7)</f>
        <v>0.12990000000000002</v>
      </c>
      <c r="H8" s="13">
        <f>ABS(D8-G8)</f>
        <v>2.0000000000000573E-4</v>
      </c>
      <c r="I8" s="14">
        <f t="shared" ref="I8:I38" si="2">AVERAGE(D6:D7)</f>
        <v>0.13055</v>
      </c>
      <c r="J8" s="15">
        <f t="shared" ref="J8:J57" si="3">ABS(D8-I8)</f>
        <v>8.4999999999998965E-4</v>
      </c>
      <c r="K8" s="30"/>
      <c r="L8" s="30"/>
    </row>
    <row r="9" spans="2:12">
      <c r="B9" s="3">
        <v>44921</v>
      </c>
      <c r="C9" s="2" t="s">
        <v>51</v>
      </c>
      <c r="D9" s="7">
        <v>0.13699999999999998</v>
      </c>
      <c r="E9" s="5">
        <f t="shared" si="0"/>
        <v>0.13463333333333335</v>
      </c>
      <c r="F9" s="5">
        <f t="shared" si="1"/>
        <v>0.13449999999999998</v>
      </c>
      <c r="G9" s="12">
        <f t="shared" ref="G9:G56" si="4">AVERAGE(D6:D8)</f>
        <v>0.13026666666666667</v>
      </c>
      <c r="H9" s="13">
        <f t="shared" ref="H9:H57" si="5">ABS(D9-G9)</f>
        <v>6.7333333333333134E-3</v>
      </c>
      <c r="I9" s="14">
        <f t="shared" si="2"/>
        <v>0.1303</v>
      </c>
      <c r="J9" s="15">
        <f t="shared" si="3"/>
        <v>6.6999999999999837E-3</v>
      </c>
      <c r="K9" s="30"/>
      <c r="L9" s="30"/>
    </row>
    <row r="10" spans="2:12">
      <c r="B10" s="3">
        <v>44928</v>
      </c>
      <c r="C10" s="2" t="s">
        <v>50</v>
      </c>
      <c r="D10" s="7">
        <v>0.13720000000000002</v>
      </c>
      <c r="E10" s="5">
        <f t="shared" si="0"/>
        <v>0.13730000000000001</v>
      </c>
      <c r="F10" s="5">
        <f t="shared" si="1"/>
        <v>0.13552000000000003</v>
      </c>
      <c r="G10" s="12">
        <f t="shared" si="4"/>
        <v>0.13253333333333331</v>
      </c>
      <c r="H10" s="13">
        <f t="shared" si="5"/>
        <v>4.6666666666667078E-3</v>
      </c>
      <c r="I10" s="14">
        <f t="shared" si="2"/>
        <v>0.13335</v>
      </c>
      <c r="J10" s="15">
        <f t="shared" si="3"/>
        <v>3.8500000000000201E-3</v>
      </c>
      <c r="K10" s="17">
        <f>AVERAGE(D5:D9)</f>
        <v>0.13128000000000001</v>
      </c>
      <c r="L10" s="18">
        <f>ABS(D10-K10)</f>
        <v>5.9200000000000086E-3</v>
      </c>
    </row>
    <row r="11" spans="2:12">
      <c r="B11" s="3">
        <v>44935</v>
      </c>
      <c r="C11" s="2" t="s">
        <v>49</v>
      </c>
      <c r="D11" s="7">
        <v>0.13769999999999999</v>
      </c>
      <c r="E11" s="5">
        <f t="shared" si="0"/>
        <v>0.13696666666666668</v>
      </c>
      <c r="F11" s="5">
        <f t="shared" si="1"/>
        <v>0.13734000000000002</v>
      </c>
      <c r="G11" s="12">
        <f t="shared" si="4"/>
        <v>0.13463333333333335</v>
      </c>
      <c r="H11" s="13">
        <f t="shared" si="5"/>
        <v>3.0666666666666342E-3</v>
      </c>
      <c r="I11" s="14">
        <f t="shared" si="2"/>
        <v>0.1371</v>
      </c>
      <c r="J11" s="15">
        <f t="shared" si="3"/>
        <v>5.9999999999998943E-4</v>
      </c>
      <c r="K11" s="17">
        <f t="shared" ref="K11:K56" si="6">AVERAGE(D6:D10)</f>
        <v>0.13300000000000001</v>
      </c>
      <c r="L11" s="18">
        <f t="shared" ref="L11:L57" si="7">ABS(D11-K11)</f>
        <v>4.699999999999982E-3</v>
      </c>
    </row>
    <row r="12" spans="2:12">
      <c r="B12" s="3">
        <v>44942</v>
      </c>
      <c r="C12" s="2" t="s">
        <v>48</v>
      </c>
      <c r="D12" s="7">
        <v>0.13600000000000001</v>
      </c>
      <c r="E12" s="5">
        <f t="shared" si="0"/>
        <v>0.13749999999999998</v>
      </c>
      <c r="F12" s="5">
        <f t="shared" si="1"/>
        <v>0.13842000000000002</v>
      </c>
      <c r="G12" s="12">
        <f t="shared" si="4"/>
        <v>0.13730000000000001</v>
      </c>
      <c r="H12" s="13">
        <f t="shared" si="5"/>
        <v>1.2999999999999956E-3</v>
      </c>
      <c r="I12" s="14">
        <f t="shared" si="2"/>
        <v>0.13745000000000002</v>
      </c>
      <c r="J12" s="15">
        <f t="shared" si="3"/>
        <v>1.4500000000000068E-3</v>
      </c>
      <c r="K12" s="17">
        <f t="shared" si="6"/>
        <v>0.13449999999999998</v>
      </c>
      <c r="L12" s="18">
        <f t="shared" si="7"/>
        <v>1.5000000000000291E-3</v>
      </c>
    </row>
    <row r="13" spans="2:12">
      <c r="B13" s="3">
        <v>44949</v>
      </c>
      <c r="C13" s="2" t="s">
        <v>47</v>
      </c>
      <c r="D13" s="7">
        <v>0.13880000000000001</v>
      </c>
      <c r="E13" s="5">
        <f t="shared" si="0"/>
        <v>0.13906666666666667</v>
      </c>
      <c r="F13" s="5">
        <f t="shared" si="1"/>
        <v>0.13875999999999999</v>
      </c>
      <c r="G13" s="12">
        <f t="shared" si="4"/>
        <v>0.13696666666666668</v>
      </c>
      <c r="H13" s="13">
        <f t="shared" si="5"/>
        <v>1.8333333333333257E-3</v>
      </c>
      <c r="I13" s="14">
        <f t="shared" si="2"/>
        <v>0.13685</v>
      </c>
      <c r="J13" s="15">
        <f t="shared" si="3"/>
        <v>1.9500000000000073E-3</v>
      </c>
      <c r="K13" s="17">
        <f t="shared" si="6"/>
        <v>0.13552000000000003</v>
      </c>
      <c r="L13" s="18">
        <f t="shared" si="7"/>
        <v>3.2799999999999774E-3</v>
      </c>
    </row>
    <row r="14" spans="2:12">
      <c r="B14" s="3">
        <v>44956</v>
      </c>
      <c r="C14" s="2" t="s">
        <v>46</v>
      </c>
      <c r="D14" s="7">
        <v>0.1424</v>
      </c>
      <c r="E14" s="5">
        <f t="shared" si="0"/>
        <v>0.14003333333333334</v>
      </c>
      <c r="F14" s="5">
        <f t="shared" si="1"/>
        <v>0.14084000000000002</v>
      </c>
      <c r="G14" s="12">
        <f t="shared" si="4"/>
        <v>0.13749999999999998</v>
      </c>
      <c r="H14" s="13">
        <f t="shared" si="5"/>
        <v>4.9000000000000155E-3</v>
      </c>
      <c r="I14" s="14">
        <f t="shared" si="2"/>
        <v>0.13740000000000002</v>
      </c>
      <c r="J14" s="15">
        <f t="shared" si="3"/>
        <v>4.9999999999999767E-3</v>
      </c>
      <c r="K14" s="17">
        <f t="shared" si="6"/>
        <v>0.13734000000000002</v>
      </c>
      <c r="L14" s="18">
        <f t="shared" si="7"/>
        <v>5.0599999999999812E-3</v>
      </c>
    </row>
    <row r="15" spans="2:12">
      <c r="B15" s="3">
        <v>44963</v>
      </c>
      <c r="C15" s="2" t="s">
        <v>45</v>
      </c>
      <c r="D15" s="7">
        <v>0.1389</v>
      </c>
      <c r="E15" s="5">
        <f t="shared" si="0"/>
        <v>0.14313333333333333</v>
      </c>
      <c r="F15" s="5">
        <f t="shared" si="1"/>
        <v>0.14232</v>
      </c>
      <c r="G15" s="12">
        <f t="shared" si="4"/>
        <v>0.13906666666666667</v>
      </c>
      <c r="H15" s="13">
        <f t="shared" si="5"/>
        <v>1.6666666666667607E-4</v>
      </c>
      <c r="I15" s="14">
        <f t="shared" si="2"/>
        <v>0.1406</v>
      </c>
      <c r="J15" s="15">
        <f t="shared" si="3"/>
        <v>1.7000000000000071E-3</v>
      </c>
      <c r="K15" s="17">
        <f t="shared" si="6"/>
        <v>0.13842000000000002</v>
      </c>
      <c r="L15" s="18">
        <f t="shared" si="7"/>
        <v>4.7999999999998044E-4</v>
      </c>
    </row>
    <row r="16" spans="2:12">
      <c r="B16" s="3">
        <v>44970</v>
      </c>
      <c r="C16" s="2" t="s">
        <v>44</v>
      </c>
      <c r="D16" s="7">
        <v>0.14810000000000001</v>
      </c>
      <c r="E16" s="5">
        <f t="shared" si="0"/>
        <v>0.14346666666666666</v>
      </c>
      <c r="F16" s="5">
        <f t="shared" si="1"/>
        <v>0.14316000000000001</v>
      </c>
      <c r="G16" s="12">
        <f t="shared" si="4"/>
        <v>0.14003333333333334</v>
      </c>
      <c r="H16" s="13">
        <f t="shared" si="5"/>
        <v>8.0666666666666664E-3</v>
      </c>
      <c r="I16" s="14">
        <f t="shared" si="2"/>
        <v>0.14065</v>
      </c>
      <c r="J16" s="15">
        <f t="shared" si="3"/>
        <v>7.4500000000000122E-3</v>
      </c>
      <c r="K16" s="17">
        <f t="shared" si="6"/>
        <v>0.13875999999999999</v>
      </c>
      <c r="L16" s="18">
        <f t="shared" si="7"/>
        <v>9.340000000000015E-3</v>
      </c>
    </row>
    <row r="17" spans="2:12">
      <c r="B17" s="3">
        <v>44977</v>
      </c>
      <c r="C17" s="2" t="s">
        <v>43</v>
      </c>
      <c r="D17" s="7">
        <v>0.1434</v>
      </c>
      <c r="E17" s="5">
        <f t="shared" si="0"/>
        <v>0.14483333333333334</v>
      </c>
      <c r="F17" s="5">
        <f t="shared" si="1"/>
        <v>0.14355999999999999</v>
      </c>
      <c r="G17" s="12">
        <f t="shared" si="4"/>
        <v>0.14313333333333333</v>
      </c>
      <c r="H17" s="13">
        <f t="shared" si="5"/>
        <v>2.6666666666666505E-4</v>
      </c>
      <c r="I17" s="14">
        <f t="shared" si="2"/>
        <v>0.14350000000000002</v>
      </c>
      <c r="J17" s="15">
        <f t="shared" si="3"/>
        <v>1.0000000000001674E-4</v>
      </c>
      <c r="K17" s="17">
        <f t="shared" si="6"/>
        <v>0.14084000000000002</v>
      </c>
      <c r="L17" s="18">
        <f t="shared" si="7"/>
        <v>2.559999999999979E-3</v>
      </c>
    </row>
    <row r="18" spans="2:12">
      <c r="B18" s="3">
        <v>44984</v>
      </c>
      <c r="C18" s="2" t="s">
        <v>42</v>
      </c>
      <c r="D18" s="7">
        <v>0.14300000000000002</v>
      </c>
      <c r="E18" s="5">
        <f t="shared" si="0"/>
        <v>0.14359999999999998</v>
      </c>
      <c r="F18" s="5">
        <f t="shared" si="1"/>
        <v>0.14276</v>
      </c>
      <c r="G18" s="12">
        <f t="shared" si="4"/>
        <v>0.14346666666666666</v>
      </c>
      <c r="H18" s="13">
        <f t="shared" si="5"/>
        <v>4.6666666666664303E-4</v>
      </c>
      <c r="I18" s="14">
        <f t="shared" si="2"/>
        <v>0.14574999999999999</v>
      </c>
      <c r="J18" s="15">
        <f t="shared" si="3"/>
        <v>2.7499999999999747E-3</v>
      </c>
      <c r="K18" s="17">
        <f t="shared" si="6"/>
        <v>0.14232</v>
      </c>
      <c r="L18" s="18">
        <f t="shared" si="7"/>
        <v>6.8000000000001393E-4</v>
      </c>
    </row>
    <row r="19" spans="2:12">
      <c r="B19" s="3">
        <v>44991</v>
      </c>
      <c r="C19" s="2" t="s">
        <v>41</v>
      </c>
      <c r="D19" s="7">
        <v>0.1444</v>
      </c>
      <c r="E19" s="5">
        <f t="shared" si="0"/>
        <v>0.14076666666666668</v>
      </c>
      <c r="F19" s="5">
        <f t="shared" si="1"/>
        <v>0.13954</v>
      </c>
      <c r="G19" s="12">
        <f t="shared" si="4"/>
        <v>0.14483333333333334</v>
      </c>
      <c r="H19" s="13">
        <f t="shared" si="5"/>
        <v>4.3333333333334112E-4</v>
      </c>
      <c r="I19" s="14">
        <f t="shared" si="2"/>
        <v>0.14319999999999999</v>
      </c>
      <c r="J19" s="15">
        <f t="shared" si="3"/>
        <v>1.2000000000000066E-3</v>
      </c>
      <c r="K19" s="17">
        <f t="shared" si="6"/>
        <v>0.14316000000000001</v>
      </c>
      <c r="L19" s="18">
        <f t="shared" si="7"/>
        <v>1.2399999999999911E-3</v>
      </c>
    </row>
    <row r="20" spans="2:12">
      <c r="B20" s="3">
        <v>44998</v>
      </c>
      <c r="C20" s="2" t="s">
        <v>40</v>
      </c>
      <c r="D20" s="7">
        <v>0.13489999999999999</v>
      </c>
      <c r="E20" s="5">
        <f t="shared" si="0"/>
        <v>0.1371</v>
      </c>
      <c r="F20" s="5">
        <f t="shared" si="1"/>
        <v>0.13686000000000001</v>
      </c>
      <c r="G20" s="12">
        <f t="shared" si="4"/>
        <v>0.14359999999999998</v>
      </c>
      <c r="H20" s="13">
        <f t="shared" si="5"/>
        <v>8.6999999999999855E-3</v>
      </c>
      <c r="I20" s="14">
        <f t="shared" si="2"/>
        <v>0.14369999999999999</v>
      </c>
      <c r="J20" s="15">
        <f t="shared" si="3"/>
        <v>8.8000000000000023E-3</v>
      </c>
      <c r="K20" s="17">
        <f t="shared" si="6"/>
        <v>0.14355999999999999</v>
      </c>
      <c r="L20" s="18">
        <f t="shared" si="7"/>
        <v>8.660000000000001E-3</v>
      </c>
    </row>
    <row r="21" spans="2:12">
      <c r="B21" s="3">
        <v>45005</v>
      </c>
      <c r="C21" s="2" t="s">
        <v>39</v>
      </c>
      <c r="D21" s="7">
        <v>0.13200000000000001</v>
      </c>
      <c r="E21" s="5">
        <f t="shared" si="0"/>
        <v>0.1323</v>
      </c>
      <c r="F21" s="5">
        <f t="shared" si="1"/>
        <v>0.13369999999999999</v>
      </c>
      <c r="G21" s="12">
        <f t="shared" si="4"/>
        <v>0.14076666666666668</v>
      </c>
      <c r="H21" s="13">
        <f t="shared" si="5"/>
        <v>8.7666666666666726E-3</v>
      </c>
      <c r="I21" s="14">
        <f t="shared" si="2"/>
        <v>0.13965</v>
      </c>
      <c r="J21" s="15">
        <f t="shared" si="3"/>
        <v>7.6499999999999901E-3</v>
      </c>
      <c r="K21" s="17">
        <f t="shared" si="6"/>
        <v>0.14276</v>
      </c>
      <c r="L21" s="18">
        <f t="shared" si="7"/>
        <v>1.0759999999999992E-2</v>
      </c>
    </row>
    <row r="22" spans="2:12">
      <c r="B22" s="3">
        <v>45012</v>
      </c>
      <c r="C22" s="2" t="s">
        <v>38</v>
      </c>
      <c r="D22" s="7">
        <v>0.13</v>
      </c>
      <c r="E22" s="5">
        <f t="shared" si="0"/>
        <v>0.12973333333333334</v>
      </c>
      <c r="F22" s="5">
        <f t="shared" si="1"/>
        <v>0.12940000000000002</v>
      </c>
      <c r="G22" s="12">
        <f t="shared" si="4"/>
        <v>0.1371</v>
      </c>
      <c r="H22" s="13">
        <f t="shared" si="5"/>
        <v>7.0999999999999952E-3</v>
      </c>
      <c r="I22" s="14">
        <f t="shared" si="2"/>
        <v>0.13345000000000001</v>
      </c>
      <c r="J22" s="15">
        <f t="shared" si="3"/>
        <v>3.4500000000000086E-3</v>
      </c>
      <c r="K22" s="17">
        <f t="shared" si="6"/>
        <v>0.13954</v>
      </c>
      <c r="L22" s="18">
        <f t="shared" si="7"/>
        <v>9.5399999999999929E-3</v>
      </c>
    </row>
    <row r="23" spans="2:12">
      <c r="B23" s="3">
        <v>45019</v>
      </c>
      <c r="C23" s="2" t="s">
        <v>37</v>
      </c>
      <c r="D23" s="7">
        <v>0.12720000000000001</v>
      </c>
      <c r="E23" s="5">
        <f t="shared" si="0"/>
        <v>0.12670000000000001</v>
      </c>
      <c r="F23" s="5">
        <f t="shared" si="1"/>
        <v>0.12723999999999999</v>
      </c>
      <c r="G23" s="12">
        <f t="shared" si="4"/>
        <v>0.1323</v>
      </c>
      <c r="H23" s="13">
        <f t="shared" si="5"/>
        <v>5.0999999999999934E-3</v>
      </c>
      <c r="I23" s="14">
        <f t="shared" si="2"/>
        <v>0.13100000000000001</v>
      </c>
      <c r="J23" s="15">
        <f t="shared" si="3"/>
        <v>3.7999999999999978E-3</v>
      </c>
      <c r="K23" s="17">
        <f t="shared" si="6"/>
        <v>0.13686000000000001</v>
      </c>
      <c r="L23" s="18">
        <f t="shared" si="7"/>
        <v>9.6600000000000019E-3</v>
      </c>
    </row>
    <row r="24" spans="2:12">
      <c r="B24" s="3">
        <v>45026</v>
      </c>
      <c r="C24" s="2" t="s">
        <v>36</v>
      </c>
      <c r="D24" s="7">
        <v>0.1229</v>
      </c>
      <c r="E24" s="5">
        <f t="shared" si="0"/>
        <v>0.12473333333333332</v>
      </c>
      <c r="F24" s="5">
        <f t="shared" si="1"/>
        <v>0.12551999999999999</v>
      </c>
      <c r="G24" s="12">
        <f t="shared" si="4"/>
        <v>0.12973333333333334</v>
      </c>
      <c r="H24" s="13">
        <f t="shared" si="5"/>
        <v>6.833333333333344E-3</v>
      </c>
      <c r="I24" s="14">
        <f t="shared" si="2"/>
        <v>0.12859999999999999</v>
      </c>
      <c r="J24" s="15">
        <f t="shared" si="3"/>
        <v>5.6999999999999967E-3</v>
      </c>
      <c r="K24" s="17">
        <f t="shared" si="6"/>
        <v>0.13369999999999999</v>
      </c>
      <c r="L24" s="18">
        <f t="shared" si="7"/>
        <v>1.079999999999999E-2</v>
      </c>
    </row>
    <row r="25" spans="2:12">
      <c r="B25" s="3">
        <v>45033</v>
      </c>
      <c r="C25" s="2" t="s">
        <v>35</v>
      </c>
      <c r="D25" s="7">
        <v>0.1241</v>
      </c>
      <c r="E25" s="5">
        <f t="shared" si="0"/>
        <v>0.12346666666666667</v>
      </c>
      <c r="F25" s="5">
        <f t="shared" si="1"/>
        <v>0.12532000000000001</v>
      </c>
      <c r="G25" s="12">
        <f t="shared" si="4"/>
        <v>0.12670000000000001</v>
      </c>
      <c r="H25" s="13">
        <f t="shared" si="5"/>
        <v>2.6000000000000051E-3</v>
      </c>
      <c r="I25" s="14">
        <f t="shared" si="2"/>
        <v>0.12504999999999999</v>
      </c>
      <c r="J25" s="15">
        <f t="shared" si="3"/>
        <v>9.4999999999999252E-4</v>
      </c>
      <c r="K25" s="17">
        <f t="shared" si="6"/>
        <v>0.12940000000000002</v>
      </c>
      <c r="L25" s="18">
        <f t="shared" si="7"/>
        <v>5.300000000000013E-3</v>
      </c>
    </row>
    <row r="26" spans="2:12">
      <c r="B26" s="3">
        <v>45040</v>
      </c>
      <c r="C26" s="2" t="s">
        <v>34</v>
      </c>
      <c r="D26" s="7">
        <v>0.1234</v>
      </c>
      <c r="E26" s="5">
        <f t="shared" si="0"/>
        <v>0.1255</v>
      </c>
      <c r="F26" s="5">
        <f t="shared" si="1"/>
        <v>0.12470000000000001</v>
      </c>
      <c r="G26" s="12">
        <f t="shared" si="4"/>
        <v>0.12473333333333332</v>
      </c>
      <c r="H26" s="13">
        <f t="shared" si="5"/>
        <v>1.3333333333333253E-3</v>
      </c>
      <c r="I26" s="14">
        <f t="shared" si="2"/>
        <v>0.1235</v>
      </c>
      <c r="J26" s="15">
        <f t="shared" si="3"/>
        <v>1.0000000000000286E-4</v>
      </c>
      <c r="K26" s="17">
        <f t="shared" si="6"/>
        <v>0.12723999999999999</v>
      </c>
      <c r="L26" s="18">
        <f t="shared" si="7"/>
        <v>3.8399999999999962E-3</v>
      </c>
    </row>
    <row r="27" spans="2:12">
      <c r="B27" s="3">
        <v>45047</v>
      </c>
      <c r="C27" s="2" t="s">
        <v>33</v>
      </c>
      <c r="D27" s="7">
        <v>0.129</v>
      </c>
      <c r="E27" s="5">
        <f t="shared" si="0"/>
        <v>0.1255</v>
      </c>
      <c r="F27" s="5">
        <f t="shared" si="1"/>
        <v>0.12542</v>
      </c>
      <c r="G27" s="12">
        <f t="shared" si="4"/>
        <v>0.12346666666666667</v>
      </c>
      <c r="H27" s="13">
        <f t="shared" si="5"/>
        <v>5.5333333333333345E-3</v>
      </c>
      <c r="I27" s="14">
        <f t="shared" si="2"/>
        <v>0.12375</v>
      </c>
      <c r="J27" s="15">
        <f t="shared" si="3"/>
        <v>5.2500000000000047E-3</v>
      </c>
      <c r="K27" s="17">
        <f t="shared" si="6"/>
        <v>0.12551999999999999</v>
      </c>
      <c r="L27" s="18">
        <f t="shared" si="7"/>
        <v>3.4800000000000109E-3</v>
      </c>
    </row>
    <row r="28" spans="2:12">
      <c r="B28" s="3">
        <v>45054</v>
      </c>
      <c r="C28" s="2" t="s">
        <v>32</v>
      </c>
      <c r="D28" s="7">
        <v>0.1241</v>
      </c>
      <c r="E28" s="5">
        <f t="shared" si="0"/>
        <v>0.12653333333333333</v>
      </c>
      <c r="F28" s="5">
        <f t="shared" si="1"/>
        <v>0.12528</v>
      </c>
      <c r="G28" s="12">
        <f t="shared" si="4"/>
        <v>0.1255</v>
      </c>
      <c r="H28" s="13">
        <f t="shared" si="5"/>
        <v>1.3999999999999985E-3</v>
      </c>
      <c r="I28" s="14">
        <f t="shared" si="2"/>
        <v>0.12620000000000001</v>
      </c>
      <c r="J28" s="15">
        <f t="shared" si="3"/>
        <v>2.1000000000000046E-3</v>
      </c>
      <c r="K28" s="17">
        <f t="shared" si="6"/>
        <v>0.12532000000000001</v>
      </c>
      <c r="L28" s="18">
        <f t="shared" si="7"/>
        <v>1.2200000000000127E-3</v>
      </c>
    </row>
    <row r="29" spans="2:12">
      <c r="B29" s="3">
        <v>45061</v>
      </c>
      <c r="C29" s="2" t="s">
        <v>31</v>
      </c>
      <c r="D29" s="7">
        <v>0.1265</v>
      </c>
      <c r="E29" s="5">
        <f t="shared" si="0"/>
        <v>0.12466666666666666</v>
      </c>
      <c r="F29" s="5">
        <f t="shared" si="1"/>
        <v>0.12589999999999998</v>
      </c>
      <c r="G29" s="12">
        <f t="shared" si="4"/>
        <v>0.1255</v>
      </c>
      <c r="H29" s="13">
        <f t="shared" si="5"/>
        <v>1.0000000000000009E-3</v>
      </c>
      <c r="I29" s="14">
        <f t="shared" si="2"/>
        <v>0.12655</v>
      </c>
      <c r="J29" s="15">
        <f t="shared" si="3"/>
        <v>4.9999999999994493E-5</v>
      </c>
      <c r="K29" s="17">
        <f t="shared" si="6"/>
        <v>0.12470000000000001</v>
      </c>
      <c r="L29" s="18">
        <f t="shared" si="7"/>
        <v>1.799999999999996E-3</v>
      </c>
    </row>
    <row r="30" spans="2:12">
      <c r="B30" s="3">
        <v>45068</v>
      </c>
      <c r="C30" s="2" t="s">
        <v>30</v>
      </c>
      <c r="D30" s="7">
        <v>0.1234</v>
      </c>
      <c r="E30" s="5">
        <f t="shared" si="0"/>
        <v>0.12546666666666667</v>
      </c>
      <c r="F30" s="5">
        <f t="shared" si="1"/>
        <v>0.12565999999999999</v>
      </c>
      <c r="G30" s="12">
        <f t="shared" si="4"/>
        <v>0.12653333333333333</v>
      </c>
      <c r="H30" s="13">
        <f t="shared" si="5"/>
        <v>3.1333333333333352E-3</v>
      </c>
      <c r="I30" s="14">
        <f t="shared" si="2"/>
        <v>0.12529999999999999</v>
      </c>
      <c r="J30" s="15">
        <f t="shared" si="3"/>
        <v>1.8999999999999989E-3</v>
      </c>
      <c r="K30" s="17">
        <f t="shared" si="6"/>
        <v>0.12542</v>
      </c>
      <c r="L30" s="18">
        <f t="shared" si="7"/>
        <v>2.0200000000000079E-3</v>
      </c>
    </row>
    <row r="31" spans="2:12">
      <c r="B31" s="3">
        <v>45075</v>
      </c>
      <c r="C31" s="2" t="s">
        <v>29</v>
      </c>
      <c r="D31" s="7">
        <v>0.1265</v>
      </c>
      <c r="E31" s="5">
        <f t="shared" si="0"/>
        <v>0.12590000000000001</v>
      </c>
      <c r="F31" s="5">
        <f t="shared" si="1"/>
        <v>0.12686</v>
      </c>
      <c r="G31" s="12">
        <f t="shared" si="4"/>
        <v>0.12466666666666666</v>
      </c>
      <c r="H31" s="13">
        <f t="shared" si="5"/>
        <v>1.8333333333333396E-3</v>
      </c>
      <c r="I31" s="14">
        <f t="shared" si="2"/>
        <v>0.12495000000000001</v>
      </c>
      <c r="J31" s="15">
        <f t="shared" si="3"/>
        <v>1.5499999999999958E-3</v>
      </c>
      <c r="K31" s="17">
        <f t="shared" si="6"/>
        <v>0.12528</v>
      </c>
      <c r="L31" s="18">
        <f t="shared" si="7"/>
        <v>1.2199999999999989E-3</v>
      </c>
    </row>
    <row r="32" spans="2:12">
      <c r="B32" s="3">
        <v>45082</v>
      </c>
      <c r="C32" s="2" t="s">
        <v>28</v>
      </c>
      <c r="D32" s="7">
        <v>0.1278</v>
      </c>
      <c r="E32" s="5">
        <f t="shared" si="0"/>
        <v>0.12813333333333332</v>
      </c>
      <c r="F32" s="5">
        <f t="shared" si="1"/>
        <v>0.12764</v>
      </c>
      <c r="G32" s="12">
        <f t="shared" si="4"/>
        <v>0.12546666666666667</v>
      </c>
      <c r="H32" s="13">
        <f t="shared" si="5"/>
        <v>2.3333333333333262E-3</v>
      </c>
      <c r="I32" s="14">
        <f t="shared" si="2"/>
        <v>0.12495000000000001</v>
      </c>
      <c r="J32" s="15">
        <f t="shared" si="3"/>
        <v>2.8499999999999914E-3</v>
      </c>
      <c r="K32" s="17">
        <f t="shared" si="6"/>
        <v>0.12589999999999998</v>
      </c>
      <c r="L32" s="18">
        <f t="shared" si="7"/>
        <v>1.9000000000000128E-3</v>
      </c>
    </row>
    <row r="33" spans="2:12">
      <c r="B33" s="3">
        <v>45089</v>
      </c>
      <c r="C33" s="2" t="s">
        <v>27</v>
      </c>
      <c r="D33" s="7">
        <v>0.13009999999999999</v>
      </c>
      <c r="E33" s="5">
        <f t="shared" si="0"/>
        <v>0.12943333333333332</v>
      </c>
      <c r="F33" s="5">
        <f t="shared" si="1"/>
        <v>0.12895999999999999</v>
      </c>
      <c r="G33" s="12">
        <f t="shared" si="4"/>
        <v>0.12590000000000001</v>
      </c>
      <c r="H33" s="13">
        <f t="shared" si="5"/>
        <v>4.1999999999999815E-3</v>
      </c>
      <c r="I33" s="14">
        <f t="shared" si="2"/>
        <v>0.12714999999999999</v>
      </c>
      <c r="J33" s="15">
        <f t="shared" si="3"/>
        <v>2.9500000000000082E-3</v>
      </c>
      <c r="K33" s="17">
        <f t="shared" si="6"/>
        <v>0.12565999999999999</v>
      </c>
      <c r="L33" s="18">
        <f t="shared" si="7"/>
        <v>4.4399999999999995E-3</v>
      </c>
    </row>
    <row r="34" spans="2:12">
      <c r="B34" s="3">
        <v>45096</v>
      </c>
      <c r="C34" s="2" t="s">
        <v>26</v>
      </c>
      <c r="D34" s="7">
        <v>0.13039999999999999</v>
      </c>
      <c r="E34" s="5">
        <f t="shared" si="0"/>
        <v>0.13016666666666665</v>
      </c>
      <c r="F34" s="5">
        <f t="shared" si="1"/>
        <v>0.12947999999999998</v>
      </c>
      <c r="G34" s="12">
        <f t="shared" si="4"/>
        <v>0.12813333333333332</v>
      </c>
      <c r="H34" s="13">
        <f t="shared" si="5"/>
        <v>2.2666666666666668E-3</v>
      </c>
      <c r="I34" s="14">
        <f t="shared" si="2"/>
        <v>0.12895000000000001</v>
      </c>
      <c r="J34" s="15">
        <f t="shared" si="3"/>
        <v>1.4499999999999791E-3</v>
      </c>
      <c r="K34" s="17">
        <f t="shared" si="6"/>
        <v>0.12686</v>
      </c>
      <c r="L34" s="18">
        <f t="shared" si="7"/>
        <v>3.5399999999999876E-3</v>
      </c>
    </row>
    <row r="35" spans="2:12">
      <c r="B35" s="3">
        <v>45103</v>
      </c>
      <c r="C35" s="2" t="s">
        <v>25</v>
      </c>
      <c r="D35" s="7">
        <v>0.13</v>
      </c>
      <c r="E35" s="5">
        <f t="shared" si="0"/>
        <v>0.12983333333333333</v>
      </c>
      <c r="F35" s="5">
        <f t="shared" si="1"/>
        <v>0.13055999999999998</v>
      </c>
      <c r="G35" s="12">
        <f t="shared" si="4"/>
        <v>0.12943333333333332</v>
      </c>
      <c r="H35" s="13">
        <f t="shared" si="5"/>
        <v>5.6666666666668752E-4</v>
      </c>
      <c r="I35" s="14">
        <f t="shared" si="2"/>
        <v>0.13024999999999998</v>
      </c>
      <c r="J35" s="15">
        <f t="shared" si="3"/>
        <v>2.4999999999997247E-4</v>
      </c>
      <c r="K35" s="17">
        <f t="shared" si="6"/>
        <v>0.12764</v>
      </c>
      <c r="L35" s="18">
        <f t="shared" si="7"/>
        <v>2.360000000000001E-3</v>
      </c>
    </row>
    <row r="36" spans="2:12">
      <c r="B36" s="3">
        <v>45110</v>
      </c>
      <c r="C36" s="2" t="s">
        <v>24</v>
      </c>
      <c r="D36" s="7">
        <v>0.12909999999999999</v>
      </c>
      <c r="E36" s="5">
        <f t="shared" si="0"/>
        <v>0.13076666666666667</v>
      </c>
      <c r="F36" s="5">
        <f t="shared" si="1"/>
        <v>0.13167999999999999</v>
      </c>
      <c r="G36" s="12">
        <f t="shared" si="4"/>
        <v>0.13016666666666665</v>
      </c>
      <c r="H36" s="13">
        <f t="shared" si="5"/>
        <v>1.0666666666666602E-3</v>
      </c>
      <c r="I36" s="14">
        <f t="shared" si="2"/>
        <v>0.13019999999999998</v>
      </c>
      <c r="J36" s="15">
        <f t="shared" si="3"/>
        <v>1.0999999999999899E-3</v>
      </c>
      <c r="K36" s="17">
        <f t="shared" si="6"/>
        <v>0.12895999999999999</v>
      </c>
      <c r="L36" s="18">
        <f t="shared" si="7"/>
        <v>1.4000000000000123E-4</v>
      </c>
    </row>
    <row r="37" spans="2:12">
      <c r="B37" s="3">
        <v>45117</v>
      </c>
      <c r="C37" s="2" t="s">
        <v>23</v>
      </c>
      <c r="D37" s="7">
        <v>0.13320000000000001</v>
      </c>
      <c r="E37" s="5">
        <f t="shared" si="0"/>
        <v>0.13266666666666668</v>
      </c>
      <c r="F37" s="5">
        <f t="shared" si="1"/>
        <v>0.1326</v>
      </c>
      <c r="G37" s="12">
        <f t="shared" si="4"/>
        <v>0.12983333333333333</v>
      </c>
      <c r="H37" s="13">
        <f t="shared" si="5"/>
        <v>3.3666666666666845E-3</v>
      </c>
      <c r="I37" s="14">
        <f t="shared" si="2"/>
        <v>0.12955</v>
      </c>
      <c r="J37" s="15">
        <f t="shared" si="3"/>
        <v>3.6500000000000143E-3</v>
      </c>
      <c r="K37" s="17">
        <f t="shared" si="6"/>
        <v>0.12947999999999998</v>
      </c>
      <c r="L37" s="18">
        <f t="shared" si="7"/>
        <v>3.7200000000000288E-3</v>
      </c>
    </row>
    <row r="38" spans="2:12">
      <c r="B38" s="3">
        <v>45124</v>
      </c>
      <c r="C38" s="2" t="s">
        <v>22</v>
      </c>
      <c r="D38" s="7">
        <v>0.13570000000000002</v>
      </c>
      <c r="E38" s="5">
        <f t="shared" si="0"/>
        <v>0.13463333333333335</v>
      </c>
      <c r="F38" s="5">
        <f t="shared" si="1"/>
        <v>0.13433999999999999</v>
      </c>
      <c r="G38" s="12">
        <f t="shared" si="4"/>
        <v>0.13076666666666667</v>
      </c>
      <c r="H38" s="13">
        <f t="shared" si="5"/>
        <v>4.9333333333333451E-3</v>
      </c>
      <c r="I38" s="14">
        <f t="shared" si="2"/>
        <v>0.13114999999999999</v>
      </c>
      <c r="J38" s="15">
        <f t="shared" si="3"/>
        <v>4.5500000000000262E-3</v>
      </c>
      <c r="K38" s="17">
        <f t="shared" si="6"/>
        <v>0.13055999999999998</v>
      </c>
      <c r="L38" s="18">
        <f t="shared" si="7"/>
        <v>5.1400000000000334E-3</v>
      </c>
    </row>
    <row r="39" spans="2:12">
      <c r="B39" s="3">
        <v>45131</v>
      </c>
      <c r="C39" s="2" t="s">
        <v>21</v>
      </c>
      <c r="D39" s="7">
        <v>0.13500000000000001</v>
      </c>
      <c r="E39" s="5">
        <f t="shared" si="0"/>
        <v>0.13646666666666668</v>
      </c>
      <c r="F39" s="5">
        <f t="shared" si="1"/>
        <v>0.13532</v>
      </c>
      <c r="G39" s="12">
        <f t="shared" si="4"/>
        <v>0.13266666666666668</v>
      </c>
      <c r="H39" s="13">
        <f t="shared" si="5"/>
        <v>2.3333333333333262E-3</v>
      </c>
      <c r="I39" s="14">
        <f t="shared" ref="I39:I58" si="8">AVERAGE(D37:D38)</f>
        <v>0.13445000000000001</v>
      </c>
      <c r="J39" s="15">
        <f t="shared" si="3"/>
        <v>5.4999999999999494E-4</v>
      </c>
      <c r="K39" s="17">
        <f t="shared" si="6"/>
        <v>0.13167999999999999</v>
      </c>
      <c r="L39" s="18">
        <f t="shared" si="7"/>
        <v>3.3200000000000174E-3</v>
      </c>
    </row>
    <row r="40" spans="2:12">
      <c r="B40" s="3">
        <v>45138</v>
      </c>
      <c r="C40" s="2" t="s">
        <v>20</v>
      </c>
      <c r="D40" s="7">
        <v>0.13869999999999999</v>
      </c>
      <c r="E40" s="5">
        <f t="shared" si="0"/>
        <v>0.13589999999999999</v>
      </c>
      <c r="F40" s="5">
        <f t="shared" si="1"/>
        <v>0.13622000000000001</v>
      </c>
      <c r="G40" s="12">
        <f t="shared" si="4"/>
        <v>0.13463333333333335</v>
      </c>
      <c r="H40" s="13">
        <f t="shared" si="5"/>
        <v>4.0666666666666351E-3</v>
      </c>
      <c r="I40" s="14">
        <f t="shared" si="8"/>
        <v>0.13535000000000003</v>
      </c>
      <c r="J40" s="15">
        <f t="shared" si="3"/>
        <v>3.3499999999999641E-3</v>
      </c>
      <c r="K40" s="17">
        <f t="shared" si="6"/>
        <v>0.1326</v>
      </c>
      <c r="L40" s="18">
        <f t="shared" si="7"/>
        <v>6.0999999999999943E-3</v>
      </c>
    </row>
    <row r="41" spans="2:12">
      <c r="B41" s="3">
        <v>45145</v>
      </c>
      <c r="C41" s="2" t="s">
        <v>19</v>
      </c>
      <c r="D41" s="7">
        <v>0.13400000000000001</v>
      </c>
      <c r="E41" s="5">
        <f t="shared" si="0"/>
        <v>0.1368</v>
      </c>
      <c r="F41" s="5">
        <f t="shared" si="1"/>
        <v>0.13677999999999998</v>
      </c>
      <c r="G41" s="12">
        <f t="shared" si="4"/>
        <v>0.13646666666666668</v>
      </c>
      <c r="H41" s="13">
        <f t="shared" si="5"/>
        <v>2.4666666666666726E-3</v>
      </c>
      <c r="I41" s="14">
        <f t="shared" si="8"/>
        <v>0.13685</v>
      </c>
      <c r="J41" s="15">
        <f t="shared" si="3"/>
        <v>2.8499999999999914E-3</v>
      </c>
      <c r="K41" s="17">
        <f t="shared" si="6"/>
        <v>0.13433999999999999</v>
      </c>
      <c r="L41" s="18">
        <f t="shared" si="7"/>
        <v>3.3999999999997921E-4</v>
      </c>
    </row>
    <row r="42" spans="2:12">
      <c r="B42" s="3">
        <v>45152</v>
      </c>
      <c r="C42" s="2" t="s">
        <v>18</v>
      </c>
      <c r="D42" s="7">
        <v>0.13769999999999999</v>
      </c>
      <c r="E42" s="5">
        <f t="shared" si="0"/>
        <v>0.13673333333333335</v>
      </c>
      <c r="F42" s="5">
        <f t="shared" si="1"/>
        <v>0.13704</v>
      </c>
      <c r="G42" s="12">
        <f t="shared" si="4"/>
        <v>0.13589999999999999</v>
      </c>
      <c r="H42" s="13">
        <f t="shared" si="5"/>
        <v>1.799999999999996E-3</v>
      </c>
      <c r="I42" s="14">
        <f t="shared" si="8"/>
        <v>0.13635</v>
      </c>
      <c r="J42" s="15">
        <f t="shared" si="3"/>
        <v>1.3499999999999901E-3</v>
      </c>
      <c r="K42" s="17">
        <f t="shared" si="6"/>
        <v>0.13532</v>
      </c>
      <c r="L42" s="18">
        <f t="shared" si="7"/>
        <v>2.3799999999999932E-3</v>
      </c>
    </row>
    <row r="43" spans="2:12">
      <c r="B43" s="3">
        <v>45159</v>
      </c>
      <c r="C43" s="2" t="s">
        <v>17</v>
      </c>
      <c r="D43" s="7">
        <v>0.13850000000000001</v>
      </c>
      <c r="E43" s="5">
        <f t="shared" si="0"/>
        <v>0.13749999999999998</v>
      </c>
      <c r="F43" s="5">
        <f t="shared" si="1"/>
        <v>0.13668</v>
      </c>
      <c r="G43" s="12">
        <f t="shared" si="4"/>
        <v>0.1368</v>
      </c>
      <c r="H43" s="13">
        <f t="shared" si="5"/>
        <v>1.7000000000000071E-3</v>
      </c>
      <c r="I43" s="14">
        <f t="shared" si="8"/>
        <v>0.13585</v>
      </c>
      <c r="J43" s="15">
        <f t="shared" si="3"/>
        <v>2.6500000000000135E-3</v>
      </c>
      <c r="K43" s="17">
        <f t="shared" si="6"/>
        <v>0.13622000000000001</v>
      </c>
      <c r="L43" s="18">
        <f t="shared" si="7"/>
        <v>2.2800000000000042E-3</v>
      </c>
    </row>
    <row r="44" spans="2:12">
      <c r="B44" s="3">
        <v>45166</v>
      </c>
      <c r="C44" s="2" t="s">
        <v>16</v>
      </c>
      <c r="D44" s="7">
        <v>0.1363</v>
      </c>
      <c r="E44" s="5">
        <f t="shared" si="0"/>
        <v>0.13723333333333335</v>
      </c>
      <c r="F44" s="5">
        <f t="shared" si="1"/>
        <v>0.13684000000000002</v>
      </c>
      <c r="G44" s="12">
        <f t="shared" si="4"/>
        <v>0.13673333333333335</v>
      </c>
      <c r="H44" s="13">
        <f t="shared" si="5"/>
        <v>4.3333333333334112E-4</v>
      </c>
      <c r="I44" s="14">
        <f t="shared" si="8"/>
        <v>0.1381</v>
      </c>
      <c r="J44" s="15">
        <f t="shared" si="3"/>
        <v>1.799999999999996E-3</v>
      </c>
      <c r="K44" s="17">
        <f t="shared" si="6"/>
        <v>0.13677999999999998</v>
      </c>
      <c r="L44" s="18">
        <f t="shared" si="7"/>
        <v>4.7999999999998044E-4</v>
      </c>
    </row>
    <row r="45" spans="2:12">
      <c r="B45" s="3">
        <v>45173</v>
      </c>
      <c r="C45" s="2" t="s">
        <v>15</v>
      </c>
      <c r="D45" s="7">
        <v>0.13689999999999999</v>
      </c>
      <c r="E45" s="5">
        <f t="shared" si="0"/>
        <v>0.13600000000000001</v>
      </c>
      <c r="F45" s="5">
        <f t="shared" si="1"/>
        <v>0.13546000000000002</v>
      </c>
      <c r="G45" s="12">
        <f t="shared" si="4"/>
        <v>0.13749999999999998</v>
      </c>
      <c r="H45" s="13">
        <f t="shared" si="5"/>
        <v>5.9999999999998943E-4</v>
      </c>
      <c r="I45" s="14">
        <f t="shared" si="8"/>
        <v>0.13740000000000002</v>
      </c>
      <c r="J45" s="15">
        <f t="shared" si="3"/>
        <v>5.000000000000282E-4</v>
      </c>
      <c r="K45" s="17">
        <f t="shared" si="6"/>
        <v>0.13704</v>
      </c>
      <c r="L45" s="18">
        <f t="shared" si="7"/>
        <v>1.4000000000000123E-4</v>
      </c>
    </row>
    <row r="46" spans="2:12">
      <c r="B46" s="3">
        <v>45180</v>
      </c>
      <c r="C46" s="2" t="s">
        <v>14</v>
      </c>
      <c r="D46" s="7">
        <v>0.1348</v>
      </c>
      <c r="E46" s="5">
        <f t="shared" si="0"/>
        <v>0.13416666666666666</v>
      </c>
      <c r="F46" s="5">
        <f t="shared" si="1"/>
        <v>0.13378000000000001</v>
      </c>
      <c r="G46" s="12">
        <f t="shared" si="4"/>
        <v>0.13723333333333335</v>
      </c>
      <c r="H46" s="13">
        <f t="shared" si="5"/>
        <v>2.4333333333333429E-3</v>
      </c>
      <c r="I46" s="14">
        <f t="shared" si="8"/>
        <v>0.1366</v>
      </c>
      <c r="J46" s="15">
        <f t="shared" si="3"/>
        <v>1.799999999999996E-3</v>
      </c>
      <c r="K46" s="17">
        <f t="shared" si="6"/>
        <v>0.13668</v>
      </c>
      <c r="L46" s="18">
        <f t="shared" si="7"/>
        <v>1.8799999999999928E-3</v>
      </c>
    </row>
    <row r="47" spans="2:12">
      <c r="B47" s="3">
        <v>45187</v>
      </c>
      <c r="C47" s="2" t="s">
        <v>13</v>
      </c>
      <c r="D47" s="7">
        <v>0.1308</v>
      </c>
      <c r="E47" s="5">
        <f t="shared" si="0"/>
        <v>0.13189999999999999</v>
      </c>
      <c r="F47" s="5">
        <f t="shared" si="1"/>
        <v>0.13194</v>
      </c>
      <c r="G47" s="12">
        <f t="shared" si="4"/>
        <v>0.13600000000000001</v>
      </c>
      <c r="H47" s="13">
        <f t="shared" si="5"/>
        <v>5.2000000000000102E-3</v>
      </c>
      <c r="I47" s="14">
        <f t="shared" si="8"/>
        <v>0.13585</v>
      </c>
      <c r="J47" s="15">
        <f t="shared" si="3"/>
        <v>5.0499999999999989E-3</v>
      </c>
      <c r="K47" s="17">
        <f t="shared" si="6"/>
        <v>0.13684000000000002</v>
      </c>
      <c r="L47" s="18">
        <f t="shared" si="7"/>
        <v>6.0400000000000176E-3</v>
      </c>
    </row>
    <row r="48" spans="2:12">
      <c r="B48" s="3">
        <v>45194</v>
      </c>
      <c r="C48" s="2" t="s">
        <v>12</v>
      </c>
      <c r="D48" s="7">
        <v>0.13009999999999999</v>
      </c>
      <c r="E48" s="5">
        <f t="shared" si="0"/>
        <v>0.12933333333333333</v>
      </c>
      <c r="F48" s="5">
        <f t="shared" si="1"/>
        <v>0.13016</v>
      </c>
      <c r="G48" s="12">
        <f t="shared" si="4"/>
        <v>0.13416666666666666</v>
      </c>
      <c r="H48" s="13">
        <f t="shared" si="5"/>
        <v>4.0666666666666629E-3</v>
      </c>
      <c r="I48" s="14">
        <f t="shared" si="8"/>
        <v>0.1328</v>
      </c>
      <c r="J48" s="15">
        <f t="shared" si="3"/>
        <v>2.7000000000000079E-3</v>
      </c>
      <c r="K48" s="17">
        <f t="shared" si="6"/>
        <v>0.13546000000000002</v>
      </c>
      <c r="L48" s="18">
        <f t="shared" si="7"/>
        <v>5.3600000000000314E-3</v>
      </c>
    </row>
    <row r="49" spans="2:12">
      <c r="B49" s="3">
        <v>45201</v>
      </c>
      <c r="C49" s="2" t="s">
        <v>11</v>
      </c>
      <c r="D49" s="7">
        <v>0.12710000000000002</v>
      </c>
      <c r="E49" s="5">
        <f t="shared" si="0"/>
        <v>0.12839999999999999</v>
      </c>
      <c r="F49" s="5">
        <f t="shared" si="1"/>
        <v>0.12923999999999999</v>
      </c>
      <c r="G49" s="12">
        <f t="shared" si="4"/>
        <v>0.13189999999999999</v>
      </c>
      <c r="H49" s="13">
        <f t="shared" si="5"/>
        <v>4.799999999999971E-3</v>
      </c>
      <c r="I49" s="14">
        <f t="shared" si="8"/>
        <v>0.13045000000000001</v>
      </c>
      <c r="J49" s="15">
        <f t="shared" si="3"/>
        <v>3.3499999999999919E-3</v>
      </c>
      <c r="K49" s="17">
        <f t="shared" si="6"/>
        <v>0.13378000000000001</v>
      </c>
      <c r="L49" s="18">
        <f t="shared" si="7"/>
        <v>6.6799999999999915E-3</v>
      </c>
    </row>
    <row r="50" spans="2:12">
      <c r="B50" s="3">
        <v>45208</v>
      </c>
      <c r="C50" s="2" t="s">
        <v>10</v>
      </c>
      <c r="D50" s="7">
        <v>0.128</v>
      </c>
      <c r="E50" s="5">
        <f t="shared" si="0"/>
        <v>0.12843333333333332</v>
      </c>
      <c r="F50" s="5">
        <f t="shared" si="1"/>
        <v>0.12911999999999998</v>
      </c>
      <c r="G50" s="12">
        <f t="shared" si="4"/>
        <v>0.12933333333333333</v>
      </c>
      <c r="H50" s="13">
        <f t="shared" si="5"/>
        <v>1.3333333333333253E-3</v>
      </c>
      <c r="I50" s="14">
        <f t="shared" si="8"/>
        <v>0.12859999999999999</v>
      </c>
      <c r="J50" s="15">
        <f t="shared" si="3"/>
        <v>5.9999999999998943E-4</v>
      </c>
      <c r="K50" s="17">
        <f t="shared" si="6"/>
        <v>0.13194</v>
      </c>
      <c r="L50" s="18">
        <f t="shared" si="7"/>
        <v>3.9399999999999991E-3</v>
      </c>
    </row>
    <row r="51" spans="2:12">
      <c r="B51" s="3">
        <v>45215</v>
      </c>
      <c r="C51" s="2" t="s">
        <v>9</v>
      </c>
      <c r="D51" s="7">
        <v>0.13020000000000001</v>
      </c>
      <c r="E51" s="5">
        <f t="shared" si="0"/>
        <v>0.12946666666666665</v>
      </c>
      <c r="F51" s="5">
        <f t="shared" si="1"/>
        <v>0.12995999999999999</v>
      </c>
      <c r="G51" s="12">
        <f t="shared" si="4"/>
        <v>0.12839999999999999</v>
      </c>
      <c r="H51" s="13">
        <f t="shared" si="5"/>
        <v>1.8000000000000238E-3</v>
      </c>
      <c r="I51" s="14">
        <f t="shared" si="8"/>
        <v>0.12755</v>
      </c>
      <c r="J51" s="15">
        <f t="shared" si="3"/>
        <v>2.6500000000000135E-3</v>
      </c>
      <c r="K51" s="17">
        <f t="shared" si="6"/>
        <v>0.13016</v>
      </c>
      <c r="L51" s="18">
        <f t="shared" si="7"/>
        <v>4.0000000000012248E-5</v>
      </c>
    </row>
    <row r="52" spans="2:12">
      <c r="B52" s="3">
        <v>45222</v>
      </c>
      <c r="C52" s="2" t="s">
        <v>8</v>
      </c>
      <c r="D52" s="7">
        <v>0.13020000000000001</v>
      </c>
      <c r="E52" s="5">
        <f t="shared" si="0"/>
        <v>0.13156666666666669</v>
      </c>
      <c r="F52" s="5">
        <f t="shared" si="1"/>
        <v>0.13059999999999999</v>
      </c>
      <c r="G52" s="12">
        <f t="shared" si="4"/>
        <v>0.12843333333333332</v>
      </c>
      <c r="H52" s="13">
        <f t="shared" si="5"/>
        <v>1.7666666666666941E-3</v>
      </c>
      <c r="I52" s="14">
        <f t="shared" si="8"/>
        <v>0.12909999999999999</v>
      </c>
      <c r="J52" s="15">
        <f t="shared" si="3"/>
        <v>1.1000000000000176E-3</v>
      </c>
      <c r="K52" s="17">
        <f t="shared" si="6"/>
        <v>0.12923999999999999</v>
      </c>
      <c r="L52" s="18">
        <f t="shared" si="7"/>
        <v>9.600000000000164E-4</v>
      </c>
    </row>
    <row r="53" spans="2:12">
      <c r="B53" s="3">
        <v>45229</v>
      </c>
      <c r="C53" s="2" t="s">
        <v>7</v>
      </c>
      <c r="D53" s="7">
        <v>0.1343</v>
      </c>
      <c r="E53" s="5">
        <f t="shared" si="0"/>
        <v>0.13160000000000002</v>
      </c>
      <c r="F53" s="5">
        <f t="shared" si="1"/>
        <v>0.13072</v>
      </c>
      <c r="G53" s="12">
        <f t="shared" si="4"/>
        <v>0.12946666666666665</v>
      </c>
      <c r="H53" s="13">
        <f t="shared" si="5"/>
        <v>4.8333333333333561E-3</v>
      </c>
      <c r="I53" s="14">
        <f t="shared" si="8"/>
        <v>0.13020000000000001</v>
      </c>
      <c r="J53" s="15">
        <f t="shared" si="3"/>
        <v>4.0999999999999925E-3</v>
      </c>
      <c r="K53" s="17">
        <f t="shared" si="6"/>
        <v>0.12911999999999998</v>
      </c>
      <c r="L53" s="18">
        <f t="shared" si="7"/>
        <v>5.1800000000000179E-3</v>
      </c>
    </row>
    <row r="54" spans="2:12">
      <c r="B54" s="3">
        <v>45236</v>
      </c>
      <c r="C54" s="2" t="s">
        <v>6</v>
      </c>
      <c r="D54" s="7">
        <v>0.1303</v>
      </c>
      <c r="E54" s="5">
        <f t="shared" si="0"/>
        <v>0.13106666666666666</v>
      </c>
      <c r="F54" s="5">
        <f t="shared" si="1"/>
        <v>0.13012000000000001</v>
      </c>
      <c r="G54" s="12">
        <f t="shared" si="4"/>
        <v>0.13156666666666669</v>
      </c>
      <c r="H54" s="13">
        <f t="shared" si="5"/>
        <v>1.2666666666666937E-3</v>
      </c>
      <c r="I54" s="14">
        <f t="shared" si="8"/>
        <v>0.13225000000000001</v>
      </c>
      <c r="J54" s="15">
        <f t="shared" si="3"/>
        <v>1.9500000000000073E-3</v>
      </c>
      <c r="K54" s="17">
        <f t="shared" si="6"/>
        <v>0.12995999999999999</v>
      </c>
      <c r="L54" s="18">
        <f t="shared" si="7"/>
        <v>3.4000000000000696E-4</v>
      </c>
    </row>
    <row r="55" spans="2:12">
      <c r="B55" s="3">
        <v>45243</v>
      </c>
      <c r="C55" s="2" t="s">
        <v>5</v>
      </c>
      <c r="D55" s="7">
        <v>0.12859999999999999</v>
      </c>
      <c r="E55" s="5">
        <f t="shared" si="0"/>
        <v>0.12870000000000001</v>
      </c>
      <c r="F55" s="5">
        <f>+AVERAGE(D53:D57)</f>
        <v>0.12940000000000002</v>
      </c>
      <c r="G55" s="12">
        <f t="shared" si="4"/>
        <v>0.13160000000000002</v>
      </c>
      <c r="H55" s="13">
        <f t="shared" si="5"/>
        <v>3.0000000000000304E-3</v>
      </c>
      <c r="I55" s="14">
        <f t="shared" si="8"/>
        <v>0.1323</v>
      </c>
      <c r="J55" s="15">
        <f t="shared" si="3"/>
        <v>3.7000000000000088E-3</v>
      </c>
      <c r="K55" s="17">
        <f t="shared" si="6"/>
        <v>0.13059999999999999</v>
      </c>
      <c r="L55" s="18">
        <f t="shared" si="7"/>
        <v>2.0000000000000018E-3</v>
      </c>
    </row>
    <row r="56" spans="2:12">
      <c r="B56" s="3">
        <v>45250</v>
      </c>
      <c r="C56" s="2" t="s">
        <v>4</v>
      </c>
      <c r="D56" s="7">
        <v>0.12720000000000001</v>
      </c>
      <c r="E56" s="5">
        <f t="shared" si="0"/>
        <v>0.12746666666666667</v>
      </c>
      <c r="F56" s="2"/>
      <c r="G56" s="12">
        <f t="shared" si="4"/>
        <v>0.13106666666666666</v>
      </c>
      <c r="H56" s="13">
        <f t="shared" si="5"/>
        <v>3.8666666666666571E-3</v>
      </c>
      <c r="I56" s="14">
        <f t="shared" si="8"/>
        <v>0.12945000000000001</v>
      </c>
      <c r="J56" s="15">
        <f t="shared" si="3"/>
        <v>2.250000000000002E-3</v>
      </c>
      <c r="K56" s="17">
        <f t="shared" si="6"/>
        <v>0.13072</v>
      </c>
      <c r="L56" s="18">
        <f t="shared" si="7"/>
        <v>3.5199999999999954E-3</v>
      </c>
    </row>
    <row r="57" spans="2:12">
      <c r="B57" s="20">
        <v>45257</v>
      </c>
      <c r="C57" s="21" t="s">
        <v>3</v>
      </c>
      <c r="D57" s="22">
        <v>0.12659999999999999</v>
      </c>
      <c r="E57" s="21"/>
      <c r="F57" s="21"/>
      <c r="G57" s="12">
        <f>AVERAGE(D54:D56)</f>
        <v>0.12870000000000001</v>
      </c>
      <c r="H57" s="13">
        <f t="shared" si="5"/>
        <v>2.1000000000000185E-3</v>
      </c>
      <c r="I57" s="14">
        <f t="shared" si="8"/>
        <v>0.12790000000000001</v>
      </c>
      <c r="J57" s="15">
        <f t="shared" si="3"/>
        <v>1.3000000000000234E-3</v>
      </c>
      <c r="K57" s="17">
        <f>AVERAGE(D52:D56)</f>
        <v>0.13012000000000001</v>
      </c>
      <c r="L57" s="18">
        <f t="shared" si="7"/>
        <v>3.5200000000000231E-3</v>
      </c>
    </row>
    <row r="58" spans="2:12">
      <c r="B58" s="23">
        <v>45264</v>
      </c>
      <c r="C58" s="2"/>
      <c r="D58" s="2"/>
      <c r="E58" s="2"/>
      <c r="F58" s="2"/>
      <c r="G58" s="24">
        <f>AVERAGE(D55:D57)</f>
        <v>0.12746666666666667</v>
      </c>
      <c r="H58" s="25">
        <f>AVERAGE(H8:H57)</f>
        <v>3.0806666666666682E-3</v>
      </c>
      <c r="I58" s="26">
        <f t="shared" si="8"/>
        <v>0.12690000000000001</v>
      </c>
      <c r="J58" s="27">
        <f>AVERAGE(J5:J57)</f>
        <v>2.6823529411764704E-3</v>
      </c>
      <c r="K58" s="28">
        <f>AVERAGE(D53:D57)</f>
        <v>0.12940000000000002</v>
      </c>
      <c r="L58" s="29">
        <f>+AVERAGE(L10:L57)</f>
        <v>3.7250000000000026E-3</v>
      </c>
    </row>
  </sheetData>
  <autoFilter ref="B4:D4" xr:uid="{C6A51BF5-390E-43A2-AB04-8C99A7CAC97E}">
    <sortState xmlns:xlrd2="http://schemas.microsoft.com/office/spreadsheetml/2017/richdata2" ref="B5:D57">
      <sortCondition ref="B4"/>
    </sortState>
  </autoFilter>
  <mergeCells count="3">
    <mergeCell ref="G3:H3"/>
    <mergeCell ref="I3:J3"/>
    <mergeCell ref="K3:L3"/>
  </mergeCells>
  <phoneticPr fontId="2" type="noConversion"/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8C953-EBDD-4E81-8D6F-D7E42607241B}">
  <dimension ref="A3:Q129"/>
  <sheetViews>
    <sheetView tabSelected="1" topLeftCell="A23" workbookViewId="0">
      <selection activeCell="L60" sqref="L60"/>
    </sheetView>
  </sheetViews>
  <sheetFormatPr baseColWidth="10" defaultRowHeight="14.4"/>
  <cols>
    <col min="4" max="4" width="12" bestFit="1" customWidth="1"/>
  </cols>
  <sheetData>
    <row r="3" spans="1:17" ht="43.2">
      <c r="B3" s="4" t="s">
        <v>61</v>
      </c>
      <c r="C3" s="4" t="s">
        <v>62</v>
      </c>
      <c r="D3" s="4" t="s">
        <v>56</v>
      </c>
      <c r="E3" s="34" t="s">
        <v>86</v>
      </c>
      <c r="F3" s="34" t="s">
        <v>73</v>
      </c>
      <c r="G3" s="36" t="s">
        <v>64</v>
      </c>
      <c r="H3" s="36" t="s">
        <v>73</v>
      </c>
      <c r="I3" s="38" t="s">
        <v>77</v>
      </c>
      <c r="J3" s="38" t="s">
        <v>73</v>
      </c>
    </row>
    <row r="4" spans="1:17">
      <c r="B4" s="3">
        <v>44893</v>
      </c>
      <c r="C4" s="2" t="s">
        <v>55</v>
      </c>
      <c r="D4" s="7">
        <v>0.12859999999999999</v>
      </c>
      <c r="E4" s="31"/>
      <c r="F4" s="31"/>
      <c r="G4" s="31"/>
      <c r="H4" s="31"/>
      <c r="I4" s="31"/>
      <c r="J4" s="31"/>
    </row>
    <row r="5" spans="1:17">
      <c r="B5" s="3">
        <v>44900</v>
      </c>
      <c r="C5" s="2" t="s">
        <v>54</v>
      </c>
      <c r="D5" s="7">
        <v>0.13020000000000001</v>
      </c>
      <c r="E5" s="33"/>
      <c r="F5" s="31"/>
      <c r="G5" s="31"/>
      <c r="H5" s="31"/>
      <c r="I5" s="31"/>
      <c r="J5" s="31"/>
      <c r="L5" s="69" t="s">
        <v>85</v>
      </c>
      <c r="M5" s="69"/>
      <c r="N5" s="69" t="s">
        <v>84</v>
      </c>
      <c r="O5" s="69"/>
      <c r="P5" s="69" t="s">
        <v>82</v>
      </c>
      <c r="Q5" s="69"/>
    </row>
    <row r="6" spans="1:17">
      <c r="A6">
        <v>1</v>
      </c>
      <c r="B6" s="3">
        <v>44907</v>
      </c>
      <c r="C6" s="2" t="s">
        <v>53</v>
      </c>
      <c r="D6" s="7">
        <v>0.13089999999999999</v>
      </c>
      <c r="E6" s="24">
        <f>(D4*$M$6)+(D5*$M$7)</f>
        <v>0.12956000000000001</v>
      </c>
      <c r="F6" s="35">
        <f>ABS(D6-E6)</f>
        <v>1.3399999999999801E-3</v>
      </c>
      <c r="G6" s="31"/>
      <c r="H6" s="31"/>
      <c r="I6" s="31"/>
      <c r="J6" s="31"/>
      <c r="L6" s="2" t="s">
        <v>78</v>
      </c>
      <c r="M6" s="32">
        <v>0.4</v>
      </c>
      <c r="N6" s="2" t="s">
        <v>78</v>
      </c>
      <c r="O6" s="2">
        <v>0.2</v>
      </c>
      <c r="P6" s="2" t="s">
        <v>78</v>
      </c>
      <c r="Q6" s="2">
        <v>0.1</v>
      </c>
    </row>
    <row r="7" spans="1:17">
      <c r="A7">
        <v>2</v>
      </c>
      <c r="B7" s="3">
        <v>44914</v>
      </c>
      <c r="C7" s="2" t="s">
        <v>52</v>
      </c>
      <c r="D7" s="7">
        <v>0.12970000000000001</v>
      </c>
      <c r="E7" s="24">
        <f t="shared" ref="E7:E37" si="0">(D5*$M$6)+(D6*$M$7)</f>
        <v>0.13061999999999999</v>
      </c>
      <c r="F7" s="35">
        <f t="shared" ref="F7:F56" si="1">ABS(D7-E7)</f>
        <v>9.1999999999997639E-4</v>
      </c>
      <c r="G7" s="27">
        <f>(D4*$O$6)+(D5*$O$7)+(D6*$O$8)</f>
        <v>0.13023000000000001</v>
      </c>
      <c r="H7" s="37">
        <f>ABS(D7-G7)</f>
        <v>5.3000000000000269E-4</v>
      </c>
      <c r="I7" s="31"/>
      <c r="J7" s="31"/>
      <c r="L7" s="2" t="s">
        <v>79</v>
      </c>
      <c r="M7" s="32">
        <v>0.6</v>
      </c>
      <c r="N7" s="2" t="s">
        <v>79</v>
      </c>
      <c r="O7" s="2">
        <v>0.3</v>
      </c>
      <c r="P7" s="2" t="s">
        <v>79</v>
      </c>
      <c r="Q7" s="2">
        <v>0.2</v>
      </c>
    </row>
    <row r="8" spans="1:17">
      <c r="A8">
        <v>3</v>
      </c>
      <c r="B8" s="3">
        <v>44921</v>
      </c>
      <c r="C8" s="2" t="s">
        <v>51</v>
      </c>
      <c r="D8" s="7">
        <v>0.13699999999999998</v>
      </c>
      <c r="E8" s="24">
        <f t="shared" si="0"/>
        <v>0.13017999999999999</v>
      </c>
      <c r="F8" s="35">
        <f t="shared" si="1"/>
        <v>6.8199999999999927E-3</v>
      </c>
      <c r="G8" s="27">
        <f t="shared" ref="G8:G55" si="2">(D5*$O$6)+(D6*$O$7)+(D7*$O$8)</f>
        <v>0.13016</v>
      </c>
      <c r="H8" s="37">
        <f t="shared" ref="H8:H55" si="3">ABS(D8-G8)</f>
        <v>6.839999999999985E-3</v>
      </c>
      <c r="I8" s="29">
        <f>(D4*$Q$6)+(D5*$Q$7)+(D6*$Q$8)+(D7*$Q$9)</f>
        <v>0.13005</v>
      </c>
      <c r="J8" s="39">
        <f>ABS(D8-I8)</f>
        <v>6.949999999999984E-3</v>
      </c>
      <c r="L8" s="2" t="s">
        <v>83</v>
      </c>
      <c r="M8" s="32">
        <f>+M7+M6</f>
        <v>1</v>
      </c>
      <c r="N8" s="2" t="s">
        <v>80</v>
      </c>
      <c r="O8" s="2">
        <v>0.5</v>
      </c>
      <c r="P8" s="2" t="s">
        <v>80</v>
      </c>
      <c r="Q8" s="2">
        <v>0.3</v>
      </c>
    </row>
    <row r="9" spans="1:17">
      <c r="A9">
        <v>4</v>
      </c>
      <c r="B9" s="3">
        <v>44928</v>
      </c>
      <c r="C9" s="2" t="s">
        <v>50</v>
      </c>
      <c r="D9" s="7">
        <v>0.13720000000000002</v>
      </c>
      <c r="E9" s="24">
        <f t="shared" si="0"/>
        <v>0.13407999999999998</v>
      </c>
      <c r="F9" s="35">
        <f t="shared" si="1"/>
        <v>3.1200000000000394E-3</v>
      </c>
      <c r="G9" s="27">
        <f t="shared" si="2"/>
        <v>0.13358999999999999</v>
      </c>
      <c r="H9" s="37">
        <f t="shared" si="3"/>
        <v>3.6100000000000299E-3</v>
      </c>
      <c r="I9" s="29">
        <f t="shared" ref="I9:I57" si="4">(D5*$Q$6)+(D6*$Q$7)+(D7*$Q$8)+(D8*$Q$9)</f>
        <v>0.13291</v>
      </c>
      <c r="J9" s="39">
        <f t="shared" ref="J9:J56" si="5">ABS(D9-I9)</f>
        <v>4.290000000000016E-3</v>
      </c>
      <c r="N9" s="2" t="s">
        <v>83</v>
      </c>
      <c r="O9" s="2">
        <f>+O8+O7+O6</f>
        <v>1</v>
      </c>
      <c r="P9" s="2" t="s">
        <v>81</v>
      </c>
      <c r="Q9" s="2">
        <v>0.4</v>
      </c>
    </row>
    <row r="10" spans="1:17">
      <c r="A10">
        <v>5</v>
      </c>
      <c r="B10" s="3">
        <v>44935</v>
      </c>
      <c r="C10" s="2" t="s">
        <v>49</v>
      </c>
      <c r="D10" s="7">
        <v>0.13769999999999999</v>
      </c>
      <c r="E10" s="24">
        <f t="shared" si="0"/>
        <v>0.13711999999999999</v>
      </c>
      <c r="F10" s="35">
        <f t="shared" si="1"/>
        <v>5.7999999999999718E-4</v>
      </c>
      <c r="G10" s="27">
        <f t="shared" si="2"/>
        <v>0.13563999999999998</v>
      </c>
      <c r="H10" s="37">
        <f t="shared" si="3"/>
        <v>2.0600000000000063E-3</v>
      </c>
      <c r="I10" s="29">
        <f t="shared" si="4"/>
        <v>0.13501000000000002</v>
      </c>
      <c r="J10" s="39">
        <f t="shared" si="5"/>
        <v>2.6899999999999702E-3</v>
      </c>
      <c r="P10" s="2" t="s">
        <v>83</v>
      </c>
      <c r="Q10" s="2">
        <f>SUM(Q6:Q9)</f>
        <v>1</v>
      </c>
    </row>
    <row r="11" spans="1:17">
      <c r="A11">
        <v>6</v>
      </c>
      <c r="B11" s="3">
        <v>44942</v>
      </c>
      <c r="C11" s="2" t="s">
        <v>48</v>
      </c>
      <c r="D11" s="7">
        <v>0.13600000000000001</v>
      </c>
      <c r="E11" s="24">
        <f t="shared" si="0"/>
        <v>0.13750000000000001</v>
      </c>
      <c r="F11" s="35">
        <f t="shared" si="1"/>
        <v>1.5000000000000013E-3</v>
      </c>
      <c r="G11" s="27">
        <f t="shared" si="2"/>
        <v>0.13740999999999998</v>
      </c>
      <c r="H11" s="37">
        <f t="shared" si="3"/>
        <v>1.4099999999999668E-3</v>
      </c>
      <c r="I11" s="29">
        <f t="shared" si="4"/>
        <v>0.13661000000000001</v>
      </c>
      <c r="J11" s="39">
        <f t="shared" si="5"/>
        <v>6.0999999999999943E-4</v>
      </c>
    </row>
    <row r="12" spans="1:17">
      <c r="A12">
        <v>7</v>
      </c>
      <c r="B12" s="3">
        <v>44949</v>
      </c>
      <c r="C12" s="2" t="s">
        <v>47</v>
      </c>
      <c r="D12" s="7">
        <v>0.13880000000000001</v>
      </c>
      <c r="E12" s="24">
        <f t="shared" si="0"/>
        <v>0.13668</v>
      </c>
      <c r="F12" s="35">
        <f t="shared" si="1"/>
        <v>2.1200000000000108E-3</v>
      </c>
      <c r="G12" s="27">
        <f t="shared" si="2"/>
        <v>0.13675000000000001</v>
      </c>
      <c r="H12" s="37">
        <f t="shared" si="3"/>
        <v>2.0499999999999963E-3</v>
      </c>
      <c r="I12" s="29">
        <f t="shared" si="4"/>
        <v>0.13685</v>
      </c>
      <c r="J12" s="39">
        <f t="shared" si="5"/>
        <v>1.9500000000000073E-3</v>
      </c>
    </row>
    <row r="13" spans="1:17">
      <c r="A13">
        <v>8</v>
      </c>
      <c r="B13" s="3">
        <v>44956</v>
      </c>
      <c r="C13" s="2" t="s">
        <v>46</v>
      </c>
      <c r="D13" s="7">
        <v>0.1424</v>
      </c>
      <c r="E13" s="24">
        <f t="shared" si="0"/>
        <v>0.13768000000000002</v>
      </c>
      <c r="F13" s="35">
        <f t="shared" si="1"/>
        <v>4.7199999999999742E-3</v>
      </c>
      <c r="G13" s="27">
        <f t="shared" si="2"/>
        <v>0.13774</v>
      </c>
      <c r="H13" s="37">
        <f t="shared" si="3"/>
        <v>4.6599999999999975E-3</v>
      </c>
      <c r="I13" s="29">
        <f t="shared" si="4"/>
        <v>0.13758000000000001</v>
      </c>
      <c r="J13" s="39">
        <f t="shared" si="5"/>
        <v>4.819999999999991E-3</v>
      </c>
    </row>
    <row r="14" spans="1:17">
      <c r="A14">
        <v>9</v>
      </c>
      <c r="B14" s="3">
        <v>44963</v>
      </c>
      <c r="C14" s="2" t="s">
        <v>45</v>
      </c>
      <c r="D14" s="7">
        <v>0.1389</v>
      </c>
      <c r="E14" s="24">
        <f t="shared" si="0"/>
        <v>0.14096</v>
      </c>
      <c r="F14" s="35">
        <f t="shared" si="1"/>
        <v>2.0600000000000063E-3</v>
      </c>
      <c r="G14" s="27">
        <f t="shared" si="2"/>
        <v>0.14004</v>
      </c>
      <c r="H14" s="37">
        <f t="shared" si="3"/>
        <v>1.1400000000000021E-3</v>
      </c>
      <c r="I14" s="29">
        <f t="shared" si="4"/>
        <v>0.13957</v>
      </c>
      <c r="J14" s="39">
        <f t="shared" si="5"/>
        <v>6.7000000000000393E-4</v>
      </c>
    </row>
    <row r="15" spans="1:17">
      <c r="A15">
        <v>10</v>
      </c>
      <c r="B15" s="3">
        <v>44970</v>
      </c>
      <c r="C15" s="2" t="s">
        <v>44</v>
      </c>
      <c r="D15" s="7">
        <v>0.14810000000000001</v>
      </c>
      <c r="E15" s="24">
        <f t="shared" si="0"/>
        <v>0.14030000000000001</v>
      </c>
      <c r="F15" s="35">
        <f t="shared" si="1"/>
        <v>7.8000000000000014E-3</v>
      </c>
      <c r="G15" s="27">
        <f t="shared" si="2"/>
        <v>0.13993</v>
      </c>
      <c r="H15" s="37">
        <f t="shared" si="3"/>
        <v>8.1700000000000106E-3</v>
      </c>
      <c r="I15" s="29">
        <f t="shared" si="4"/>
        <v>0.13964000000000001</v>
      </c>
      <c r="J15" s="39">
        <f t="shared" si="5"/>
        <v>8.4599999999999953E-3</v>
      </c>
    </row>
    <row r="16" spans="1:17">
      <c r="A16">
        <v>11</v>
      </c>
      <c r="B16" s="3">
        <v>44977</v>
      </c>
      <c r="C16" s="2" t="s">
        <v>43</v>
      </c>
      <c r="D16" s="7">
        <v>0.1434</v>
      </c>
      <c r="E16" s="24">
        <f t="shared" si="0"/>
        <v>0.14441999999999999</v>
      </c>
      <c r="F16" s="35">
        <f t="shared" si="1"/>
        <v>1.0199999999999931E-3</v>
      </c>
      <c r="G16" s="27">
        <f t="shared" si="2"/>
        <v>0.14419999999999999</v>
      </c>
      <c r="H16" s="37">
        <f t="shared" si="3"/>
        <v>7.9999999999999516E-4</v>
      </c>
      <c r="I16" s="29">
        <f t="shared" si="4"/>
        <v>0.14327000000000001</v>
      </c>
      <c r="J16" s="39">
        <f t="shared" si="5"/>
        <v>1.2999999999999123E-4</v>
      </c>
    </row>
    <row r="17" spans="1:10">
      <c r="A17">
        <v>12</v>
      </c>
      <c r="B17" s="3">
        <v>44984</v>
      </c>
      <c r="C17" s="2" t="s">
        <v>42</v>
      </c>
      <c r="D17" s="7">
        <v>0.14300000000000002</v>
      </c>
      <c r="E17" s="24">
        <f t="shared" si="0"/>
        <v>0.14527999999999999</v>
      </c>
      <c r="F17" s="35">
        <f t="shared" si="1"/>
        <v>2.2799999999999765E-3</v>
      </c>
      <c r="G17" s="27">
        <f t="shared" si="2"/>
        <v>0.14390999999999998</v>
      </c>
      <c r="H17" s="37">
        <f t="shared" si="3"/>
        <v>9.0999999999996639E-4</v>
      </c>
      <c r="I17" s="29">
        <f t="shared" si="4"/>
        <v>0.14380999999999999</v>
      </c>
      <c r="J17" s="39">
        <f t="shared" si="5"/>
        <v>8.099999999999774E-4</v>
      </c>
    </row>
    <row r="18" spans="1:10">
      <c r="A18">
        <v>13</v>
      </c>
      <c r="B18" s="3">
        <v>44991</v>
      </c>
      <c r="C18" s="2" t="s">
        <v>41</v>
      </c>
      <c r="D18" s="7">
        <v>0.1444</v>
      </c>
      <c r="E18" s="24">
        <f t="shared" si="0"/>
        <v>0.14316000000000001</v>
      </c>
      <c r="F18" s="35">
        <f t="shared" si="1"/>
        <v>1.2399999999999911E-3</v>
      </c>
      <c r="G18" s="27">
        <f t="shared" si="2"/>
        <v>0.14413999999999999</v>
      </c>
      <c r="H18" s="37">
        <f t="shared" si="3"/>
        <v>2.6000000000001022E-4</v>
      </c>
      <c r="I18" s="29">
        <f t="shared" si="4"/>
        <v>0.14373</v>
      </c>
      <c r="J18" s="39">
        <f t="shared" si="5"/>
        <v>6.7000000000000393E-4</v>
      </c>
    </row>
    <row r="19" spans="1:10">
      <c r="A19">
        <v>14</v>
      </c>
      <c r="B19" s="3">
        <v>44998</v>
      </c>
      <c r="C19" s="2" t="s">
        <v>40</v>
      </c>
      <c r="D19" s="7">
        <v>0.13489999999999999</v>
      </c>
      <c r="E19" s="24">
        <f t="shared" si="0"/>
        <v>0.14384</v>
      </c>
      <c r="F19" s="35">
        <f t="shared" si="1"/>
        <v>8.9400000000000035E-3</v>
      </c>
      <c r="G19" s="27">
        <f t="shared" si="2"/>
        <v>0.14378000000000002</v>
      </c>
      <c r="H19" s="37">
        <f t="shared" si="3"/>
        <v>8.8800000000000268E-3</v>
      </c>
      <c r="I19" s="29">
        <f t="shared" si="4"/>
        <v>0.14415</v>
      </c>
      <c r="J19" s="39">
        <f t="shared" si="5"/>
        <v>9.2500000000000082E-3</v>
      </c>
    </row>
    <row r="20" spans="1:10">
      <c r="A20">
        <v>15</v>
      </c>
      <c r="B20" s="3">
        <v>45005</v>
      </c>
      <c r="C20" s="2" t="s">
        <v>39</v>
      </c>
      <c r="D20" s="7">
        <v>0.13200000000000001</v>
      </c>
      <c r="E20" s="24">
        <f t="shared" si="0"/>
        <v>0.13869999999999999</v>
      </c>
      <c r="F20" s="35">
        <f t="shared" si="1"/>
        <v>6.6999999999999837E-3</v>
      </c>
      <c r="G20" s="27">
        <f t="shared" si="2"/>
        <v>0.13936999999999999</v>
      </c>
      <c r="H20" s="37">
        <f t="shared" si="3"/>
        <v>7.3699999999999877E-3</v>
      </c>
      <c r="I20" s="29">
        <f t="shared" si="4"/>
        <v>0.14022000000000001</v>
      </c>
      <c r="J20" s="39">
        <f t="shared" si="5"/>
        <v>8.2200000000000051E-3</v>
      </c>
    </row>
    <row r="21" spans="1:10">
      <c r="A21">
        <v>16</v>
      </c>
      <c r="B21" s="3">
        <v>45012</v>
      </c>
      <c r="C21" s="2" t="s">
        <v>38</v>
      </c>
      <c r="D21" s="7">
        <v>0.13</v>
      </c>
      <c r="E21" s="24">
        <f t="shared" si="0"/>
        <v>0.13316</v>
      </c>
      <c r="F21" s="35">
        <f t="shared" si="1"/>
        <v>3.1599999999999961E-3</v>
      </c>
      <c r="G21" s="27">
        <f t="shared" si="2"/>
        <v>0.13535</v>
      </c>
      <c r="H21" s="37">
        <f t="shared" si="3"/>
        <v>5.3499999999999936E-3</v>
      </c>
      <c r="I21" s="29">
        <f t="shared" si="4"/>
        <v>0.13645000000000002</v>
      </c>
      <c r="J21" s="39">
        <f t="shared" si="5"/>
        <v>6.4500000000000113E-3</v>
      </c>
    </row>
    <row r="22" spans="1:10">
      <c r="A22">
        <v>17</v>
      </c>
      <c r="B22" s="3">
        <v>45019</v>
      </c>
      <c r="C22" s="2" t="s">
        <v>37</v>
      </c>
      <c r="D22" s="7">
        <v>0.12720000000000001</v>
      </c>
      <c r="E22" s="24">
        <f t="shared" si="0"/>
        <v>0.1308</v>
      </c>
      <c r="F22" s="35">
        <f t="shared" si="1"/>
        <v>3.5999999999999921E-3</v>
      </c>
      <c r="G22" s="27">
        <f t="shared" si="2"/>
        <v>0.13158</v>
      </c>
      <c r="H22" s="37">
        <f t="shared" si="3"/>
        <v>4.379999999999995E-3</v>
      </c>
      <c r="I22" s="29">
        <f t="shared" si="4"/>
        <v>0.13302000000000003</v>
      </c>
      <c r="J22" s="39">
        <f t="shared" si="5"/>
        <v>5.8200000000000196E-3</v>
      </c>
    </row>
    <row r="23" spans="1:10">
      <c r="A23">
        <v>18</v>
      </c>
      <c r="B23" s="3">
        <v>45026</v>
      </c>
      <c r="C23" s="2" t="s">
        <v>36</v>
      </c>
      <c r="D23" s="7">
        <v>0.1229</v>
      </c>
      <c r="E23" s="24">
        <f t="shared" si="0"/>
        <v>0.12831999999999999</v>
      </c>
      <c r="F23" s="35">
        <f t="shared" si="1"/>
        <v>5.4199999999999943E-3</v>
      </c>
      <c r="G23" s="27">
        <f t="shared" si="2"/>
        <v>0.129</v>
      </c>
      <c r="H23" s="37">
        <f t="shared" si="3"/>
        <v>6.1000000000000082E-3</v>
      </c>
      <c r="I23" s="29">
        <f t="shared" si="4"/>
        <v>0.12977</v>
      </c>
      <c r="J23" s="39">
        <f t="shared" si="5"/>
        <v>6.8700000000000011E-3</v>
      </c>
    </row>
    <row r="24" spans="1:10">
      <c r="A24">
        <v>19</v>
      </c>
      <c r="B24" s="3">
        <v>45033</v>
      </c>
      <c r="C24" s="2" t="s">
        <v>35</v>
      </c>
      <c r="D24" s="7">
        <v>0.1241</v>
      </c>
      <c r="E24" s="24">
        <f t="shared" si="0"/>
        <v>0.12462000000000001</v>
      </c>
      <c r="F24" s="35">
        <f t="shared" si="1"/>
        <v>5.2000000000000657E-4</v>
      </c>
      <c r="G24" s="27">
        <f t="shared" si="2"/>
        <v>0.12561</v>
      </c>
      <c r="H24" s="37">
        <f t="shared" si="3"/>
        <v>1.5099999999999975E-3</v>
      </c>
      <c r="I24" s="29">
        <f t="shared" si="4"/>
        <v>0.12652000000000002</v>
      </c>
      <c r="J24" s="39">
        <f t="shared" si="5"/>
        <v>2.4200000000000194E-3</v>
      </c>
    </row>
    <row r="25" spans="1:10">
      <c r="A25">
        <v>20</v>
      </c>
      <c r="B25" s="3">
        <v>45040</v>
      </c>
      <c r="C25" s="2" t="s">
        <v>34</v>
      </c>
      <c r="D25" s="7">
        <v>0.1234</v>
      </c>
      <c r="E25" s="24">
        <f t="shared" si="0"/>
        <v>0.12362000000000001</v>
      </c>
      <c r="F25" s="35">
        <f t="shared" si="1"/>
        <v>2.2000000000001185E-4</v>
      </c>
      <c r="G25" s="27">
        <f t="shared" si="2"/>
        <v>0.12436</v>
      </c>
      <c r="H25" s="37">
        <f t="shared" si="3"/>
        <v>9.6000000000000252E-4</v>
      </c>
      <c r="I25" s="29">
        <f t="shared" si="4"/>
        <v>0.12495000000000001</v>
      </c>
      <c r="J25" s="39">
        <f t="shared" si="5"/>
        <v>1.5500000000000097E-3</v>
      </c>
    </row>
    <row r="26" spans="1:10">
      <c r="A26">
        <v>21</v>
      </c>
      <c r="B26" s="3">
        <v>45047</v>
      </c>
      <c r="C26" s="2" t="s">
        <v>33</v>
      </c>
      <c r="D26" s="7">
        <v>0.129</v>
      </c>
      <c r="E26" s="24">
        <f t="shared" si="0"/>
        <v>0.12368</v>
      </c>
      <c r="F26" s="35">
        <f t="shared" si="1"/>
        <v>5.3200000000000053E-3</v>
      </c>
      <c r="G26" s="27">
        <f t="shared" si="2"/>
        <v>0.12351000000000001</v>
      </c>
      <c r="H26" s="37">
        <f t="shared" si="3"/>
        <v>5.4899999999999949E-3</v>
      </c>
      <c r="I26" s="29">
        <f t="shared" si="4"/>
        <v>0.12389</v>
      </c>
      <c r="J26" s="39">
        <f t="shared" si="5"/>
        <v>5.1100000000000034E-3</v>
      </c>
    </row>
    <row r="27" spans="1:10">
      <c r="A27">
        <v>22</v>
      </c>
      <c r="B27" s="3">
        <v>45054</v>
      </c>
      <c r="C27" s="2" t="s">
        <v>32</v>
      </c>
      <c r="D27" s="7">
        <v>0.1241</v>
      </c>
      <c r="E27" s="24">
        <f t="shared" si="0"/>
        <v>0.12675999999999998</v>
      </c>
      <c r="F27" s="35">
        <f t="shared" si="1"/>
        <v>2.6599999999999818E-3</v>
      </c>
      <c r="G27" s="27">
        <f t="shared" si="2"/>
        <v>0.12634000000000001</v>
      </c>
      <c r="H27" s="37">
        <f t="shared" si="3"/>
        <v>2.2400000000000059E-3</v>
      </c>
      <c r="I27" s="29">
        <f t="shared" si="4"/>
        <v>0.12573000000000001</v>
      </c>
      <c r="J27" s="39">
        <f t="shared" si="5"/>
        <v>1.6300000000000064E-3</v>
      </c>
    </row>
    <row r="28" spans="1:10">
      <c r="A28">
        <v>23</v>
      </c>
      <c r="B28" s="3">
        <v>45061</v>
      </c>
      <c r="C28" s="2" t="s">
        <v>31</v>
      </c>
      <c r="D28" s="7">
        <v>0.1265</v>
      </c>
      <c r="E28" s="24">
        <f t="shared" si="0"/>
        <v>0.12606000000000001</v>
      </c>
      <c r="F28" s="35">
        <f t="shared" si="1"/>
        <v>4.3999999999999595E-4</v>
      </c>
      <c r="G28" s="27">
        <f t="shared" si="2"/>
        <v>0.12542999999999999</v>
      </c>
      <c r="H28" s="37">
        <f t="shared" si="3"/>
        <v>1.0700000000000154E-3</v>
      </c>
      <c r="I28" s="29">
        <f t="shared" si="4"/>
        <v>0.12542999999999999</v>
      </c>
      <c r="J28" s="39">
        <f t="shared" si="5"/>
        <v>1.0700000000000154E-3</v>
      </c>
    </row>
    <row r="29" spans="1:10">
      <c r="A29">
        <v>24</v>
      </c>
      <c r="B29" s="3">
        <v>45068</v>
      </c>
      <c r="C29" s="2" t="s">
        <v>30</v>
      </c>
      <c r="D29" s="7">
        <v>0.1234</v>
      </c>
      <c r="E29" s="24">
        <f t="shared" si="0"/>
        <v>0.12553999999999998</v>
      </c>
      <c r="F29" s="35">
        <f t="shared" si="1"/>
        <v>2.1399999999999891E-3</v>
      </c>
      <c r="G29" s="27">
        <f t="shared" si="2"/>
        <v>0.12628</v>
      </c>
      <c r="H29" s="37">
        <f t="shared" si="3"/>
        <v>2.8800000000000076E-3</v>
      </c>
      <c r="I29" s="29">
        <f t="shared" si="4"/>
        <v>0.12597000000000003</v>
      </c>
      <c r="J29" s="39">
        <f t="shared" si="5"/>
        <v>2.5700000000000306E-3</v>
      </c>
    </row>
    <row r="30" spans="1:10">
      <c r="A30">
        <v>25</v>
      </c>
      <c r="B30" s="3">
        <v>45075</v>
      </c>
      <c r="C30" s="2" t="s">
        <v>29</v>
      </c>
      <c r="D30" s="7">
        <v>0.1265</v>
      </c>
      <c r="E30" s="24">
        <f t="shared" si="0"/>
        <v>0.12464</v>
      </c>
      <c r="F30" s="35">
        <f t="shared" si="1"/>
        <v>1.8600000000000005E-3</v>
      </c>
      <c r="G30" s="27">
        <f t="shared" si="2"/>
        <v>0.12447</v>
      </c>
      <c r="H30" s="37">
        <f t="shared" si="3"/>
        <v>2.030000000000004E-3</v>
      </c>
      <c r="I30" s="29">
        <f t="shared" si="4"/>
        <v>0.12503</v>
      </c>
      <c r="J30" s="39">
        <f t="shared" si="5"/>
        <v>1.4699999999999991E-3</v>
      </c>
    </row>
    <row r="31" spans="1:10">
      <c r="A31">
        <v>26</v>
      </c>
      <c r="B31" s="3">
        <v>45082</v>
      </c>
      <c r="C31" s="2" t="s">
        <v>28</v>
      </c>
      <c r="D31" s="7">
        <v>0.1278</v>
      </c>
      <c r="E31" s="24">
        <f t="shared" si="0"/>
        <v>0.12525999999999998</v>
      </c>
      <c r="F31" s="35">
        <f t="shared" si="1"/>
        <v>2.5400000000000145E-3</v>
      </c>
      <c r="G31" s="27">
        <f t="shared" si="2"/>
        <v>0.12557000000000001</v>
      </c>
      <c r="H31" s="37">
        <f t="shared" si="3"/>
        <v>2.229999999999982E-3</v>
      </c>
      <c r="I31" s="29">
        <f t="shared" si="4"/>
        <v>0.12533</v>
      </c>
      <c r="J31" s="39">
        <f t="shared" si="5"/>
        <v>2.47E-3</v>
      </c>
    </row>
    <row r="32" spans="1:10">
      <c r="A32">
        <v>27</v>
      </c>
      <c r="B32" s="3">
        <v>45089</v>
      </c>
      <c r="C32" s="2" t="s">
        <v>27</v>
      </c>
      <c r="D32" s="7">
        <v>0.13009999999999999</v>
      </c>
      <c r="E32" s="24">
        <f t="shared" si="0"/>
        <v>0.12728</v>
      </c>
      <c r="F32" s="35">
        <f t="shared" si="1"/>
        <v>2.8199999999999892E-3</v>
      </c>
      <c r="G32" s="27">
        <f t="shared" si="2"/>
        <v>0.12652999999999998</v>
      </c>
      <c r="H32" s="37">
        <f t="shared" si="3"/>
        <v>3.5700000000000176E-3</v>
      </c>
      <c r="I32" s="29">
        <f t="shared" si="4"/>
        <v>0.12640000000000001</v>
      </c>
      <c r="J32" s="39">
        <f t="shared" si="5"/>
        <v>3.6999999999999811E-3</v>
      </c>
    </row>
    <row r="33" spans="1:10">
      <c r="A33">
        <v>28</v>
      </c>
      <c r="B33" s="3">
        <v>45096</v>
      </c>
      <c r="C33" s="2" t="s">
        <v>26</v>
      </c>
      <c r="D33" s="7">
        <v>0.13039999999999999</v>
      </c>
      <c r="E33" s="24">
        <f t="shared" si="0"/>
        <v>0.12917999999999999</v>
      </c>
      <c r="F33" s="35">
        <f t="shared" si="1"/>
        <v>1.2199999999999989E-3</v>
      </c>
      <c r="G33" s="27">
        <f t="shared" si="2"/>
        <v>0.12869</v>
      </c>
      <c r="H33" s="37">
        <f t="shared" si="3"/>
        <v>1.7099999999999893E-3</v>
      </c>
      <c r="I33" s="29">
        <f t="shared" si="4"/>
        <v>0.12802000000000002</v>
      </c>
      <c r="J33" s="39">
        <f t="shared" si="5"/>
        <v>2.3799999999999655E-3</v>
      </c>
    </row>
    <row r="34" spans="1:10">
      <c r="A34">
        <v>29</v>
      </c>
      <c r="B34" s="3">
        <v>45103</v>
      </c>
      <c r="C34" s="2" t="s">
        <v>25</v>
      </c>
      <c r="D34" s="7">
        <v>0.13</v>
      </c>
      <c r="E34" s="24">
        <f t="shared" si="0"/>
        <v>0.13028000000000001</v>
      </c>
      <c r="F34" s="35">
        <f t="shared" si="1"/>
        <v>2.8000000000000247E-4</v>
      </c>
      <c r="G34" s="27">
        <f t="shared" si="2"/>
        <v>0.12978999999999999</v>
      </c>
      <c r="H34" s="37">
        <f t="shared" si="3"/>
        <v>2.1000000000001573E-4</v>
      </c>
      <c r="I34" s="29">
        <f t="shared" si="4"/>
        <v>0.12940000000000002</v>
      </c>
      <c r="J34" s="39">
        <f t="shared" si="5"/>
        <v>5.9999999999998943E-4</v>
      </c>
    </row>
    <row r="35" spans="1:10">
      <c r="A35">
        <v>30</v>
      </c>
      <c r="B35" s="3">
        <v>45110</v>
      </c>
      <c r="C35" s="2" t="s">
        <v>24</v>
      </c>
      <c r="D35" s="7">
        <v>0.12909999999999999</v>
      </c>
      <c r="E35" s="24">
        <f t="shared" si="0"/>
        <v>0.13016</v>
      </c>
      <c r="F35" s="35">
        <f t="shared" si="1"/>
        <v>1.0600000000000054E-3</v>
      </c>
      <c r="G35" s="27">
        <f t="shared" si="2"/>
        <v>0.13014000000000001</v>
      </c>
      <c r="H35" s="37">
        <f t="shared" si="3"/>
        <v>1.0400000000000131E-3</v>
      </c>
      <c r="I35" s="29">
        <f t="shared" si="4"/>
        <v>0.12991999999999998</v>
      </c>
      <c r="J35" s="39">
        <f t="shared" si="5"/>
        <v>8.1999999999998741E-4</v>
      </c>
    </row>
    <row r="36" spans="1:10">
      <c r="A36">
        <v>31</v>
      </c>
      <c r="B36" s="3">
        <v>45117</v>
      </c>
      <c r="C36" s="2" t="s">
        <v>23</v>
      </c>
      <c r="D36" s="7">
        <v>0.13320000000000001</v>
      </c>
      <c r="E36" s="24">
        <f t="shared" si="0"/>
        <v>0.12945999999999999</v>
      </c>
      <c r="F36" s="35">
        <f t="shared" si="1"/>
        <v>3.7400000000000211E-3</v>
      </c>
      <c r="G36" s="27">
        <f t="shared" si="2"/>
        <v>0.12963</v>
      </c>
      <c r="H36" s="37">
        <f t="shared" si="3"/>
        <v>3.5700000000000176E-3</v>
      </c>
      <c r="I36" s="29">
        <f t="shared" si="4"/>
        <v>0.12972999999999998</v>
      </c>
      <c r="J36" s="39">
        <f t="shared" si="5"/>
        <v>3.4700000000000286E-3</v>
      </c>
    </row>
    <row r="37" spans="1:10">
      <c r="A37">
        <v>32</v>
      </c>
      <c r="B37" s="3">
        <v>45124</v>
      </c>
      <c r="C37" s="2" t="s">
        <v>22</v>
      </c>
      <c r="D37" s="7">
        <v>0.13570000000000002</v>
      </c>
      <c r="E37" s="24">
        <f t="shared" si="0"/>
        <v>0.13156000000000001</v>
      </c>
      <c r="F37" s="35">
        <f t="shared" si="1"/>
        <v>4.1400000000000048E-3</v>
      </c>
      <c r="G37" s="27">
        <f t="shared" si="2"/>
        <v>0.13133</v>
      </c>
      <c r="H37" s="37">
        <f t="shared" si="3"/>
        <v>4.3700000000000128E-3</v>
      </c>
      <c r="I37" s="29">
        <f t="shared" si="4"/>
        <v>0.13105</v>
      </c>
      <c r="J37" s="39">
        <f t="shared" si="5"/>
        <v>4.6500000000000152E-3</v>
      </c>
    </row>
    <row r="38" spans="1:10">
      <c r="A38">
        <v>33</v>
      </c>
      <c r="B38" s="3">
        <v>45131</v>
      </c>
      <c r="C38" s="2" t="s">
        <v>21</v>
      </c>
      <c r="D38" s="7">
        <v>0.13500000000000001</v>
      </c>
      <c r="E38" s="24">
        <f t="shared" ref="E38:E57" si="6">(D36*$M$6)+(D37*$M$7)</f>
        <v>0.13470000000000001</v>
      </c>
      <c r="F38" s="35">
        <f t="shared" si="1"/>
        <v>2.9999999999999472E-4</v>
      </c>
      <c r="G38" s="27">
        <f t="shared" si="2"/>
        <v>0.13363000000000003</v>
      </c>
      <c r="H38" s="37">
        <f t="shared" si="3"/>
        <v>1.3699999999999823E-3</v>
      </c>
      <c r="I38" s="29">
        <f t="shared" si="4"/>
        <v>0.13306000000000001</v>
      </c>
      <c r="J38" s="39">
        <f t="shared" si="5"/>
        <v>1.9399999999999973E-3</v>
      </c>
    </row>
    <row r="39" spans="1:10">
      <c r="A39">
        <v>34</v>
      </c>
      <c r="B39" s="3">
        <v>45138</v>
      </c>
      <c r="C39" s="2" t="s">
        <v>20</v>
      </c>
      <c r="D39" s="7">
        <v>0.13869999999999999</v>
      </c>
      <c r="E39" s="24">
        <f t="shared" si="6"/>
        <v>0.13528000000000001</v>
      </c>
      <c r="F39" s="35">
        <f t="shared" si="1"/>
        <v>3.4199999999999786E-3</v>
      </c>
      <c r="G39" s="27">
        <f t="shared" si="2"/>
        <v>0.13485000000000003</v>
      </c>
      <c r="H39" s="37">
        <f t="shared" si="3"/>
        <v>3.8499999999999646E-3</v>
      </c>
      <c r="I39" s="29">
        <f t="shared" si="4"/>
        <v>0.13425999999999999</v>
      </c>
      <c r="J39" s="39">
        <f t="shared" si="5"/>
        <v>4.4399999999999995E-3</v>
      </c>
    </row>
    <row r="40" spans="1:10">
      <c r="A40">
        <v>35</v>
      </c>
      <c r="B40" s="3">
        <v>45145</v>
      </c>
      <c r="C40" s="2" t="s">
        <v>19</v>
      </c>
      <c r="D40" s="7">
        <v>0.13400000000000001</v>
      </c>
      <c r="E40" s="24">
        <f t="shared" si="6"/>
        <v>0.13722000000000001</v>
      </c>
      <c r="F40" s="35">
        <f t="shared" si="1"/>
        <v>3.2200000000000006E-3</v>
      </c>
      <c r="G40" s="27">
        <f t="shared" si="2"/>
        <v>0.13699</v>
      </c>
      <c r="H40" s="37">
        <f t="shared" si="3"/>
        <v>2.9899999999999927E-3</v>
      </c>
      <c r="I40" s="29">
        <f t="shared" si="4"/>
        <v>0.13644000000000001</v>
      </c>
      <c r="J40" s="39">
        <f t="shared" si="5"/>
        <v>2.4399999999999977E-3</v>
      </c>
    </row>
    <row r="41" spans="1:10">
      <c r="A41">
        <v>36</v>
      </c>
      <c r="B41" s="3">
        <v>45152</v>
      </c>
      <c r="C41" s="2" t="s">
        <v>18</v>
      </c>
      <c r="D41" s="7">
        <v>0.13769999999999999</v>
      </c>
      <c r="E41" s="24">
        <f t="shared" si="6"/>
        <v>0.13588</v>
      </c>
      <c r="F41" s="35">
        <f t="shared" si="1"/>
        <v>1.8199999999999883E-3</v>
      </c>
      <c r="G41" s="27">
        <f t="shared" si="2"/>
        <v>0.13561000000000001</v>
      </c>
      <c r="H41" s="37">
        <f t="shared" si="3"/>
        <v>2.0899999999999808E-3</v>
      </c>
      <c r="I41" s="29">
        <f t="shared" si="4"/>
        <v>0.13578000000000001</v>
      </c>
      <c r="J41" s="39">
        <f t="shared" si="5"/>
        <v>1.9199999999999773E-3</v>
      </c>
    </row>
    <row r="42" spans="1:10">
      <c r="A42">
        <v>37</v>
      </c>
      <c r="B42" s="3">
        <v>45159</v>
      </c>
      <c r="C42" s="2" t="s">
        <v>17</v>
      </c>
      <c r="D42" s="7">
        <v>0.13850000000000001</v>
      </c>
      <c r="E42" s="24">
        <f t="shared" si="6"/>
        <v>0.13622000000000001</v>
      </c>
      <c r="F42" s="35">
        <f t="shared" si="1"/>
        <v>2.2800000000000042E-3</v>
      </c>
      <c r="G42" s="27">
        <f t="shared" si="2"/>
        <v>0.13678999999999999</v>
      </c>
      <c r="H42" s="37">
        <f t="shared" si="3"/>
        <v>1.7100000000000171E-3</v>
      </c>
      <c r="I42" s="29">
        <f t="shared" si="4"/>
        <v>0.13652</v>
      </c>
      <c r="J42" s="39">
        <f t="shared" si="5"/>
        <v>1.9800000000000095E-3</v>
      </c>
    </row>
    <row r="43" spans="1:10">
      <c r="A43">
        <v>38</v>
      </c>
      <c r="B43" s="3">
        <v>45166</v>
      </c>
      <c r="C43" s="2" t="s">
        <v>16</v>
      </c>
      <c r="D43" s="7">
        <v>0.1363</v>
      </c>
      <c r="E43" s="24">
        <f t="shared" si="6"/>
        <v>0.13818</v>
      </c>
      <c r="F43" s="35">
        <f t="shared" si="1"/>
        <v>1.8799999999999928E-3</v>
      </c>
      <c r="G43" s="27">
        <f t="shared" si="2"/>
        <v>0.13736000000000001</v>
      </c>
      <c r="H43" s="37">
        <f t="shared" si="3"/>
        <v>1.0600000000000054E-3</v>
      </c>
      <c r="I43" s="29">
        <f t="shared" si="4"/>
        <v>0.13738</v>
      </c>
      <c r="J43" s="39">
        <f t="shared" si="5"/>
        <v>1.0799999999999976E-3</v>
      </c>
    </row>
    <row r="44" spans="1:10">
      <c r="A44">
        <v>39</v>
      </c>
      <c r="B44" s="3">
        <v>45173</v>
      </c>
      <c r="C44" s="2" t="s">
        <v>15</v>
      </c>
      <c r="D44" s="7">
        <v>0.13689999999999999</v>
      </c>
      <c r="E44" s="24">
        <f t="shared" si="6"/>
        <v>0.13718000000000002</v>
      </c>
      <c r="F44" s="35">
        <f t="shared" si="1"/>
        <v>2.8000000000003022E-4</v>
      </c>
      <c r="G44" s="27">
        <f t="shared" si="2"/>
        <v>0.13724</v>
      </c>
      <c r="H44" s="37">
        <f t="shared" si="3"/>
        <v>3.4000000000000696E-4</v>
      </c>
      <c r="I44" s="29">
        <f t="shared" si="4"/>
        <v>0.13701000000000002</v>
      </c>
      <c r="J44" s="39">
        <f t="shared" si="5"/>
        <v>1.1000000000002674E-4</v>
      </c>
    </row>
    <row r="45" spans="1:10">
      <c r="A45">
        <v>40</v>
      </c>
      <c r="B45" s="3">
        <v>45180</v>
      </c>
      <c r="C45" s="2" t="s">
        <v>14</v>
      </c>
      <c r="D45" s="7">
        <v>0.1348</v>
      </c>
      <c r="E45" s="24">
        <f t="shared" si="6"/>
        <v>0.13666</v>
      </c>
      <c r="F45" s="35">
        <f t="shared" si="1"/>
        <v>1.8600000000000005E-3</v>
      </c>
      <c r="G45" s="27">
        <f t="shared" si="2"/>
        <v>0.13704</v>
      </c>
      <c r="H45" s="37">
        <f t="shared" si="3"/>
        <v>2.239999999999992E-3</v>
      </c>
      <c r="I45" s="29">
        <f t="shared" si="4"/>
        <v>0.13712000000000002</v>
      </c>
      <c r="J45" s="39">
        <f t="shared" si="5"/>
        <v>2.3200000000000165E-3</v>
      </c>
    </row>
    <row r="46" spans="1:10">
      <c r="A46">
        <v>41</v>
      </c>
      <c r="B46" s="3">
        <v>45187</v>
      </c>
      <c r="C46" s="2" t="s">
        <v>13</v>
      </c>
      <c r="D46" s="7">
        <v>0.1308</v>
      </c>
      <c r="E46" s="24">
        <f t="shared" si="6"/>
        <v>0.13563999999999998</v>
      </c>
      <c r="F46" s="35">
        <f t="shared" si="1"/>
        <v>4.8399999999999832E-3</v>
      </c>
      <c r="G46" s="27">
        <f t="shared" si="2"/>
        <v>0.13573000000000002</v>
      </c>
      <c r="H46" s="37">
        <f t="shared" si="3"/>
        <v>4.9300000000000177E-3</v>
      </c>
      <c r="I46" s="29">
        <f t="shared" si="4"/>
        <v>0.1361</v>
      </c>
      <c r="J46" s="39">
        <f t="shared" si="5"/>
        <v>5.2999999999999992E-3</v>
      </c>
    </row>
    <row r="47" spans="1:10">
      <c r="A47">
        <v>42</v>
      </c>
      <c r="B47" s="3">
        <v>45194</v>
      </c>
      <c r="C47" s="2" t="s">
        <v>12</v>
      </c>
      <c r="D47" s="7">
        <v>0.13009999999999999</v>
      </c>
      <c r="E47" s="24">
        <f t="shared" si="6"/>
        <v>0.13239999999999999</v>
      </c>
      <c r="F47" s="35">
        <f t="shared" si="1"/>
        <v>2.2999999999999965E-3</v>
      </c>
      <c r="G47" s="27">
        <f t="shared" si="2"/>
        <v>0.13322000000000001</v>
      </c>
      <c r="H47" s="37">
        <f t="shared" si="3"/>
        <v>3.1200000000000117E-3</v>
      </c>
      <c r="I47" s="29">
        <f t="shared" si="4"/>
        <v>0.13377</v>
      </c>
      <c r="J47" s="39">
        <f t="shared" si="5"/>
        <v>3.6700000000000066E-3</v>
      </c>
    </row>
    <row r="48" spans="1:10">
      <c r="A48">
        <v>43</v>
      </c>
      <c r="B48" s="3">
        <v>45201</v>
      </c>
      <c r="C48" s="2" t="s">
        <v>11</v>
      </c>
      <c r="D48" s="7">
        <v>0.12710000000000002</v>
      </c>
      <c r="E48" s="24">
        <f t="shared" si="6"/>
        <v>0.13038</v>
      </c>
      <c r="F48" s="35">
        <f t="shared" si="1"/>
        <v>3.2799999999999774E-3</v>
      </c>
      <c r="G48" s="27">
        <f t="shared" si="2"/>
        <v>0.13124999999999998</v>
      </c>
      <c r="H48" s="37">
        <f t="shared" si="3"/>
        <v>4.1499999999999593E-3</v>
      </c>
      <c r="I48" s="29">
        <f t="shared" si="4"/>
        <v>0.13192999999999999</v>
      </c>
      <c r="J48" s="39">
        <f t="shared" si="5"/>
        <v>4.8299999999999732E-3</v>
      </c>
    </row>
    <row r="49" spans="1:15">
      <c r="A49">
        <v>44</v>
      </c>
      <c r="B49" s="3">
        <v>45208</v>
      </c>
      <c r="C49" s="2" t="s">
        <v>10</v>
      </c>
      <c r="D49" s="7">
        <v>0.128</v>
      </c>
      <c r="E49" s="24">
        <f t="shared" si="6"/>
        <v>0.12830000000000003</v>
      </c>
      <c r="F49" s="35">
        <f t="shared" si="1"/>
        <v>3.0000000000002247E-4</v>
      </c>
      <c r="G49" s="27">
        <f t="shared" si="2"/>
        <v>0.12874000000000002</v>
      </c>
      <c r="H49" s="37">
        <f t="shared" si="3"/>
        <v>7.4000000000001842E-4</v>
      </c>
      <c r="I49" s="29">
        <f t="shared" si="4"/>
        <v>0.12951000000000001</v>
      </c>
      <c r="J49" s="39">
        <f t="shared" si="5"/>
        <v>1.5100000000000113E-3</v>
      </c>
    </row>
    <row r="50" spans="1:15">
      <c r="A50">
        <v>45</v>
      </c>
      <c r="B50" s="3">
        <v>45215</v>
      </c>
      <c r="C50" s="2" t="s">
        <v>9</v>
      </c>
      <c r="D50" s="7">
        <v>0.13020000000000001</v>
      </c>
      <c r="E50" s="24">
        <f t="shared" si="6"/>
        <v>0.12764</v>
      </c>
      <c r="F50" s="35">
        <f t="shared" si="1"/>
        <v>2.5600000000000067E-3</v>
      </c>
      <c r="G50" s="27">
        <f t="shared" si="2"/>
        <v>0.12815000000000001</v>
      </c>
      <c r="H50" s="37">
        <f t="shared" si="3"/>
        <v>2.0499999999999963E-3</v>
      </c>
      <c r="I50" s="29">
        <f t="shared" si="4"/>
        <v>0.12843000000000002</v>
      </c>
      <c r="J50" s="39">
        <f t="shared" si="5"/>
        <v>1.7699999999999938E-3</v>
      </c>
    </row>
    <row r="51" spans="1:15">
      <c r="A51">
        <v>46</v>
      </c>
      <c r="B51" s="3">
        <v>45222</v>
      </c>
      <c r="C51" s="2" t="s">
        <v>8</v>
      </c>
      <c r="D51" s="7">
        <v>0.13020000000000001</v>
      </c>
      <c r="E51" s="24">
        <f t="shared" si="6"/>
        <v>0.12932000000000002</v>
      </c>
      <c r="F51" s="35">
        <f t="shared" si="1"/>
        <v>8.799999999999919E-4</v>
      </c>
      <c r="G51" s="27">
        <f t="shared" si="2"/>
        <v>0.12892000000000001</v>
      </c>
      <c r="H51" s="37">
        <f t="shared" si="3"/>
        <v>1.2800000000000034E-3</v>
      </c>
      <c r="I51" s="29">
        <f t="shared" si="4"/>
        <v>0.12891000000000002</v>
      </c>
      <c r="J51" s="39">
        <f t="shared" si="5"/>
        <v>1.2899999999999856E-3</v>
      </c>
    </row>
    <row r="52" spans="1:15">
      <c r="A52">
        <v>47</v>
      </c>
      <c r="B52" s="3">
        <v>45229</v>
      </c>
      <c r="C52" s="2" t="s">
        <v>7</v>
      </c>
      <c r="D52" s="7">
        <v>0.1343</v>
      </c>
      <c r="E52" s="24">
        <f t="shared" si="6"/>
        <v>0.13020000000000001</v>
      </c>
      <c r="F52" s="35">
        <f t="shared" si="1"/>
        <v>4.0999999999999925E-3</v>
      </c>
      <c r="G52" s="27">
        <f t="shared" si="2"/>
        <v>0.12976000000000001</v>
      </c>
      <c r="H52" s="37">
        <f t="shared" si="3"/>
        <v>4.5399999999999885E-3</v>
      </c>
      <c r="I52" s="29">
        <f t="shared" si="4"/>
        <v>0.12945000000000001</v>
      </c>
      <c r="J52" s="39">
        <f t="shared" si="5"/>
        <v>4.8499999999999932E-3</v>
      </c>
    </row>
    <row r="53" spans="1:15">
      <c r="A53">
        <v>48</v>
      </c>
      <c r="B53" s="3">
        <v>45236</v>
      </c>
      <c r="C53" s="2" t="s">
        <v>6</v>
      </c>
      <c r="D53" s="7">
        <v>0.1303</v>
      </c>
      <c r="E53" s="24">
        <f t="shared" si="6"/>
        <v>0.13266</v>
      </c>
      <c r="F53" s="35">
        <f t="shared" si="1"/>
        <v>2.360000000000001E-3</v>
      </c>
      <c r="G53" s="27">
        <f t="shared" si="2"/>
        <v>0.13225000000000001</v>
      </c>
      <c r="H53" s="37">
        <f t="shared" si="3"/>
        <v>1.9500000000000073E-3</v>
      </c>
      <c r="I53" s="29">
        <f t="shared" si="4"/>
        <v>0.13162000000000001</v>
      </c>
      <c r="J53" s="39">
        <f t="shared" si="5"/>
        <v>1.3200000000000156E-3</v>
      </c>
    </row>
    <row r="54" spans="1:15">
      <c r="A54">
        <v>49</v>
      </c>
      <c r="B54" s="3">
        <v>45243</v>
      </c>
      <c r="C54" s="2" t="s">
        <v>5</v>
      </c>
      <c r="D54" s="7">
        <v>0.12859999999999999</v>
      </c>
      <c r="E54" s="24">
        <f t="shared" si="6"/>
        <v>0.13190000000000002</v>
      </c>
      <c r="F54" s="35">
        <f t="shared" si="1"/>
        <v>3.3000000000000251E-3</v>
      </c>
      <c r="G54" s="27">
        <f t="shared" si="2"/>
        <v>0.13147999999999999</v>
      </c>
      <c r="H54" s="37">
        <f t="shared" si="3"/>
        <v>2.8799999999999937E-3</v>
      </c>
      <c r="I54" s="29">
        <f t="shared" si="4"/>
        <v>0.13147</v>
      </c>
      <c r="J54" s="39">
        <f t="shared" si="5"/>
        <v>2.8700000000000114E-3</v>
      </c>
    </row>
    <row r="55" spans="1:15">
      <c r="A55">
        <v>50</v>
      </c>
      <c r="B55" s="3">
        <v>45250</v>
      </c>
      <c r="C55" s="2" t="s">
        <v>4</v>
      </c>
      <c r="D55" s="7">
        <v>0.12720000000000001</v>
      </c>
      <c r="E55" s="24">
        <f t="shared" si="6"/>
        <v>0.12928000000000001</v>
      </c>
      <c r="F55" s="35">
        <f t="shared" si="1"/>
        <v>2.0799999999999985E-3</v>
      </c>
      <c r="G55" s="27">
        <f t="shared" si="2"/>
        <v>0.13025</v>
      </c>
      <c r="H55" s="37">
        <f t="shared" si="3"/>
        <v>3.0499999999999972E-3</v>
      </c>
      <c r="I55" s="29">
        <f t="shared" si="4"/>
        <v>0.13041000000000003</v>
      </c>
      <c r="J55" s="39">
        <f t="shared" si="5"/>
        <v>3.2100000000000184E-3</v>
      </c>
    </row>
    <row r="56" spans="1:15">
      <c r="A56">
        <v>51</v>
      </c>
      <c r="B56" s="20">
        <v>45257</v>
      </c>
      <c r="C56" s="21" t="s">
        <v>3</v>
      </c>
      <c r="D56" s="22">
        <v>0.12659999999999999</v>
      </c>
      <c r="E56" s="24">
        <f>(D54*$M$6)+(D55*$M$7)</f>
        <v>0.12775999999999998</v>
      </c>
      <c r="F56" s="35">
        <f t="shared" si="1"/>
        <v>1.1599999999999944E-3</v>
      </c>
      <c r="G56" s="27">
        <f>(D53*$O$6)+(D54*$O$7)+(D55*$O$8)</f>
        <v>0.12824000000000002</v>
      </c>
      <c r="H56" s="37">
        <f>ABS(D56-G56)</f>
        <v>1.6400000000000303E-3</v>
      </c>
      <c r="I56" s="29">
        <f t="shared" si="4"/>
        <v>0.12895000000000001</v>
      </c>
      <c r="J56" s="39">
        <f t="shared" si="5"/>
        <v>2.3500000000000187E-3</v>
      </c>
    </row>
    <row r="57" spans="1:15">
      <c r="A57">
        <v>52</v>
      </c>
      <c r="B57" s="23">
        <v>45264</v>
      </c>
      <c r="C57" s="2"/>
      <c r="D57" s="2"/>
      <c r="E57" s="53">
        <f t="shared" si="6"/>
        <v>0.12684000000000001</v>
      </c>
      <c r="F57" s="54">
        <f>AVERAGE(F6:F56)</f>
        <v>2.637647058823528E-3</v>
      </c>
      <c r="G57" s="27">
        <f>(D54*$O$6)+(D55*$O$7)+(D56*$O$8)</f>
        <v>0.12717999999999999</v>
      </c>
      <c r="H57" s="27">
        <f>+AVERAGE(H7:H56)</f>
        <v>2.8676000000000001E-3</v>
      </c>
      <c r="I57" s="29">
        <f t="shared" si="4"/>
        <v>0.12755</v>
      </c>
      <c r="J57" s="29">
        <f>+AVERAGE(J8:J56)</f>
        <v>3.0973469387755117E-3</v>
      </c>
    </row>
    <row r="58" spans="1:15">
      <c r="F58" s="55">
        <f>SUM(F6:F56)</f>
        <v>0.13451999999999992</v>
      </c>
    </row>
    <row r="59" spans="1:15">
      <c r="L59" s="69" t="s">
        <v>119</v>
      </c>
      <c r="M59" s="69"/>
      <c r="N59" s="2" t="s">
        <v>120</v>
      </c>
      <c r="O59" s="2" t="s">
        <v>73</v>
      </c>
    </row>
    <row r="60" spans="1:15">
      <c r="K60" s="2">
        <v>52</v>
      </c>
      <c r="L60" s="56">
        <f>+E57</f>
        <v>0.12684000000000001</v>
      </c>
      <c r="M60" s="53">
        <f>(E56*$M$6)+(L60*$M$7)</f>
        <v>0.12720799999999999</v>
      </c>
      <c r="N60" s="57">
        <v>0.12640000000000001</v>
      </c>
      <c r="O60" s="58">
        <f>+N60-L60</f>
        <v>-4.3999999999999595E-4</v>
      </c>
    </row>
    <row r="61" spans="1:15">
      <c r="B61" t="s">
        <v>103</v>
      </c>
      <c r="C61">
        <f>COUNT(C68:C118)</f>
        <v>51</v>
      </c>
      <c r="K61" s="2">
        <v>53</v>
      </c>
      <c r="L61" s="59">
        <f>+M60</f>
        <v>0.12720799999999999</v>
      </c>
      <c r="M61" s="53">
        <f>(L60*$M$6)+(L61*$M$7)</f>
        <v>0.12706079999999997</v>
      </c>
      <c r="N61" s="9">
        <v>0.12839999999999999</v>
      </c>
      <c r="O61" s="60">
        <f t="shared" ref="O61:O63" si="7">+N61-L61</f>
        <v>1.1919999999999986E-3</v>
      </c>
    </row>
    <row r="62" spans="1:15">
      <c r="B62" s="50" t="s">
        <v>101</v>
      </c>
      <c r="C62" s="7">
        <f>C119/C61</f>
        <v>1.9798396739703912E-2</v>
      </c>
      <c r="K62" s="2">
        <v>54</v>
      </c>
      <c r="L62" s="59">
        <f t="shared" ref="L62:L63" si="8">+M61</f>
        <v>0.12706079999999997</v>
      </c>
      <c r="M62" s="53">
        <f>(L61*$M$6)+(L62*$M$7)</f>
        <v>0.12711967999999998</v>
      </c>
      <c r="N62" s="9">
        <v>0.1268</v>
      </c>
      <c r="O62" s="60">
        <f t="shared" si="7"/>
        <v>-2.6079999999997772E-4</v>
      </c>
    </row>
    <row r="63" spans="1:15">
      <c r="B63" s="50" t="s">
        <v>100</v>
      </c>
      <c r="C63" s="7">
        <f>1/C61*F58</f>
        <v>2.6376470588235276E-3</v>
      </c>
      <c r="F63" s="9"/>
      <c r="K63" s="2">
        <v>55</v>
      </c>
      <c r="L63" s="61">
        <f t="shared" si="8"/>
        <v>0.12711967999999998</v>
      </c>
      <c r="M63" s="62"/>
      <c r="N63" s="63">
        <v>0.12690000000000001</v>
      </c>
      <c r="O63" s="64">
        <f t="shared" si="7"/>
        <v>-2.1967999999997212E-4</v>
      </c>
    </row>
    <row r="64" spans="1:15">
      <c r="B64" s="50" t="s">
        <v>111</v>
      </c>
      <c r="C64" s="52">
        <f>+(1/C61)*I119</f>
        <v>1.0862086274509791E-5</v>
      </c>
      <c r="D64" s="49"/>
      <c r="O64" s="9">
        <f>SUM(O60:O63)</f>
        <v>2.7152000000005283E-4</v>
      </c>
    </row>
    <row r="65" spans="2:15">
      <c r="B65" s="50" t="s">
        <v>113</v>
      </c>
      <c r="C65" s="52">
        <f>SQRT(C64)</f>
        <v>3.2957679339586077E-3</v>
      </c>
      <c r="D65" s="49"/>
      <c r="O65" s="9">
        <f>AVERAGE(O60:O63)</f>
        <v>6.7880000000013208E-5</v>
      </c>
    </row>
    <row r="67" spans="2:15">
      <c r="B67" t="s">
        <v>105</v>
      </c>
      <c r="C67" t="s">
        <v>106</v>
      </c>
      <c r="D67" t="s">
        <v>107</v>
      </c>
      <c r="E67" s="50" t="s">
        <v>104</v>
      </c>
      <c r="F67" t="s">
        <v>109</v>
      </c>
      <c r="G67" t="s">
        <v>110</v>
      </c>
      <c r="H67" s="50" t="s">
        <v>108</v>
      </c>
      <c r="I67" t="s">
        <v>112</v>
      </c>
      <c r="L67" s="70" t="s">
        <v>114</v>
      </c>
      <c r="M67" s="70"/>
      <c r="N67" s="70"/>
    </row>
    <row r="68" spans="2:15">
      <c r="B68">
        <f t="shared" ref="B68:B99" si="9">+F6</f>
        <v>1.3399999999999801E-3</v>
      </c>
      <c r="C68" s="49">
        <f t="shared" ref="C68:C99" si="10">+B68/D6</f>
        <v>1.0236822001527732E-2</v>
      </c>
      <c r="D68">
        <f>+B68</f>
        <v>1.3399999999999801E-3</v>
      </c>
      <c r="E68" s="6">
        <f t="shared" ref="E68:E99" si="11">D68/A6</f>
        <v>1.3399999999999801E-3</v>
      </c>
      <c r="F68" s="9">
        <f>D6-E6</f>
        <v>1.3399999999999801E-3</v>
      </c>
      <c r="G68" s="9">
        <f>+F68</f>
        <v>1.3399999999999801E-3</v>
      </c>
      <c r="H68">
        <f>ROUND(G68/E68,3)</f>
        <v>1</v>
      </c>
      <c r="I68">
        <f t="shared" ref="I68:I99" si="12">+F6^2</f>
        <v>1.7955999999999466E-6</v>
      </c>
      <c r="K68">
        <v>52</v>
      </c>
      <c r="L68" s="9">
        <v>0.12640000000000001</v>
      </c>
      <c r="N68" s="9">
        <f>L68-E57</f>
        <v>-4.3999999999999595E-4</v>
      </c>
    </row>
    <row r="69" spans="2:15">
      <c r="B69">
        <f t="shared" si="9"/>
        <v>9.1999999999997639E-4</v>
      </c>
      <c r="C69" s="49">
        <f t="shared" si="10"/>
        <v>7.0932922127985836E-3</v>
      </c>
      <c r="D69">
        <f>+D68+B69</f>
        <v>2.2599999999999565E-3</v>
      </c>
      <c r="E69" s="6">
        <f t="shared" si="11"/>
        <v>1.1299999999999782E-3</v>
      </c>
      <c r="F69" s="9">
        <f t="shared" ref="F69:F100" si="13">+D7-E7</f>
        <v>-9.1999999999997639E-4</v>
      </c>
      <c r="G69" s="9">
        <f>+G68+F69</f>
        <v>4.200000000000037E-4</v>
      </c>
      <c r="H69">
        <f t="shared" ref="H69:H118" si="14">ROUND(G69/E69,3)</f>
        <v>0.372</v>
      </c>
      <c r="I69">
        <f t="shared" si="12"/>
        <v>8.4639999999995655E-7</v>
      </c>
      <c r="K69">
        <v>53</v>
      </c>
      <c r="L69" s="9">
        <v>0.12839999999999999</v>
      </c>
      <c r="M69" s="24">
        <f>(D56*$M$6)+(L68*$M$7)</f>
        <v>0.12648000000000001</v>
      </c>
      <c r="N69" s="9">
        <f>+L69-M69</f>
        <v>1.9199999999999773E-3</v>
      </c>
    </row>
    <row r="70" spans="2:15">
      <c r="B70">
        <f t="shared" si="9"/>
        <v>6.8199999999999927E-3</v>
      </c>
      <c r="C70" s="49">
        <f t="shared" si="10"/>
        <v>4.9781021897810175E-2</v>
      </c>
      <c r="D70">
        <f t="shared" ref="D70:D117" si="15">+D69+B70</f>
        <v>9.0799999999999492E-3</v>
      </c>
      <c r="E70" s="6">
        <f t="shared" si="11"/>
        <v>3.0266666666666497E-3</v>
      </c>
      <c r="F70" s="9">
        <f t="shared" si="13"/>
        <v>6.8199999999999927E-3</v>
      </c>
      <c r="G70" s="9">
        <f t="shared" ref="G70:G118" si="16">+G69+F70</f>
        <v>7.2399999999999964E-3</v>
      </c>
      <c r="H70">
        <f t="shared" si="14"/>
        <v>2.3919999999999999</v>
      </c>
      <c r="I70">
        <f t="shared" si="12"/>
        <v>4.6512399999999904E-5</v>
      </c>
      <c r="K70">
        <v>54</v>
      </c>
      <c r="L70" s="9">
        <v>0.1268</v>
      </c>
      <c r="M70" s="24">
        <f>(L68*$M$6)+(L69*$M$7)</f>
        <v>0.12759999999999999</v>
      </c>
      <c r="N70" s="9">
        <f>+L70-M70</f>
        <v>-7.9999999999999516E-4</v>
      </c>
    </row>
    <row r="71" spans="2:15">
      <c r="B71">
        <f t="shared" si="9"/>
        <v>3.1200000000000394E-3</v>
      </c>
      <c r="C71" s="49">
        <f t="shared" si="10"/>
        <v>2.2740524781341392E-2</v>
      </c>
      <c r="D71">
        <f t="shared" si="15"/>
        <v>1.2199999999999989E-2</v>
      </c>
      <c r="E71" s="6">
        <f t="shared" si="11"/>
        <v>3.0499999999999972E-3</v>
      </c>
      <c r="F71" s="9">
        <f t="shared" si="13"/>
        <v>3.1200000000000394E-3</v>
      </c>
      <c r="G71" s="9">
        <f t="shared" si="16"/>
        <v>1.0360000000000036E-2</v>
      </c>
      <c r="H71">
        <f t="shared" si="14"/>
        <v>3.3969999999999998</v>
      </c>
      <c r="I71">
        <f t="shared" si="12"/>
        <v>9.7344000000002451E-6</v>
      </c>
      <c r="K71">
        <v>55</v>
      </c>
      <c r="L71" s="9">
        <v>0.12690000000000001</v>
      </c>
      <c r="M71" s="24">
        <f>(L69*$M$6)+(L70*$M$7)</f>
        <v>0.12744</v>
      </c>
      <c r="N71" s="9">
        <f>+L71-M71</f>
        <v>-5.3999999999998494E-4</v>
      </c>
    </row>
    <row r="72" spans="2:15">
      <c r="B72">
        <f t="shared" si="9"/>
        <v>5.7999999999999718E-4</v>
      </c>
      <c r="C72" s="49">
        <f t="shared" si="10"/>
        <v>4.212055192447329E-3</v>
      </c>
      <c r="D72">
        <f t="shared" si="15"/>
        <v>1.2779999999999986E-2</v>
      </c>
      <c r="E72" s="6">
        <f t="shared" si="11"/>
        <v>2.5559999999999971E-3</v>
      </c>
      <c r="F72" s="9">
        <f t="shared" si="13"/>
        <v>5.7999999999999718E-4</v>
      </c>
      <c r="G72" s="9">
        <f t="shared" si="16"/>
        <v>1.0940000000000033E-2</v>
      </c>
      <c r="H72">
        <f t="shared" si="14"/>
        <v>4.28</v>
      </c>
      <c r="I72">
        <f t="shared" si="12"/>
        <v>3.3639999999999674E-7</v>
      </c>
    </row>
    <row r="73" spans="2:15">
      <c r="B73">
        <f t="shared" si="9"/>
        <v>1.5000000000000013E-3</v>
      </c>
      <c r="C73" s="49">
        <f t="shared" si="10"/>
        <v>1.1029411764705892E-2</v>
      </c>
      <c r="D73">
        <f t="shared" si="15"/>
        <v>1.4279999999999987E-2</v>
      </c>
      <c r="E73" s="6">
        <f t="shared" si="11"/>
        <v>2.379999999999998E-3</v>
      </c>
      <c r="F73" s="9">
        <f t="shared" si="13"/>
        <v>-1.5000000000000013E-3</v>
      </c>
      <c r="G73" s="9">
        <f t="shared" si="16"/>
        <v>9.4400000000000317E-3</v>
      </c>
      <c r="H73">
        <f t="shared" si="14"/>
        <v>3.9660000000000002</v>
      </c>
      <c r="I73">
        <f t="shared" si="12"/>
        <v>2.2500000000000039E-6</v>
      </c>
    </row>
    <row r="74" spans="2:15">
      <c r="B74">
        <f t="shared" si="9"/>
        <v>2.1200000000000108E-3</v>
      </c>
      <c r="C74" s="49">
        <f t="shared" si="10"/>
        <v>1.5273775216138406E-2</v>
      </c>
      <c r="D74">
        <f t="shared" si="15"/>
        <v>1.6399999999999998E-2</v>
      </c>
      <c r="E74" s="6">
        <f t="shared" si="11"/>
        <v>2.3428571428571426E-3</v>
      </c>
      <c r="F74" s="9">
        <f t="shared" si="13"/>
        <v>2.1200000000000108E-3</v>
      </c>
      <c r="G74" s="9">
        <f t="shared" si="16"/>
        <v>1.1560000000000042E-2</v>
      </c>
      <c r="H74">
        <f t="shared" si="14"/>
        <v>4.9340000000000002</v>
      </c>
      <c r="I74">
        <f t="shared" si="12"/>
        <v>4.4944000000000454E-6</v>
      </c>
    </row>
    <row r="75" spans="2:15">
      <c r="B75">
        <f t="shared" si="9"/>
        <v>4.7199999999999742E-3</v>
      </c>
      <c r="C75" s="49">
        <f t="shared" si="10"/>
        <v>3.3146067415730153E-2</v>
      </c>
      <c r="D75">
        <f t="shared" si="15"/>
        <v>2.1119999999999972E-2</v>
      </c>
      <c r="E75" s="6">
        <f t="shared" si="11"/>
        <v>2.6399999999999965E-3</v>
      </c>
      <c r="F75" s="9">
        <f t="shared" si="13"/>
        <v>4.7199999999999742E-3</v>
      </c>
      <c r="G75" s="9">
        <f t="shared" si="16"/>
        <v>1.6280000000000017E-2</v>
      </c>
      <c r="H75">
        <f t="shared" si="14"/>
        <v>6.1669999999999998</v>
      </c>
      <c r="I75">
        <f t="shared" si="12"/>
        <v>2.2278399999999756E-5</v>
      </c>
    </row>
    <row r="76" spans="2:15">
      <c r="B76">
        <f t="shared" si="9"/>
        <v>2.0600000000000063E-3</v>
      </c>
      <c r="C76" s="49">
        <f t="shared" si="10"/>
        <v>1.4830813534917253E-2</v>
      </c>
      <c r="D76">
        <f t="shared" si="15"/>
        <v>2.3179999999999978E-2</v>
      </c>
      <c r="E76" s="6">
        <f t="shared" si="11"/>
        <v>2.5755555555555532E-3</v>
      </c>
      <c r="F76" s="9">
        <f t="shared" si="13"/>
        <v>-2.0600000000000063E-3</v>
      </c>
      <c r="G76" s="9">
        <f t="shared" si="16"/>
        <v>1.422000000000001E-2</v>
      </c>
      <c r="H76">
        <f t="shared" si="14"/>
        <v>5.5209999999999999</v>
      </c>
      <c r="I76">
        <f t="shared" si="12"/>
        <v>4.2436000000000257E-6</v>
      </c>
    </row>
    <row r="77" spans="2:15">
      <c r="B77">
        <f t="shared" si="9"/>
        <v>7.8000000000000014E-3</v>
      </c>
      <c r="C77" s="49">
        <f t="shared" si="10"/>
        <v>5.2667116812964217E-2</v>
      </c>
      <c r="D77">
        <f t="shared" si="15"/>
        <v>3.097999999999998E-2</v>
      </c>
      <c r="E77" s="6">
        <f t="shared" si="11"/>
        <v>3.0979999999999979E-3</v>
      </c>
      <c r="F77" s="9">
        <f t="shared" si="13"/>
        <v>7.8000000000000014E-3</v>
      </c>
      <c r="G77" s="9">
        <f t="shared" si="16"/>
        <v>2.2020000000000012E-2</v>
      </c>
      <c r="H77">
        <f t="shared" si="14"/>
        <v>7.1079999999999997</v>
      </c>
      <c r="I77">
        <f t="shared" si="12"/>
        <v>6.0840000000000021E-5</v>
      </c>
    </row>
    <row r="78" spans="2:15">
      <c r="B78">
        <f t="shared" si="9"/>
        <v>1.0199999999999931E-3</v>
      </c>
      <c r="C78" s="49">
        <f t="shared" si="10"/>
        <v>7.1129707112970236E-3</v>
      </c>
      <c r="D78">
        <f t="shared" si="15"/>
        <v>3.1999999999999973E-2</v>
      </c>
      <c r="E78" s="6">
        <f t="shared" si="11"/>
        <v>2.9090909090909067E-3</v>
      </c>
      <c r="F78" s="9">
        <f t="shared" si="13"/>
        <v>-1.0199999999999931E-3</v>
      </c>
      <c r="G78" s="9">
        <f t="shared" si="16"/>
        <v>2.1000000000000019E-2</v>
      </c>
      <c r="H78">
        <f t="shared" si="14"/>
        <v>7.2190000000000003</v>
      </c>
      <c r="I78">
        <f t="shared" si="12"/>
        <v>1.040399999999986E-6</v>
      </c>
    </row>
    <row r="79" spans="2:15">
      <c r="B79">
        <f t="shared" si="9"/>
        <v>2.2799999999999765E-3</v>
      </c>
      <c r="C79" s="49">
        <f t="shared" si="10"/>
        <v>1.5944055944055777E-2</v>
      </c>
      <c r="D79">
        <f t="shared" si="15"/>
        <v>3.4279999999999949E-2</v>
      </c>
      <c r="E79" s="6">
        <f t="shared" si="11"/>
        <v>2.8566666666666623E-3</v>
      </c>
      <c r="F79" s="9">
        <f t="shared" si="13"/>
        <v>-2.2799999999999765E-3</v>
      </c>
      <c r="G79" s="9">
        <f t="shared" si="16"/>
        <v>1.8720000000000042E-2</v>
      </c>
      <c r="H79">
        <f t="shared" si="14"/>
        <v>6.5529999999999999</v>
      </c>
      <c r="I79">
        <f t="shared" si="12"/>
        <v>5.1983999999998925E-6</v>
      </c>
    </row>
    <row r="80" spans="2:15">
      <c r="B80">
        <f t="shared" si="9"/>
        <v>1.2399999999999911E-3</v>
      </c>
      <c r="C80" s="49">
        <f t="shared" si="10"/>
        <v>8.58725761772847E-3</v>
      </c>
      <c r="D80">
        <f t="shared" si="15"/>
        <v>3.5519999999999941E-2</v>
      </c>
      <c r="E80" s="6">
        <f t="shared" si="11"/>
        <v>2.7323076923076875E-3</v>
      </c>
      <c r="F80" s="9">
        <f t="shared" si="13"/>
        <v>1.2399999999999911E-3</v>
      </c>
      <c r="G80" s="9">
        <f t="shared" si="16"/>
        <v>1.9960000000000033E-2</v>
      </c>
      <c r="H80">
        <f t="shared" si="14"/>
        <v>7.3049999999999997</v>
      </c>
      <c r="I80">
        <f t="shared" si="12"/>
        <v>1.5375999999999779E-6</v>
      </c>
    </row>
    <row r="81" spans="2:9">
      <c r="B81">
        <f t="shared" si="9"/>
        <v>8.9400000000000035E-3</v>
      </c>
      <c r="C81" s="49">
        <f t="shared" si="10"/>
        <v>6.6271312083024489E-2</v>
      </c>
      <c r="D81">
        <f t="shared" si="15"/>
        <v>4.4459999999999944E-2</v>
      </c>
      <c r="E81" s="6">
        <f t="shared" si="11"/>
        <v>3.1757142857142817E-3</v>
      </c>
      <c r="F81" s="9">
        <f t="shared" si="13"/>
        <v>-8.9400000000000035E-3</v>
      </c>
      <c r="G81" s="9">
        <f t="shared" si="16"/>
        <v>1.102000000000003E-2</v>
      </c>
      <c r="H81">
        <f t="shared" si="14"/>
        <v>3.47</v>
      </c>
      <c r="I81">
        <f t="shared" si="12"/>
        <v>7.9923600000000056E-5</v>
      </c>
    </row>
    <row r="82" spans="2:9">
      <c r="B82">
        <f t="shared" si="9"/>
        <v>6.6999999999999837E-3</v>
      </c>
      <c r="C82" s="49">
        <f t="shared" si="10"/>
        <v>5.0757575757575633E-2</v>
      </c>
      <c r="D82">
        <f t="shared" si="15"/>
        <v>5.1159999999999928E-2</v>
      </c>
      <c r="E82" s="6">
        <f t="shared" si="11"/>
        <v>3.4106666666666617E-3</v>
      </c>
      <c r="F82" s="9">
        <f t="shared" si="13"/>
        <v>-6.6999999999999837E-3</v>
      </c>
      <c r="G82" s="9">
        <f t="shared" si="16"/>
        <v>4.320000000000046E-3</v>
      </c>
      <c r="H82">
        <f t="shared" si="14"/>
        <v>1.2669999999999999</v>
      </c>
      <c r="I82">
        <f t="shared" si="12"/>
        <v>4.4889999999999782E-5</v>
      </c>
    </row>
    <row r="83" spans="2:9">
      <c r="B83">
        <f t="shared" si="9"/>
        <v>3.1599999999999961E-3</v>
      </c>
      <c r="C83" s="49">
        <f t="shared" si="10"/>
        <v>2.4307692307692277E-2</v>
      </c>
      <c r="D83">
        <f t="shared" si="15"/>
        <v>5.4319999999999924E-2</v>
      </c>
      <c r="E83" s="6">
        <f t="shared" si="11"/>
        <v>3.3949999999999952E-3</v>
      </c>
      <c r="F83" s="9">
        <f t="shared" si="13"/>
        <v>-3.1599999999999961E-3</v>
      </c>
      <c r="G83" s="9">
        <f t="shared" si="16"/>
        <v>1.1600000000000499E-3</v>
      </c>
      <c r="H83">
        <f t="shared" si="14"/>
        <v>0.34200000000000003</v>
      </c>
      <c r="I83">
        <f t="shared" si="12"/>
        <v>9.985599999999976E-6</v>
      </c>
    </row>
    <row r="84" spans="2:9">
      <c r="B84">
        <f t="shared" si="9"/>
        <v>3.5999999999999921E-3</v>
      </c>
      <c r="C84" s="49">
        <f t="shared" si="10"/>
        <v>2.8301886792452765E-2</v>
      </c>
      <c r="D84">
        <f t="shared" si="15"/>
        <v>5.7919999999999916E-2</v>
      </c>
      <c r="E84" s="6">
        <f t="shared" si="11"/>
        <v>3.4070588235294067E-3</v>
      </c>
      <c r="F84" s="9">
        <f t="shared" si="13"/>
        <v>-3.5999999999999921E-3</v>
      </c>
      <c r="G84" s="9">
        <f t="shared" si="16"/>
        <v>-2.4399999999999422E-3</v>
      </c>
      <c r="H84">
        <f t="shared" si="14"/>
        <v>-0.71599999999999997</v>
      </c>
      <c r="I84">
        <f t="shared" si="12"/>
        <v>1.2959999999999944E-5</v>
      </c>
    </row>
    <row r="85" spans="2:9">
      <c r="B85">
        <f t="shared" si="9"/>
        <v>5.4199999999999943E-3</v>
      </c>
      <c r="C85" s="49">
        <f t="shared" si="10"/>
        <v>4.4100895036615087E-2</v>
      </c>
      <c r="D85">
        <f t="shared" si="15"/>
        <v>6.333999999999991E-2</v>
      </c>
      <c r="E85" s="6">
        <f t="shared" si="11"/>
        <v>3.5188888888888839E-3</v>
      </c>
      <c r="F85" s="9">
        <f t="shared" si="13"/>
        <v>-5.4199999999999943E-3</v>
      </c>
      <c r="G85" s="9">
        <f t="shared" si="16"/>
        <v>-7.8599999999999365E-3</v>
      </c>
      <c r="H85">
        <f t="shared" si="14"/>
        <v>-2.234</v>
      </c>
      <c r="I85">
        <f t="shared" si="12"/>
        <v>2.9376399999999938E-5</v>
      </c>
    </row>
    <row r="86" spans="2:9">
      <c r="B86">
        <f t="shared" si="9"/>
        <v>5.2000000000000657E-4</v>
      </c>
      <c r="C86" s="49">
        <f t="shared" si="10"/>
        <v>4.1901692183723329E-3</v>
      </c>
      <c r="D86">
        <f t="shared" si="15"/>
        <v>6.3859999999999917E-2</v>
      </c>
      <c r="E86" s="6">
        <f t="shared" si="11"/>
        <v>3.361052631578943E-3</v>
      </c>
      <c r="F86" s="9">
        <f t="shared" si="13"/>
        <v>-5.2000000000000657E-4</v>
      </c>
      <c r="G86" s="9">
        <f t="shared" si="16"/>
        <v>-8.379999999999943E-3</v>
      </c>
      <c r="H86">
        <f t="shared" si="14"/>
        <v>-2.4929999999999999</v>
      </c>
      <c r="I86">
        <f t="shared" si="12"/>
        <v>2.7040000000000682E-7</v>
      </c>
    </row>
    <row r="87" spans="2:9">
      <c r="B87">
        <f t="shared" si="9"/>
        <v>2.2000000000001185E-4</v>
      </c>
      <c r="C87" s="49">
        <f t="shared" si="10"/>
        <v>1.7828200972448288E-3</v>
      </c>
      <c r="D87">
        <f t="shared" si="15"/>
        <v>6.4079999999999929E-2</v>
      </c>
      <c r="E87" s="6">
        <f t="shared" si="11"/>
        <v>3.2039999999999963E-3</v>
      </c>
      <c r="F87" s="9">
        <f t="shared" si="13"/>
        <v>-2.2000000000001185E-4</v>
      </c>
      <c r="G87" s="9">
        <f t="shared" si="16"/>
        <v>-8.5999999999999549E-3</v>
      </c>
      <c r="H87">
        <f t="shared" si="14"/>
        <v>-2.6840000000000002</v>
      </c>
      <c r="I87">
        <f t="shared" si="12"/>
        <v>4.8400000000005218E-8</v>
      </c>
    </row>
    <row r="88" spans="2:9">
      <c r="B88">
        <f t="shared" si="9"/>
        <v>5.3200000000000053E-3</v>
      </c>
      <c r="C88" s="49">
        <f t="shared" si="10"/>
        <v>4.1240310077519417E-2</v>
      </c>
      <c r="D88">
        <f t="shared" si="15"/>
        <v>6.9399999999999934E-2</v>
      </c>
      <c r="E88" s="6">
        <f t="shared" si="11"/>
        <v>3.3047619047619015E-3</v>
      </c>
      <c r="F88" s="9">
        <f t="shared" si="13"/>
        <v>5.3200000000000053E-3</v>
      </c>
      <c r="G88" s="9">
        <f t="shared" si="16"/>
        <v>-3.2799999999999496E-3</v>
      </c>
      <c r="H88">
        <f t="shared" si="14"/>
        <v>-0.99299999999999999</v>
      </c>
      <c r="I88">
        <f t="shared" si="12"/>
        <v>2.8302400000000056E-5</v>
      </c>
    </row>
    <row r="89" spans="2:9">
      <c r="B89">
        <f t="shared" si="9"/>
        <v>2.6599999999999818E-3</v>
      </c>
      <c r="C89" s="49">
        <f t="shared" si="10"/>
        <v>2.1434327155519597E-2</v>
      </c>
      <c r="D89">
        <f t="shared" si="15"/>
        <v>7.2059999999999916E-2</v>
      </c>
      <c r="E89" s="6">
        <f t="shared" si="11"/>
        <v>3.2754545454545415E-3</v>
      </c>
      <c r="F89" s="9">
        <f t="shared" si="13"/>
        <v>-2.6599999999999818E-3</v>
      </c>
      <c r="G89" s="9">
        <f t="shared" si="16"/>
        <v>-5.9399999999999314E-3</v>
      </c>
      <c r="H89">
        <f t="shared" si="14"/>
        <v>-1.8129999999999999</v>
      </c>
      <c r="I89">
        <f t="shared" si="12"/>
        <v>7.0755999999999031E-6</v>
      </c>
    </row>
    <row r="90" spans="2:9">
      <c r="B90">
        <f t="shared" si="9"/>
        <v>4.3999999999999595E-4</v>
      </c>
      <c r="C90" s="49">
        <f t="shared" si="10"/>
        <v>3.4782608695651854E-3</v>
      </c>
      <c r="D90">
        <f t="shared" si="15"/>
        <v>7.2499999999999912E-2</v>
      </c>
      <c r="E90" s="6">
        <f t="shared" si="11"/>
        <v>3.1521739130434745E-3</v>
      </c>
      <c r="F90" s="9">
        <f t="shared" si="13"/>
        <v>4.3999999999999595E-4</v>
      </c>
      <c r="G90" s="9">
        <f t="shared" si="16"/>
        <v>-5.4999999999999355E-3</v>
      </c>
      <c r="H90">
        <f t="shared" si="14"/>
        <v>-1.7450000000000001</v>
      </c>
      <c r="I90">
        <f t="shared" si="12"/>
        <v>1.9359999999999644E-7</v>
      </c>
    </row>
    <row r="91" spans="2:9">
      <c r="B91">
        <f t="shared" si="9"/>
        <v>2.1399999999999891E-3</v>
      </c>
      <c r="C91" s="49">
        <f t="shared" si="10"/>
        <v>1.7341977309562311E-2</v>
      </c>
      <c r="D91">
        <f t="shared" si="15"/>
        <v>7.4639999999999901E-2</v>
      </c>
      <c r="E91" s="6">
        <f t="shared" si="11"/>
        <v>3.109999999999996E-3</v>
      </c>
      <c r="F91" s="9">
        <f t="shared" si="13"/>
        <v>-2.1399999999999891E-3</v>
      </c>
      <c r="G91" s="9">
        <f t="shared" si="16"/>
        <v>-7.6399999999999246E-3</v>
      </c>
      <c r="H91">
        <f t="shared" si="14"/>
        <v>-2.4569999999999999</v>
      </c>
      <c r="I91">
        <f t="shared" si="12"/>
        <v>4.5795999999999536E-6</v>
      </c>
    </row>
    <row r="92" spans="2:9">
      <c r="B92">
        <f t="shared" si="9"/>
        <v>1.8600000000000005E-3</v>
      </c>
      <c r="C92" s="49">
        <f t="shared" si="10"/>
        <v>1.4703557312252969E-2</v>
      </c>
      <c r="D92">
        <f t="shared" si="15"/>
        <v>7.6499999999999901E-2</v>
      </c>
      <c r="E92" s="6">
        <f t="shared" si="11"/>
        <v>3.0599999999999959E-3</v>
      </c>
      <c r="F92" s="9">
        <f t="shared" si="13"/>
        <v>1.8600000000000005E-3</v>
      </c>
      <c r="G92" s="9">
        <f t="shared" si="16"/>
        <v>-5.7799999999999241E-3</v>
      </c>
      <c r="H92">
        <f t="shared" si="14"/>
        <v>-1.889</v>
      </c>
      <c r="I92">
        <f t="shared" si="12"/>
        <v>3.459600000000002E-6</v>
      </c>
    </row>
    <row r="93" spans="2:9">
      <c r="B93">
        <f t="shared" si="9"/>
        <v>2.5400000000000145E-3</v>
      </c>
      <c r="C93" s="49">
        <f t="shared" si="10"/>
        <v>1.9874804381846748E-2</v>
      </c>
      <c r="D93">
        <f t="shared" si="15"/>
        <v>7.9039999999999916E-2</v>
      </c>
      <c r="E93" s="6">
        <f t="shared" si="11"/>
        <v>3.0399999999999967E-3</v>
      </c>
      <c r="F93" s="9">
        <f t="shared" si="13"/>
        <v>2.5400000000000145E-3</v>
      </c>
      <c r="G93" s="9">
        <f t="shared" si="16"/>
        <v>-3.2399999999999096E-3</v>
      </c>
      <c r="H93">
        <f t="shared" si="14"/>
        <v>-1.0660000000000001</v>
      </c>
      <c r="I93">
        <f t="shared" si="12"/>
        <v>6.4516000000000739E-6</v>
      </c>
    </row>
    <row r="94" spans="2:9">
      <c r="B94">
        <f t="shared" si="9"/>
        <v>2.8199999999999892E-3</v>
      </c>
      <c r="C94" s="49">
        <f t="shared" si="10"/>
        <v>2.1675634127594077E-2</v>
      </c>
      <c r="D94">
        <f t="shared" si="15"/>
        <v>8.1859999999999905E-2</v>
      </c>
      <c r="E94" s="6">
        <f t="shared" si="11"/>
        <v>3.0318518518518485E-3</v>
      </c>
      <c r="F94" s="9">
        <f t="shared" si="13"/>
        <v>2.8199999999999892E-3</v>
      </c>
      <c r="G94" s="9">
        <f t="shared" si="16"/>
        <v>-4.1999999999992044E-4</v>
      </c>
      <c r="H94">
        <f t="shared" si="14"/>
        <v>-0.13900000000000001</v>
      </c>
      <c r="I94">
        <f t="shared" si="12"/>
        <v>7.9523999999999393E-6</v>
      </c>
    </row>
    <row r="95" spans="2:9">
      <c r="B95">
        <f t="shared" si="9"/>
        <v>1.2199999999999989E-3</v>
      </c>
      <c r="C95" s="49">
        <f t="shared" si="10"/>
        <v>9.3558282208588885E-3</v>
      </c>
      <c r="D95">
        <f t="shared" si="15"/>
        <v>8.3079999999999904E-2</v>
      </c>
      <c r="E95" s="6">
        <f t="shared" si="11"/>
        <v>2.9671428571428535E-3</v>
      </c>
      <c r="F95" s="9">
        <f t="shared" si="13"/>
        <v>1.2199999999999989E-3</v>
      </c>
      <c r="G95" s="9">
        <f t="shared" si="16"/>
        <v>8.0000000000007843E-4</v>
      </c>
      <c r="H95">
        <f t="shared" si="14"/>
        <v>0.27</v>
      </c>
      <c r="I95">
        <f t="shared" si="12"/>
        <v>1.4883999999999973E-6</v>
      </c>
    </row>
    <row r="96" spans="2:9">
      <c r="B96">
        <f t="shared" si="9"/>
        <v>2.8000000000000247E-4</v>
      </c>
      <c r="C96" s="49">
        <f t="shared" si="10"/>
        <v>2.1538461538461728E-3</v>
      </c>
      <c r="D96">
        <f t="shared" si="15"/>
        <v>8.3359999999999906E-2</v>
      </c>
      <c r="E96" s="6">
        <f t="shared" si="11"/>
        <v>2.8744827586206865E-3</v>
      </c>
      <c r="F96" s="9">
        <f t="shared" si="13"/>
        <v>-2.8000000000000247E-4</v>
      </c>
      <c r="G96" s="9">
        <f t="shared" si="16"/>
        <v>5.2000000000007596E-4</v>
      </c>
      <c r="H96">
        <f t="shared" si="14"/>
        <v>0.18099999999999999</v>
      </c>
      <c r="I96">
        <f t="shared" si="12"/>
        <v>7.8400000000001377E-8</v>
      </c>
    </row>
    <row r="97" spans="2:9">
      <c r="B97">
        <f t="shared" si="9"/>
        <v>1.0600000000000054E-3</v>
      </c>
      <c r="C97" s="49">
        <f t="shared" si="10"/>
        <v>8.2106893880713044E-3</v>
      </c>
      <c r="D97">
        <f t="shared" si="15"/>
        <v>8.4419999999999912E-2</v>
      </c>
      <c r="E97" s="6">
        <f t="shared" si="11"/>
        <v>2.8139999999999971E-3</v>
      </c>
      <c r="F97" s="9">
        <f t="shared" si="13"/>
        <v>-1.0600000000000054E-3</v>
      </c>
      <c r="G97" s="9">
        <f t="shared" si="16"/>
        <v>-5.3999999999992943E-4</v>
      </c>
      <c r="H97">
        <f t="shared" si="14"/>
        <v>-0.192</v>
      </c>
      <c r="I97">
        <f t="shared" si="12"/>
        <v>1.1236000000000114E-6</v>
      </c>
    </row>
    <row r="98" spans="2:9">
      <c r="B98">
        <f t="shared" si="9"/>
        <v>3.7400000000000211E-3</v>
      </c>
      <c r="C98" s="49">
        <f t="shared" si="10"/>
        <v>2.8078078078078234E-2</v>
      </c>
      <c r="D98">
        <f t="shared" si="15"/>
        <v>8.8159999999999933E-2</v>
      </c>
      <c r="E98" s="6">
        <f t="shared" si="11"/>
        <v>2.8438709677419331E-3</v>
      </c>
      <c r="F98" s="9">
        <f t="shared" si="13"/>
        <v>3.7400000000000211E-3</v>
      </c>
      <c r="G98" s="9">
        <f t="shared" si="16"/>
        <v>3.2000000000000917E-3</v>
      </c>
      <c r="H98">
        <f t="shared" si="14"/>
        <v>1.125</v>
      </c>
      <c r="I98">
        <f t="shared" si="12"/>
        <v>1.3987600000000157E-5</v>
      </c>
    </row>
    <row r="99" spans="2:9">
      <c r="B99">
        <f t="shared" si="9"/>
        <v>4.1400000000000048E-3</v>
      </c>
      <c r="C99" s="49">
        <f t="shared" si="10"/>
        <v>3.0508474576271219E-2</v>
      </c>
      <c r="D99">
        <f t="shared" si="15"/>
        <v>9.2299999999999938E-2</v>
      </c>
      <c r="E99" s="6">
        <f t="shared" si="11"/>
        <v>2.8843749999999981E-3</v>
      </c>
      <c r="F99" s="9">
        <f t="shared" si="13"/>
        <v>4.1400000000000048E-3</v>
      </c>
      <c r="G99" s="9">
        <f t="shared" si="16"/>
        <v>7.3400000000000964E-3</v>
      </c>
      <c r="H99">
        <f t="shared" si="14"/>
        <v>2.5449999999999999</v>
      </c>
      <c r="I99">
        <f t="shared" si="12"/>
        <v>1.7139600000000038E-5</v>
      </c>
    </row>
    <row r="100" spans="2:9">
      <c r="B100">
        <f t="shared" ref="B100:B118" si="17">+F38</f>
        <v>2.9999999999999472E-4</v>
      </c>
      <c r="C100" s="49">
        <f t="shared" ref="C100:C118" si="18">+B100/D38</f>
        <v>2.2222222222221828E-3</v>
      </c>
      <c r="D100">
        <f t="shared" si="15"/>
        <v>9.2599999999999932E-2</v>
      </c>
      <c r="E100" s="6">
        <f t="shared" ref="E100:E118" si="19">D100/A38</f>
        <v>2.806060606060604E-3</v>
      </c>
      <c r="F100" s="9">
        <f t="shared" si="13"/>
        <v>2.9999999999999472E-4</v>
      </c>
      <c r="G100" s="9">
        <f t="shared" si="16"/>
        <v>7.6400000000000912E-3</v>
      </c>
      <c r="H100">
        <f t="shared" si="14"/>
        <v>2.7229999999999999</v>
      </c>
      <c r="I100">
        <f t="shared" ref="I100:I118" si="20">+F38^2</f>
        <v>8.9999999999996835E-8</v>
      </c>
    </row>
    <row r="101" spans="2:9">
      <c r="B101">
        <f t="shared" si="17"/>
        <v>3.4199999999999786E-3</v>
      </c>
      <c r="C101" s="49">
        <f t="shared" si="18"/>
        <v>2.4657534246575189E-2</v>
      </c>
      <c r="D101">
        <f t="shared" si="15"/>
        <v>9.6019999999999911E-2</v>
      </c>
      <c r="E101" s="6">
        <f t="shared" si="19"/>
        <v>2.8241176470588207E-3</v>
      </c>
      <c r="F101" s="9">
        <f t="shared" ref="F101:F118" si="21">+D39-E39</f>
        <v>3.4199999999999786E-3</v>
      </c>
      <c r="G101" s="9">
        <f t="shared" si="16"/>
        <v>1.106000000000007E-2</v>
      </c>
      <c r="H101">
        <f t="shared" si="14"/>
        <v>3.9159999999999999</v>
      </c>
      <c r="I101">
        <f t="shared" si="20"/>
        <v>1.1696399999999853E-5</v>
      </c>
    </row>
    <row r="102" spans="2:9">
      <c r="B102">
        <f t="shared" si="17"/>
        <v>3.2200000000000006E-3</v>
      </c>
      <c r="C102" s="49">
        <f t="shared" si="18"/>
        <v>2.402985074626866E-2</v>
      </c>
      <c r="D102">
        <f t="shared" si="15"/>
        <v>9.9239999999999912E-2</v>
      </c>
      <c r="E102" s="6">
        <f t="shared" si="19"/>
        <v>2.835428571428569E-3</v>
      </c>
      <c r="F102" s="9">
        <f t="shared" si="21"/>
        <v>-3.2200000000000006E-3</v>
      </c>
      <c r="G102" s="9">
        <f t="shared" si="16"/>
        <v>7.8400000000000691E-3</v>
      </c>
      <c r="H102">
        <f t="shared" si="14"/>
        <v>2.7650000000000001</v>
      </c>
      <c r="I102">
        <f t="shared" si="20"/>
        <v>1.0368400000000004E-5</v>
      </c>
    </row>
    <row r="103" spans="2:9">
      <c r="B103">
        <f t="shared" si="17"/>
        <v>1.8199999999999883E-3</v>
      </c>
      <c r="C103" s="49">
        <f t="shared" si="18"/>
        <v>1.3217138707334701E-2</v>
      </c>
      <c r="D103">
        <f t="shared" si="15"/>
        <v>0.1010599999999999</v>
      </c>
      <c r="E103" s="6">
        <f t="shared" si="19"/>
        <v>2.8072222222222196E-3</v>
      </c>
      <c r="F103" s="9">
        <f t="shared" si="21"/>
        <v>1.8199999999999883E-3</v>
      </c>
      <c r="G103" s="9">
        <f t="shared" si="16"/>
        <v>9.6600000000000574E-3</v>
      </c>
      <c r="H103">
        <f t="shared" si="14"/>
        <v>3.4409999999999998</v>
      </c>
      <c r="I103">
        <f t="shared" si="20"/>
        <v>3.3123999999999575E-6</v>
      </c>
    </row>
    <row r="104" spans="2:9">
      <c r="B104">
        <f t="shared" si="17"/>
        <v>2.2800000000000042E-3</v>
      </c>
      <c r="C104" s="49">
        <f t="shared" si="18"/>
        <v>1.6462093862815913E-2</v>
      </c>
      <c r="D104">
        <f t="shared" si="15"/>
        <v>0.1033399999999999</v>
      </c>
      <c r="E104" s="6">
        <f t="shared" si="19"/>
        <v>2.7929729729729703E-3</v>
      </c>
      <c r="F104" s="9">
        <f t="shared" si="21"/>
        <v>2.2800000000000042E-3</v>
      </c>
      <c r="G104" s="9">
        <f t="shared" si="16"/>
        <v>1.1940000000000062E-2</v>
      </c>
      <c r="H104">
        <f t="shared" si="14"/>
        <v>4.2750000000000004</v>
      </c>
      <c r="I104">
        <f t="shared" si="20"/>
        <v>5.1984000000000195E-6</v>
      </c>
    </row>
    <row r="105" spans="2:9">
      <c r="B105">
        <f t="shared" si="17"/>
        <v>1.8799999999999928E-3</v>
      </c>
      <c r="C105" s="49">
        <f t="shared" si="18"/>
        <v>1.3793103448275808E-2</v>
      </c>
      <c r="D105">
        <f t="shared" si="15"/>
        <v>0.1052199999999999</v>
      </c>
      <c r="E105" s="6">
        <f t="shared" si="19"/>
        <v>2.7689473684210501E-3</v>
      </c>
      <c r="F105" s="9">
        <f t="shared" si="21"/>
        <v>-1.8799999999999928E-3</v>
      </c>
      <c r="G105" s="9">
        <f t="shared" si="16"/>
        <v>1.0060000000000069E-2</v>
      </c>
      <c r="H105">
        <f t="shared" si="14"/>
        <v>3.633</v>
      </c>
      <c r="I105">
        <f t="shared" si="20"/>
        <v>3.5343999999999729E-6</v>
      </c>
    </row>
    <row r="106" spans="2:9">
      <c r="B106">
        <f t="shared" si="17"/>
        <v>2.8000000000003022E-4</v>
      </c>
      <c r="C106" s="49">
        <f t="shared" si="18"/>
        <v>2.045288531775239E-3</v>
      </c>
      <c r="D106">
        <f t="shared" si="15"/>
        <v>0.10549999999999993</v>
      </c>
      <c r="E106" s="6">
        <f t="shared" si="19"/>
        <v>2.7051282051282033E-3</v>
      </c>
      <c r="F106" s="9">
        <f t="shared" si="21"/>
        <v>-2.8000000000003022E-4</v>
      </c>
      <c r="G106" s="9">
        <f t="shared" si="16"/>
        <v>9.7800000000000387E-3</v>
      </c>
      <c r="H106">
        <f t="shared" si="14"/>
        <v>3.6150000000000002</v>
      </c>
      <c r="I106">
        <f t="shared" si="20"/>
        <v>7.8400000000016928E-8</v>
      </c>
    </row>
    <row r="107" spans="2:9">
      <c r="B107">
        <f t="shared" si="17"/>
        <v>1.8600000000000005E-3</v>
      </c>
      <c r="C107" s="49">
        <f t="shared" si="18"/>
        <v>1.3798219584569737E-2</v>
      </c>
      <c r="D107">
        <f t="shared" si="15"/>
        <v>0.10735999999999993</v>
      </c>
      <c r="E107" s="6">
        <f t="shared" si="19"/>
        <v>2.683999999999998E-3</v>
      </c>
      <c r="F107" s="9">
        <f t="shared" si="21"/>
        <v>-1.8600000000000005E-3</v>
      </c>
      <c r="G107" s="9">
        <f t="shared" si="16"/>
        <v>7.9200000000000381E-3</v>
      </c>
      <c r="H107">
        <f t="shared" si="14"/>
        <v>2.9510000000000001</v>
      </c>
      <c r="I107">
        <f t="shared" si="20"/>
        <v>3.459600000000002E-6</v>
      </c>
    </row>
    <row r="108" spans="2:9">
      <c r="B108">
        <f t="shared" si="17"/>
        <v>4.8399999999999832E-3</v>
      </c>
      <c r="C108" s="49">
        <f t="shared" si="18"/>
        <v>3.700305810397541E-2</v>
      </c>
      <c r="D108">
        <f t="shared" si="15"/>
        <v>0.11219999999999991</v>
      </c>
      <c r="E108" s="6">
        <f t="shared" si="19"/>
        <v>2.7365853658536565E-3</v>
      </c>
      <c r="F108" s="9">
        <f t="shared" si="21"/>
        <v>-4.8399999999999832E-3</v>
      </c>
      <c r="G108" s="9">
        <f t="shared" si="16"/>
        <v>3.0800000000000549E-3</v>
      </c>
      <c r="H108">
        <f t="shared" si="14"/>
        <v>1.125</v>
      </c>
      <c r="I108">
        <f t="shared" si="20"/>
        <v>2.3425599999999839E-5</v>
      </c>
    </row>
    <row r="109" spans="2:9">
      <c r="B109">
        <f t="shared" si="17"/>
        <v>2.2999999999999965E-3</v>
      </c>
      <c r="C109" s="49">
        <f t="shared" si="18"/>
        <v>1.7678708685626415E-2</v>
      </c>
      <c r="D109">
        <f t="shared" si="15"/>
        <v>0.11449999999999991</v>
      </c>
      <c r="E109" s="6">
        <f t="shared" si="19"/>
        <v>2.7261904761904741E-3</v>
      </c>
      <c r="F109" s="9">
        <f t="shared" si="21"/>
        <v>-2.2999999999999965E-3</v>
      </c>
      <c r="G109" s="9">
        <f t="shared" si="16"/>
        <v>7.8000000000005842E-4</v>
      </c>
      <c r="H109">
        <f t="shared" si="14"/>
        <v>0.28599999999999998</v>
      </c>
      <c r="I109">
        <f t="shared" si="20"/>
        <v>5.2899999999999841E-6</v>
      </c>
    </row>
    <row r="110" spans="2:9">
      <c r="B110">
        <f t="shared" si="17"/>
        <v>3.2799999999999774E-3</v>
      </c>
      <c r="C110" s="49">
        <f t="shared" si="18"/>
        <v>2.5806451612903045E-2</v>
      </c>
      <c r="D110">
        <f t="shared" si="15"/>
        <v>0.11777999999999988</v>
      </c>
      <c r="E110" s="6">
        <f t="shared" si="19"/>
        <v>2.7390697674418577E-3</v>
      </c>
      <c r="F110" s="9">
        <f t="shared" si="21"/>
        <v>-3.2799999999999774E-3</v>
      </c>
      <c r="G110" s="9">
        <f t="shared" si="16"/>
        <v>-2.499999999999919E-3</v>
      </c>
      <c r="H110">
        <f t="shared" si="14"/>
        <v>-0.91300000000000003</v>
      </c>
      <c r="I110">
        <f t="shared" si="20"/>
        <v>1.0758399999999851E-5</v>
      </c>
    </row>
    <row r="111" spans="2:9">
      <c r="B111">
        <f t="shared" si="17"/>
        <v>3.0000000000002247E-4</v>
      </c>
      <c r="C111" s="49">
        <f t="shared" si="18"/>
        <v>2.3437500000001756E-3</v>
      </c>
      <c r="D111">
        <f t="shared" si="15"/>
        <v>0.11807999999999991</v>
      </c>
      <c r="E111" s="6">
        <f t="shared" si="19"/>
        <v>2.6836363636363616E-3</v>
      </c>
      <c r="F111" s="9">
        <f t="shared" si="21"/>
        <v>-3.0000000000002247E-4</v>
      </c>
      <c r="G111" s="9">
        <f t="shared" si="16"/>
        <v>-2.7999999999999414E-3</v>
      </c>
      <c r="H111">
        <f t="shared" si="14"/>
        <v>-1.0429999999999999</v>
      </c>
      <c r="I111">
        <f t="shared" si="20"/>
        <v>9.0000000000013485E-8</v>
      </c>
    </row>
    <row r="112" spans="2:9">
      <c r="B112">
        <f t="shared" si="17"/>
        <v>2.5600000000000067E-3</v>
      </c>
      <c r="C112" s="49">
        <f t="shared" si="18"/>
        <v>1.966205837173584E-2</v>
      </c>
      <c r="D112">
        <f t="shared" si="15"/>
        <v>0.12063999999999991</v>
      </c>
      <c r="E112" s="6">
        <f t="shared" si="19"/>
        <v>2.6808888888888872E-3</v>
      </c>
      <c r="F112" s="9">
        <f t="shared" si="21"/>
        <v>2.5600000000000067E-3</v>
      </c>
      <c r="G112" s="9">
        <f t="shared" si="16"/>
        <v>-2.3999999999993471E-4</v>
      </c>
      <c r="H112">
        <f t="shared" si="14"/>
        <v>-0.09</v>
      </c>
      <c r="I112">
        <f t="shared" si="20"/>
        <v>6.5536000000000341E-6</v>
      </c>
    </row>
    <row r="113" spans="1:9">
      <c r="B113">
        <f t="shared" si="17"/>
        <v>8.799999999999919E-4</v>
      </c>
      <c r="C113" s="49">
        <f t="shared" si="18"/>
        <v>6.7588325652841157E-3</v>
      </c>
      <c r="D113">
        <f t="shared" si="15"/>
        <v>0.12151999999999991</v>
      </c>
      <c r="E113" s="6">
        <f t="shared" si="19"/>
        <v>2.6417391304347808E-3</v>
      </c>
      <c r="F113" s="9">
        <f t="shared" si="21"/>
        <v>8.799999999999919E-4</v>
      </c>
      <c r="G113" s="9">
        <f t="shared" si="16"/>
        <v>6.4000000000005719E-4</v>
      </c>
      <c r="H113">
        <f t="shared" si="14"/>
        <v>0.24199999999999999</v>
      </c>
      <c r="I113">
        <f t="shared" si="20"/>
        <v>7.7439999999998576E-7</v>
      </c>
    </row>
    <row r="114" spans="1:9">
      <c r="B114">
        <f t="shared" si="17"/>
        <v>4.0999999999999925E-3</v>
      </c>
      <c r="C114" s="49">
        <f t="shared" si="18"/>
        <v>3.0528667163067704E-2</v>
      </c>
      <c r="D114">
        <f t="shared" si="15"/>
        <v>0.1256199999999999</v>
      </c>
      <c r="E114" s="6">
        <f t="shared" si="19"/>
        <v>2.6727659574468064E-3</v>
      </c>
      <c r="F114" s="9">
        <f t="shared" si="21"/>
        <v>4.0999999999999925E-3</v>
      </c>
      <c r="G114" s="9">
        <f t="shared" si="16"/>
        <v>4.7400000000000497E-3</v>
      </c>
      <c r="H114">
        <f t="shared" si="14"/>
        <v>1.7729999999999999</v>
      </c>
      <c r="I114">
        <f t="shared" si="20"/>
        <v>1.6809999999999939E-5</v>
      </c>
    </row>
    <row r="115" spans="1:9">
      <c r="B115">
        <f t="shared" si="17"/>
        <v>2.360000000000001E-3</v>
      </c>
      <c r="C115" s="49">
        <f t="shared" si="18"/>
        <v>1.8112049117421342E-2</v>
      </c>
      <c r="D115">
        <f t="shared" si="15"/>
        <v>0.1279799999999999</v>
      </c>
      <c r="E115" s="6">
        <f t="shared" si="19"/>
        <v>2.666249999999998E-3</v>
      </c>
      <c r="F115" s="9">
        <f t="shared" si="21"/>
        <v>-2.360000000000001E-3</v>
      </c>
      <c r="G115" s="9">
        <f t="shared" si="16"/>
        <v>2.3800000000000487E-3</v>
      </c>
      <c r="H115">
        <f t="shared" si="14"/>
        <v>0.89300000000000002</v>
      </c>
      <c r="I115">
        <f t="shared" si="20"/>
        <v>5.5696000000000042E-6</v>
      </c>
    </row>
    <row r="116" spans="1:9">
      <c r="B116">
        <f t="shared" si="17"/>
        <v>3.3000000000000251E-3</v>
      </c>
      <c r="C116" s="49">
        <f t="shared" si="18"/>
        <v>2.5660964230171269E-2</v>
      </c>
      <c r="D116">
        <f t="shared" si="15"/>
        <v>0.13127999999999992</v>
      </c>
      <c r="E116" s="6">
        <f t="shared" si="19"/>
        <v>2.6791836734693861E-3</v>
      </c>
      <c r="F116" s="9">
        <f t="shared" si="21"/>
        <v>-3.3000000000000251E-3</v>
      </c>
      <c r="G116" s="9">
        <f t="shared" si="16"/>
        <v>-9.1999999999997639E-4</v>
      </c>
      <c r="H116">
        <f t="shared" si="14"/>
        <v>-0.34300000000000003</v>
      </c>
      <c r="I116">
        <f t="shared" si="20"/>
        <v>1.0890000000000165E-5</v>
      </c>
    </row>
    <row r="117" spans="1:9">
      <c r="B117">
        <f t="shared" si="17"/>
        <v>2.0799999999999985E-3</v>
      </c>
      <c r="C117" s="49">
        <f t="shared" si="18"/>
        <v>1.6352201257861621E-2</v>
      </c>
      <c r="D117">
        <f t="shared" si="15"/>
        <v>0.13335999999999992</v>
      </c>
      <c r="E117" s="6">
        <f t="shared" si="19"/>
        <v>2.6671999999999985E-3</v>
      </c>
      <c r="F117" s="9">
        <f t="shared" si="21"/>
        <v>-2.0799999999999985E-3</v>
      </c>
      <c r="G117" s="9">
        <f t="shared" si="16"/>
        <v>-2.9999999999999749E-3</v>
      </c>
      <c r="H117">
        <f t="shared" si="14"/>
        <v>-1.125</v>
      </c>
      <c r="I117">
        <f t="shared" si="20"/>
        <v>4.3263999999999938E-6</v>
      </c>
    </row>
    <row r="118" spans="1:9">
      <c r="B118">
        <f t="shared" si="17"/>
        <v>1.1599999999999944E-3</v>
      </c>
      <c r="C118" s="49">
        <f t="shared" si="18"/>
        <v>9.1627172195892139E-3</v>
      </c>
      <c r="D118">
        <f>+D117+B118</f>
        <v>0.13451999999999992</v>
      </c>
      <c r="E118" s="6">
        <f t="shared" si="19"/>
        <v>2.637647058823528E-3</v>
      </c>
      <c r="F118" s="9">
        <f t="shared" si="21"/>
        <v>-1.1599999999999944E-3</v>
      </c>
      <c r="G118" s="9">
        <f t="shared" si="16"/>
        <v>-4.1599999999999693E-3</v>
      </c>
      <c r="H118">
        <f t="shared" si="14"/>
        <v>-1.577</v>
      </c>
      <c r="I118">
        <f t="shared" si="20"/>
        <v>1.345599999999987E-6</v>
      </c>
    </row>
    <row r="119" spans="1:9">
      <c r="B119" t="s">
        <v>102</v>
      </c>
      <c r="C119" s="6">
        <f>SUM(C68:C118)</f>
        <v>1.0097182337248995</v>
      </c>
      <c r="I119">
        <f>SUM(I68:I118)</f>
        <v>5.539663999999993E-4</v>
      </c>
    </row>
    <row r="121" spans="1:9" s="51" customFormat="1">
      <c r="A121" s="51" t="s">
        <v>115</v>
      </c>
    </row>
    <row r="123" spans="1:9">
      <c r="C123" s="70" t="s">
        <v>117</v>
      </c>
      <c r="D123" s="70"/>
      <c r="E123" s="70" t="s">
        <v>118</v>
      </c>
      <c r="F123" s="70"/>
    </row>
    <row r="124" spans="1:9">
      <c r="C124" s="70" t="s">
        <v>116</v>
      </c>
      <c r="D124" s="70"/>
      <c r="E124" s="70" t="s">
        <v>116</v>
      </c>
      <c r="F124" s="70"/>
    </row>
    <row r="125" spans="1:9">
      <c r="D125" s="24">
        <f>(L70*$M$6)+(L71*$M$7)</f>
        <v>0.12686</v>
      </c>
      <c r="F125" s="27">
        <f>(L69*$O$6)+(L70*$O$7)+(L71*$O$8)</f>
        <v>0.12717000000000001</v>
      </c>
    </row>
    <row r="126" spans="1:9">
      <c r="B126">
        <v>1</v>
      </c>
      <c r="C126" s="9">
        <f>+D125</f>
        <v>0.12686</v>
      </c>
      <c r="D126" s="24">
        <f>(L71*$M$6)+(C126*$M$7)</f>
        <v>0.12687600000000002</v>
      </c>
      <c r="E126" s="6">
        <f>+F125</f>
        <v>0.12717000000000001</v>
      </c>
      <c r="F126" s="27">
        <f>(L70*$O$6)+(L71*$O$7)+(E126*$O$8)</f>
        <v>0.12701499999999999</v>
      </c>
    </row>
    <row r="127" spans="1:9">
      <c r="B127">
        <v>2</v>
      </c>
      <c r="C127" s="9">
        <f t="shared" ref="C127:C129" si="22">+D126</f>
        <v>0.12687600000000002</v>
      </c>
      <c r="D127" s="24">
        <f>(C126*$M$6)+(C127*$M$7)</f>
        <v>0.1268696</v>
      </c>
      <c r="E127" s="6">
        <f t="shared" ref="E127:E128" si="23">+F126</f>
        <v>0.12701499999999999</v>
      </c>
      <c r="F127" s="27">
        <f>(L71*$O$6)+(E126*$O$7)+(E127*$O$8)</f>
        <v>0.1270385</v>
      </c>
    </row>
    <row r="128" spans="1:9">
      <c r="B128">
        <v>3</v>
      </c>
      <c r="C128" s="9">
        <f t="shared" si="22"/>
        <v>0.1268696</v>
      </c>
      <c r="D128" s="24">
        <f>(C127*$M$6)+(C128*$M$7)</f>
        <v>0.12687216000000001</v>
      </c>
      <c r="E128" s="6">
        <f t="shared" si="23"/>
        <v>0.1270385</v>
      </c>
      <c r="F128" s="27">
        <f>(E126*$O$6)+(E127*$O$7)+(E128*$O$8)</f>
        <v>0.12705775</v>
      </c>
    </row>
    <row r="129" spans="2:5">
      <c r="B129">
        <v>4</v>
      </c>
      <c r="C129" s="9">
        <f t="shared" si="22"/>
        <v>0.12687216000000001</v>
      </c>
      <c r="E129" s="6">
        <f>+F128</f>
        <v>0.12705775</v>
      </c>
    </row>
  </sheetData>
  <mergeCells count="9">
    <mergeCell ref="P5:Q5"/>
    <mergeCell ref="L5:M5"/>
    <mergeCell ref="N5:O5"/>
    <mergeCell ref="L67:N67"/>
    <mergeCell ref="C124:D124"/>
    <mergeCell ref="E124:F124"/>
    <mergeCell ref="E123:F123"/>
    <mergeCell ref="C123:D123"/>
    <mergeCell ref="L59:M59"/>
  </mergeCells>
  <phoneticPr fontId="2" type="noConversion"/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217E-8AB7-42C9-8985-ABF75CD3601B}">
  <dimension ref="A1:J66"/>
  <sheetViews>
    <sheetView topLeftCell="A4" workbookViewId="0">
      <selection activeCell="E65" sqref="E65"/>
    </sheetView>
  </sheetViews>
  <sheetFormatPr baseColWidth="10" defaultRowHeight="14.4"/>
  <cols>
    <col min="10" max="10" width="12.6640625" customWidth="1"/>
  </cols>
  <sheetData>
    <row r="1" spans="1:10">
      <c r="F1" s="71"/>
      <c r="G1" s="1"/>
      <c r="H1" s="71"/>
      <c r="I1" s="1"/>
      <c r="J1" s="71"/>
    </row>
    <row r="2" spans="1:10">
      <c r="F2" s="71"/>
      <c r="G2" s="1"/>
      <c r="H2" s="71"/>
      <c r="I2" s="1"/>
      <c r="J2" s="71"/>
    </row>
    <row r="3" spans="1:10">
      <c r="F3" s="71"/>
      <c r="G3" s="1"/>
      <c r="H3" s="71"/>
      <c r="I3" s="1"/>
      <c r="J3" s="71"/>
    </row>
    <row r="4" spans="1:10" ht="28.8">
      <c r="A4" s="1" t="s">
        <v>87</v>
      </c>
      <c r="B4" s="4" t="s">
        <v>61</v>
      </c>
      <c r="C4" s="4" t="s">
        <v>62</v>
      </c>
      <c r="D4" s="4" t="s">
        <v>56</v>
      </c>
      <c r="E4" s="8"/>
      <c r="F4" s="8" t="s">
        <v>88</v>
      </c>
      <c r="G4" s="8"/>
      <c r="H4" s="8" t="s">
        <v>89</v>
      </c>
      <c r="I4" s="8"/>
      <c r="J4" s="8" t="s">
        <v>90</v>
      </c>
    </row>
    <row r="5" spans="1:10">
      <c r="A5">
        <v>1</v>
      </c>
      <c r="B5" s="3">
        <v>44893</v>
      </c>
      <c r="C5" s="2" t="s">
        <v>55</v>
      </c>
      <c r="D5" s="7">
        <v>0.12859999999999999</v>
      </c>
      <c r="E5" s="40"/>
      <c r="J5" t="s">
        <v>91</v>
      </c>
    </row>
    <row r="6" spans="1:10">
      <c r="A6">
        <v>2</v>
      </c>
      <c r="B6" s="3">
        <v>44900</v>
      </c>
      <c r="C6" s="2" t="s">
        <v>54</v>
      </c>
      <c r="D6" s="7">
        <v>0.13020000000000001</v>
      </c>
      <c r="E6" s="40"/>
      <c r="F6" s="9">
        <f>D6-D5</f>
        <v>1.6000000000000181E-3</v>
      </c>
      <c r="G6" s="9"/>
      <c r="H6" s="9">
        <f>(D6-D5)/D5</f>
        <v>1.2441679626749752E-2</v>
      </c>
      <c r="I6" s="9"/>
    </row>
    <row r="7" spans="1:10">
      <c r="A7">
        <v>3</v>
      </c>
      <c r="B7" s="3">
        <v>44907</v>
      </c>
      <c r="C7" s="2" t="s">
        <v>53</v>
      </c>
      <c r="D7" s="7">
        <v>0.13089999999999999</v>
      </c>
      <c r="E7" s="40"/>
      <c r="F7" s="9">
        <f t="shared" ref="F7:F57" si="0">D7-D6</f>
        <v>6.9999999999997842E-4</v>
      </c>
      <c r="G7" s="9"/>
      <c r="H7" s="9">
        <f t="shared" ref="H7:H57" si="1">(D7-D6)/D6</f>
        <v>5.3763440860213393E-3</v>
      </c>
      <c r="I7" s="9"/>
    </row>
    <row r="8" spans="1:10">
      <c r="A8">
        <v>4</v>
      </c>
      <c r="B8" s="3">
        <v>44914</v>
      </c>
      <c r="C8" s="2" t="s">
        <v>52</v>
      </c>
      <c r="D8" s="7">
        <v>0.12970000000000001</v>
      </c>
      <c r="E8" s="40"/>
      <c r="F8" s="9">
        <f t="shared" si="0"/>
        <v>-1.1999999999999789E-3</v>
      </c>
      <c r="G8" s="9"/>
      <c r="H8" s="9">
        <f t="shared" si="1"/>
        <v>-9.1673032849501832E-3</v>
      </c>
      <c r="I8" s="9"/>
    </row>
    <row r="9" spans="1:10">
      <c r="A9">
        <v>5</v>
      </c>
      <c r="B9" s="3">
        <v>44921</v>
      </c>
      <c r="C9" s="2" t="s">
        <v>51</v>
      </c>
      <c r="D9" s="7">
        <v>0.13699999999999998</v>
      </c>
      <c r="E9" s="40"/>
      <c r="F9" s="9">
        <f t="shared" si="0"/>
        <v>7.2999999999999732E-3</v>
      </c>
      <c r="G9" s="9"/>
      <c r="H9" s="9">
        <f t="shared" si="1"/>
        <v>5.6283731688511737E-2</v>
      </c>
      <c r="I9" s="9"/>
    </row>
    <row r="10" spans="1:10">
      <c r="A10">
        <v>6</v>
      </c>
      <c r="B10" s="3">
        <v>44928</v>
      </c>
      <c r="C10" s="2" t="s">
        <v>50</v>
      </c>
      <c r="D10" s="7">
        <v>0.13720000000000002</v>
      </c>
      <c r="E10" s="40"/>
      <c r="F10" s="9">
        <f t="shared" si="0"/>
        <v>2.0000000000003348E-4</v>
      </c>
      <c r="G10" s="9"/>
      <c r="H10" s="9">
        <f t="shared" si="1"/>
        <v>1.4598540145987847E-3</v>
      </c>
      <c r="I10" s="9"/>
    </row>
    <row r="11" spans="1:10">
      <c r="A11">
        <v>7</v>
      </c>
      <c r="B11" s="3">
        <v>44935</v>
      </c>
      <c r="C11" s="2" t="s">
        <v>49</v>
      </c>
      <c r="D11" s="7">
        <v>0.13769999999999999</v>
      </c>
      <c r="E11" s="40"/>
      <c r="F11" s="9">
        <f t="shared" si="0"/>
        <v>4.9999999999997269E-4</v>
      </c>
      <c r="G11" s="9"/>
      <c r="H11" s="9">
        <f t="shared" si="1"/>
        <v>3.6443148688044651E-3</v>
      </c>
      <c r="I11" s="9"/>
    </row>
    <row r="12" spans="1:10">
      <c r="A12">
        <v>8</v>
      </c>
      <c r="B12" s="3">
        <v>44942</v>
      </c>
      <c r="C12" s="2" t="s">
        <v>48</v>
      </c>
      <c r="D12" s="7">
        <v>0.13600000000000001</v>
      </c>
      <c r="E12" s="40"/>
      <c r="F12" s="9">
        <f t="shared" si="0"/>
        <v>-1.6999999999999793E-3</v>
      </c>
      <c r="G12" s="9"/>
      <c r="H12" s="9">
        <f t="shared" si="1"/>
        <v>-1.2345679012345529E-2</v>
      </c>
      <c r="I12" s="9"/>
    </row>
    <row r="13" spans="1:10">
      <c r="A13">
        <v>9</v>
      </c>
      <c r="B13" s="3">
        <v>44949</v>
      </c>
      <c r="C13" s="2" t="s">
        <v>47</v>
      </c>
      <c r="D13" s="7">
        <v>0.13880000000000001</v>
      </c>
      <c r="E13" s="40"/>
      <c r="F13" s="9">
        <f t="shared" si="0"/>
        <v>2.7999999999999969E-3</v>
      </c>
      <c r="G13" s="9"/>
      <c r="H13" s="9">
        <f t="shared" si="1"/>
        <v>2.0588235294117622E-2</v>
      </c>
      <c r="I13" s="9"/>
    </row>
    <row r="14" spans="1:10">
      <c r="A14">
        <v>10</v>
      </c>
      <c r="B14" s="3">
        <v>44956</v>
      </c>
      <c r="C14" s="2" t="s">
        <v>46</v>
      </c>
      <c r="D14" s="7">
        <v>0.1424</v>
      </c>
      <c r="E14" s="40"/>
      <c r="F14" s="9">
        <f t="shared" si="0"/>
        <v>3.5999999999999921E-3</v>
      </c>
      <c r="G14" s="9"/>
      <c r="H14" s="9">
        <f t="shared" si="1"/>
        <v>2.5936599423631065E-2</v>
      </c>
      <c r="I14" s="9"/>
    </row>
    <row r="15" spans="1:10">
      <c r="A15">
        <v>11</v>
      </c>
      <c r="B15" s="3">
        <v>44963</v>
      </c>
      <c r="C15" s="2" t="s">
        <v>45</v>
      </c>
      <c r="D15" s="7">
        <v>0.1389</v>
      </c>
      <c r="E15" s="40"/>
      <c r="F15" s="9">
        <f t="shared" si="0"/>
        <v>-3.5000000000000031E-3</v>
      </c>
      <c r="G15" s="9"/>
      <c r="H15" s="9">
        <f t="shared" si="1"/>
        <v>-2.457865168539328E-2</v>
      </c>
      <c r="I15" s="9"/>
    </row>
    <row r="16" spans="1:10">
      <c r="A16">
        <v>12</v>
      </c>
      <c r="B16" s="3">
        <v>44970</v>
      </c>
      <c r="C16" s="2" t="s">
        <v>44</v>
      </c>
      <c r="D16" s="7">
        <v>0.14810000000000001</v>
      </c>
      <c r="E16" s="40"/>
      <c r="F16" s="9">
        <f t="shared" si="0"/>
        <v>9.2000000000000137E-3</v>
      </c>
      <c r="G16" s="9"/>
      <c r="H16" s="9">
        <f t="shared" si="1"/>
        <v>6.6234701223902195E-2</v>
      </c>
      <c r="I16" s="9"/>
    </row>
    <row r="17" spans="1:9">
      <c r="A17">
        <v>13</v>
      </c>
      <c r="B17" s="3">
        <v>44977</v>
      </c>
      <c r="C17" s="2" t="s">
        <v>43</v>
      </c>
      <c r="D17" s="7">
        <v>0.1434</v>
      </c>
      <c r="E17" s="40"/>
      <c r="F17" s="9">
        <f t="shared" si="0"/>
        <v>-4.7000000000000097E-3</v>
      </c>
      <c r="G17" s="9"/>
      <c r="H17" s="9">
        <f t="shared" si="1"/>
        <v>-3.1735313977042601E-2</v>
      </c>
      <c r="I17" s="9"/>
    </row>
    <row r="18" spans="1:9">
      <c r="A18">
        <v>14</v>
      </c>
      <c r="B18" s="3">
        <v>44984</v>
      </c>
      <c r="C18" s="2" t="s">
        <v>42</v>
      </c>
      <c r="D18" s="7">
        <v>0.14300000000000002</v>
      </c>
      <c r="E18" s="40"/>
      <c r="F18" s="9">
        <f t="shared" si="0"/>
        <v>-3.999999999999837E-4</v>
      </c>
      <c r="G18" s="9"/>
      <c r="H18" s="9">
        <f t="shared" si="1"/>
        <v>-2.7894002789399142E-3</v>
      </c>
      <c r="I18" s="9"/>
    </row>
    <row r="19" spans="1:9">
      <c r="A19">
        <v>15</v>
      </c>
      <c r="B19" s="3">
        <v>44991</v>
      </c>
      <c r="C19" s="2" t="s">
        <v>41</v>
      </c>
      <c r="D19" s="7">
        <v>0.1444</v>
      </c>
      <c r="E19" s="40"/>
      <c r="F19" s="9">
        <f t="shared" si="0"/>
        <v>1.3999999999999846E-3</v>
      </c>
      <c r="G19" s="9"/>
      <c r="H19" s="9">
        <f t="shared" si="1"/>
        <v>9.7902097902096818E-3</v>
      </c>
      <c r="I19" s="9"/>
    </row>
    <row r="20" spans="1:9">
      <c r="A20">
        <v>16</v>
      </c>
      <c r="B20" s="3">
        <v>44998</v>
      </c>
      <c r="C20" s="2" t="s">
        <v>40</v>
      </c>
      <c r="D20" s="7">
        <v>0.13489999999999999</v>
      </c>
      <c r="E20" s="40"/>
      <c r="F20" s="9">
        <f t="shared" si="0"/>
        <v>-9.5000000000000084E-3</v>
      </c>
      <c r="G20" s="9"/>
      <c r="H20" s="9">
        <f t="shared" si="1"/>
        <v>-6.5789473684210578E-2</v>
      </c>
      <c r="I20" s="9"/>
    </row>
    <row r="21" spans="1:9">
      <c r="A21">
        <v>17</v>
      </c>
      <c r="B21" s="3">
        <v>45005</v>
      </c>
      <c r="C21" s="2" t="s">
        <v>39</v>
      </c>
      <c r="D21" s="7">
        <v>0.13200000000000001</v>
      </c>
      <c r="E21" s="40"/>
      <c r="F21" s="9">
        <f t="shared" si="0"/>
        <v>-2.8999999999999859E-3</v>
      </c>
      <c r="G21" s="9"/>
      <c r="H21" s="9">
        <f t="shared" si="1"/>
        <v>-2.1497405485544744E-2</v>
      </c>
      <c r="I21" s="9"/>
    </row>
    <row r="22" spans="1:9">
      <c r="A22">
        <v>18</v>
      </c>
      <c r="B22" s="3">
        <v>45012</v>
      </c>
      <c r="C22" s="2" t="s">
        <v>38</v>
      </c>
      <c r="D22" s="7">
        <v>0.13</v>
      </c>
      <c r="E22" s="40"/>
      <c r="F22" s="9">
        <f t="shared" si="0"/>
        <v>-2.0000000000000018E-3</v>
      </c>
      <c r="G22" s="9"/>
      <c r="H22" s="9">
        <f t="shared" si="1"/>
        <v>-1.5151515151515164E-2</v>
      </c>
      <c r="I22" s="9"/>
    </row>
    <row r="23" spans="1:9">
      <c r="A23">
        <v>19</v>
      </c>
      <c r="B23" s="3">
        <v>45019</v>
      </c>
      <c r="C23" s="2" t="s">
        <v>37</v>
      </c>
      <c r="D23" s="7">
        <v>0.12720000000000001</v>
      </c>
      <c r="E23" s="40"/>
      <c r="F23" s="9">
        <f t="shared" si="0"/>
        <v>-2.7999999999999969E-3</v>
      </c>
      <c r="G23" s="9"/>
      <c r="H23" s="9">
        <f t="shared" si="1"/>
        <v>-2.1538461538461513E-2</v>
      </c>
      <c r="I23" s="9"/>
    </row>
    <row r="24" spans="1:9">
      <c r="A24">
        <v>20</v>
      </c>
      <c r="B24" s="3">
        <v>45026</v>
      </c>
      <c r="C24" s="2" t="s">
        <v>36</v>
      </c>
      <c r="D24" s="7">
        <v>0.1229</v>
      </c>
      <c r="E24" s="40"/>
      <c r="F24" s="9">
        <f t="shared" si="0"/>
        <v>-4.3000000000000121E-3</v>
      </c>
      <c r="G24" s="9"/>
      <c r="H24" s="9">
        <f t="shared" si="1"/>
        <v>-3.3805031446540977E-2</v>
      </c>
      <c r="I24" s="9"/>
    </row>
    <row r="25" spans="1:9">
      <c r="A25">
        <v>21</v>
      </c>
      <c r="B25" s="3">
        <v>45033</v>
      </c>
      <c r="C25" s="2" t="s">
        <v>35</v>
      </c>
      <c r="D25" s="7">
        <v>0.1241</v>
      </c>
      <c r="E25" s="40"/>
      <c r="F25" s="9">
        <f t="shared" si="0"/>
        <v>1.2000000000000066E-3</v>
      </c>
      <c r="G25" s="9"/>
      <c r="H25" s="9">
        <f t="shared" si="1"/>
        <v>9.7640358014646593E-3</v>
      </c>
      <c r="I25" s="9"/>
    </row>
    <row r="26" spans="1:9">
      <c r="A26">
        <v>22</v>
      </c>
      <c r="B26" s="3">
        <v>45040</v>
      </c>
      <c r="C26" s="2" t="s">
        <v>34</v>
      </c>
      <c r="D26" s="7">
        <v>0.1234</v>
      </c>
      <c r="E26" s="40"/>
      <c r="F26" s="9">
        <f t="shared" si="0"/>
        <v>-7.0000000000000617E-4</v>
      </c>
      <c r="G26" s="9"/>
      <c r="H26" s="9">
        <f t="shared" si="1"/>
        <v>-5.64061240934735E-3</v>
      </c>
      <c r="I26" s="9"/>
    </row>
    <row r="27" spans="1:9">
      <c r="A27">
        <v>23</v>
      </c>
      <c r="B27" s="3">
        <v>45047</v>
      </c>
      <c r="C27" s="2" t="s">
        <v>33</v>
      </c>
      <c r="D27" s="7">
        <v>0.129</v>
      </c>
      <c r="E27" s="40"/>
      <c r="F27" s="9">
        <f t="shared" si="0"/>
        <v>5.6000000000000077E-3</v>
      </c>
      <c r="G27" s="9"/>
      <c r="H27" s="9">
        <f t="shared" si="1"/>
        <v>4.5380875202593256E-2</v>
      </c>
      <c r="I27" s="9"/>
    </row>
    <row r="28" spans="1:9">
      <c r="A28">
        <v>24</v>
      </c>
      <c r="B28" s="3">
        <v>45054</v>
      </c>
      <c r="C28" s="2" t="s">
        <v>32</v>
      </c>
      <c r="D28" s="7">
        <v>0.1241</v>
      </c>
      <c r="E28" s="40"/>
      <c r="F28" s="9">
        <f t="shared" si="0"/>
        <v>-4.9000000000000016E-3</v>
      </c>
      <c r="G28" s="9"/>
      <c r="H28" s="9">
        <f t="shared" si="1"/>
        <v>-3.7984496124031021E-2</v>
      </c>
      <c r="I28" s="9"/>
    </row>
    <row r="29" spans="1:9">
      <c r="A29">
        <v>25</v>
      </c>
      <c r="B29" s="3">
        <v>45061</v>
      </c>
      <c r="C29" s="2" t="s">
        <v>31</v>
      </c>
      <c r="D29" s="7">
        <v>0.1265</v>
      </c>
      <c r="E29" s="40"/>
      <c r="F29" s="9">
        <f t="shared" si="0"/>
        <v>2.3999999999999994E-3</v>
      </c>
      <c r="G29" s="9"/>
      <c r="H29" s="9">
        <f t="shared" si="1"/>
        <v>1.9339242546333596E-2</v>
      </c>
      <c r="I29" s="9"/>
    </row>
    <row r="30" spans="1:9">
      <c r="A30">
        <v>26</v>
      </c>
      <c r="B30" s="3">
        <v>45068</v>
      </c>
      <c r="C30" s="2" t="s">
        <v>30</v>
      </c>
      <c r="D30" s="7">
        <v>0.1234</v>
      </c>
      <c r="E30" s="40"/>
      <c r="F30" s="9">
        <f t="shared" si="0"/>
        <v>-3.1000000000000055E-3</v>
      </c>
      <c r="G30" s="9"/>
      <c r="H30" s="9">
        <f t="shared" si="1"/>
        <v>-2.4505928853754983E-2</v>
      </c>
      <c r="I30" s="9"/>
    </row>
    <row r="31" spans="1:9">
      <c r="A31">
        <v>27</v>
      </c>
      <c r="B31" s="3">
        <v>45075</v>
      </c>
      <c r="C31" s="2" t="s">
        <v>29</v>
      </c>
      <c r="D31" s="7">
        <v>0.1265</v>
      </c>
      <c r="E31" s="40"/>
      <c r="F31" s="9">
        <f t="shared" si="0"/>
        <v>3.1000000000000055E-3</v>
      </c>
      <c r="G31" s="9"/>
      <c r="H31" s="9">
        <f t="shared" si="1"/>
        <v>2.5121555915721277E-2</v>
      </c>
      <c r="I31" s="9"/>
    </row>
    <row r="32" spans="1:9">
      <c r="A32">
        <v>28</v>
      </c>
      <c r="B32" s="3">
        <v>45082</v>
      </c>
      <c r="C32" s="2" t="s">
        <v>28</v>
      </c>
      <c r="D32" s="7">
        <v>0.1278</v>
      </c>
      <c r="E32" s="40"/>
      <c r="F32" s="9">
        <f t="shared" si="0"/>
        <v>1.2999999999999956E-3</v>
      </c>
      <c r="G32" s="9"/>
      <c r="H32" s="9">
        <f t="shared" si="1"/>
        <v>1.0276679841897198E-2</v>
      </c>
      <c r="I32" s="9"/>
    </row>
    <row r="33" spans="1:9">
      <c r="A33">
        <v>29</v>
      </c>
      <c r="B33" s="3">
        <v>45089</v>
      </c>
      <c r="C33" s="2" t="s">
        <v>27</v>
      </c>
      <c r="D33" s="7">
        <v>0.13009999999999999</v>
      </c>
      <c r="E33" s="40"/>
      <c r="F33" s="9">
        <f t="shared" si="0"/>
        <v>2.2999999999999965E-3</v>
      </c>
      <c r="G33" s="9"/>
      <c r="H33" s="9">
        <f t="shared" si="1"/>
        <v>1.7996870109546138E-2</v>
      </c>
      <c r="I33" s="9"/>
    </row>
    <row r="34" spans="1:9">
      <c r="A34">
        <v>30</v>
      </c>
      <c r="B34" s="3">
        <v>45096</v>
      </c>
      <c r="C34" s="2" t="s">
        <v>26</v>
      </c>
      <c r="D34" s="7">
        <v>0.13039999999999999</v>
      </c>
      <c r="E34" s="40"/>
      <c r="F34" s="9">
        <f t="shared" si="0"/>
        <v>2.9999999999999472E-4</v>
      </c>
      <c r="G34" s="9"/>
      <c r="H34" s="9">
        <f t="shared" si="1"/>
        <v>2.305918524212104E-3</v>
      </c>
      <c r="I34" s="9"/>
    </row>
    <row r="35" spans="1:9">
      <c r="A35">
        <v>31</v>
      </c>
      <c r="B35" s="3">
        <v>45103</v>
      </c>
      <c r="C35" s="2" t="s">
        <v>25</v>
      </c>
      <c r="D35" s="7">
        <v>0.13</v>
      </c>
      <c r="E35" s="40"/>
      <c r="F35" s="9">
        <f t="shared" si="0"/>
        <v>-3.999999999999837E-4</v>
      </c>
      <c r="G35" s="9"/>
      <c r="H35" s="9">
        <f t="shared" si="1"/>
        <v>-3.0674846625765623E-3</v>
      </c>
      <c r="I35" s="9"/>
    </row>
    <row r="36" spans="1:9">
      <c r="A36">
        <v>32</v>
      </c>
      <c r="B36" s="3">
        <v>45110</v>
      </c>
      <c r="C36" s="2" t="s">
        <v>24</v>
      </c>
      <c r="D36" s="7">
        <v>0.12909999999999999</v>
      </c>
      <c r="E36" s="40"/>
      <c r="F36" s="9">
        <f t="shared" si="0"/>
        <v>-9.000000000000119E-4</v>
      </c>
      <c r="G36" s="9"/>
      <c r="H36" s="9">
        <f t="shared" si="1"/>
        <v>-6.9230769230770144E-3</v>
      </c>
      <c r="I36" s="9"/>
    </row>
    <row r="37" spans="1:9">
      <c r="A37">
        <v>33</v>
      </c>
      <c r="B37" s="3">
        <v>45117</v>
      </c>
      <c r="C37" s="2" t="s">
        <v>23</v>
      </c>
      <c r="D37" s="7">
        <v>0.13320000000000001</v>
      </c>
      <c r="E37" s="40"/>
      <c r="F37" s="9">
        <f t="shared" si="0"/>
        <v>4.1000000000000203E-3</v>
      </c>
      <c r="G37" s="9"/>
      <c r="H37" s="9">
        <f t="shared" si="1"/>
        <v>3.1758326878389004E-2</v>
      </c>
      <c r="I37" s="9"/>
    </row>
    <row r="38" spans="1:9">
      <c r="A38">
        <v>34</v>
      </c>
      <c r="B38" s="3">
        <v>45124</v>
      </c>
      <c r="C38" s="2" t="s">
        <v>22</v>
      </c>
      <c r="D38" s="7">
        <v>0.13570000000000002</v>
      </c>
      <c r="E38" s="40"/>
      <c r="F38" s="9">
        <f t="shared" si="0"/>
        <v>2.5000000000000022E-3</v>
      </c>
      <c r="G38" s="9"/>
      <c r="H38" s="9">
        <f t="shared" si="1"/>
        <v>1.8768768768768783E-2</v>
      </c>
      <c r="I38" s="9"/>
    </row>
    <row r="39" spans="1:9">
      <c r="A39">
        <v>35</v>
      </c>
      <c r="B39" s="3">
        <v>45131</v>
      </c>
      <c r="C39" s="2" t="s">
        <v>21</v>
      </c>
      <c r="D39" s="7">
        <v>0.13500000000000001</v>
      </c>
      <c r="E39" s="40"/>
      <c r="F39" s="9">
        <f t="shared" si="0"/>
        <v>-7.0000000000000617E-4</v>
      </c>
      <c r="G39" s="9"/>
      <c r="H39" s="9">
        <f t="shared" si="1"/>
        <v>-5.1584377302874435E-3</v>
      </c>
      <c r="I39" s="9"/>
    </row>
    <row r="40" spans="1:9">
      <c r="A40">
        <v>36</v>
      </c>
      <c r="B40" s="3">
        <v>45138</v>
      </c>
      <c r="C40" s="2" t="s">
        <v>20</v>
      </c>
      <c r="D40" s="7">
        <v>0.13869999999999999</v>
      </c>
      <c r="E40" s="40"/>
      <c r="F40" s="9">
        <f t="shared" si="0"/>
        <v>3.6999999999999811E-3</v>
      </c>
      <c r="G40" s="9"/>
      <c r="H40" s="9">
        <f t="shared" si="1"/>
        <v>2.7407407407407266E-2</v>
      </c>
      <c r="I40" s="9"/>
    </row>
    <row r="41" spans="1:9">
      <c r="A41">
        <v>37</v>
      </c>
      <c r="B41" s="3">
        <v>45145</v>
      </c>
      <c r="C41" s="2" t="s">
        <v>19</v>
      </c>
      <c r="D41" s="7">
        <v>0.13400000000000001</v>
      </c>
      <c r="E41" s="40"/>
      <c r="F41" s="9">
        <f t="shared" si="0"/>
        <v>-4.699999999999982E-3</v>
      </c>
      <c r="G41" s="9"/>
      <c r="H41" s="9">
        <f t="shared" si="1"/>
        <v>-3.3886085075702829E-2</v>
      </c>
      <c r="I41" s="9"/>
    </row>
    <row r="42" spans="1:9">
      <c r="A42">
        <v>38</v>
      </c>
      <c r="B42" s="3">
        <v>45152</v>
      </c>
      <c r="C42" s="2" t="s">
        <v>18</v>
      </c>
      <c r="D42" s="7">
        <v>0.13769999999999999</v>
      </c>
      <c r="E42" s="40"/>
      <c r="F42" s="9">
        <f t="shared" si="0"/>
        <v>3.6999999999999811E-3</v>
      </c>
      <c r="G42" s="9"/>
      <c r="H42" s="9">
        <f t="shared" si="1"/>
        <v>2.7611940298507321E-2</v>
      </c>
      <c r="I42" s="9"/>
    </row>
    <row r="43" spans="1:9">
      <c r="A43">
        <v>39</v>
      </c>
      <c r="B43" s="3">
        <v>45159</v>
      </c>
      <c r="C43" s="2" t="s">
        <v>17</v>
      </c>
      <c r="D43" s="7">
        <v>0.13850000000000001</v>
      </c>
      <c r="E43" s="40"/>
      <c r="F43" s="9">
        <f t="shared" si="0"/>
        <v>8.0000000000002292E-4</v>
      </c>
      <c r="G43" s="9"/>
      <c r="H43" s="9">
        <f t="shared" si="1"/>
        <v>5.8097312999275449E-3</v>
      </c>
      <c r="I43" s="9"/>
    </row>
    <row r="44" spans="1:9">
      <c r="A44">
        <v>40</v>
      </c>
      <c r="B44" s="3">
        <v>45166</v>
      </c>
      <c r="C44" s="2" t="s">
        <v>16</v>
      </c>
      <c r="D44" s="7">
        <v>0.1363</v>
      </c>
      <c r="E44" s="40"/>
      <c r="F44" s="9">
        <f t="shared" si="0"/>
        <v>-2.2000000000000075E-3</v>
      </c>
      <c r="G44" s="9"/>
      <c r="H44" s="9">
        <f t="shared" si="1"/>
        <v>-1.5884476534296081E-2</v>
      </c>
      <c r="I44" s="9"/>
    </row>
    <row r="45" spans="1:9">
      <c r="A45">
        <v>41</v>
      </c>
      <c r="B45" s="3">
        <v>45173</v>
      </c>
      <c r="C45" s="2" t="s">
        <v>15</v>
      </c>
      <c r="D45" s="7">
        <v>0.13689999999999999</v>
      </c>
      <c r="E45" s="40"/>
      <c r="F45" s="9">
        <f t="shared" si="0"/>
        <v>5.9999999999998943E-4</v>
      </c>
      <c r="G45" s="9"/>
      <c r="H45" s="9">
        <f t="shared" si="1"/>
        <v>4.4020542920028567E-3</v>
      </c>
      <c r="I45" s="9"/>
    </row>
    <row r="46" spans="1:9">
      <c r="A46">
        <v>42</v>
      </c>
      <c r="B46" s="3">
        <v>45180</v>
      </c>
      <c r="C46" s="2" t="s">
        <v>14</v>
      </c>
      <c r="D46" s="7">
        <v>0.1348</v>
      </c>
      <c r="E46" s="40"/>
      <c r="F46" s="9">
        <f t="shared" si="0"/>
        <v>-2.0999999999999908E-3</v>
      </c>
      <c r="G46" s="9"/>
      <c r="H46" s="9">
        <f t="shared" si="1"/>
        <v>-1.5339663988312571E-2</v>
      </c>
      <c r="I46" s="9"/>
    </row>
    <row r="47" spans="1:9">
      <c r="A47">
        <v>43</v>
      </c>
      <c r="B47" s="3">
        <v>45187</v>
      </c>
      <c r="C47" s="2" t="s">
        <v>13</v>
      </c>
      <c r="D47" s="7">
        <v>0.1308</v>
      </c>
      <c r="E47" s="40"/>
      <c r="F47" s="9">
        <f t="shared" si="0"/>
        <v>-4.0000000000000036E-3</v>
      </c>
      <c r="G47" s="9"/>
      <c r="H47" s="9">
        <f t="shared" si="1"/>
        <v>-2.9673590504451064E-2</v>
      </c>
      <c r="I47" s="9"/>
    </row>
    <row r="48" spans="1:9">
      <c r="A48">
        <v>44</v>
      </c>
      <c r="B48" s="3">
        <v>45194</v>
      </c>
      <c r="C48" s="2" t="s">
        <v>12</v>
      </c>
      <c r="D48" s="7">
        <v>0.13009999999999999</v>
      </c>
      <c r="E48" s="40"/>
      <c r="F48" s="9">
        <f t="shared" si="0"/>
        <v>-7.0000000000000617E-4</v>
      </c>
      <c r="G48" s="9"/>
      <c r="H48" s="9">
        <f t="shared" si="1"/>
        <v>-5.3516819571865918E-3</v>
      </c>
      <c r="I48" s="9"/>
    </row>
    <row r="49" spans="1:10">
      <c r="A49">
        <v>45</v>
      </c>
      <c r="B49" s="3">
        <v>45201</v>
      </c>
      <c r="C49" s="2" t="s">
        <v>11</v>
      </c>
      <c r="D49" s="7">
        <v>0.12710000000000002</v>
      </c>
      <c r="E49" s="40"/>
      <c r="F49" s="9">
        <f t="shared" si="0"/>
        <v>-2.9999999999999749E-3</v>
      </c>
      <c r="G49" s="9"/>
      <c r="H49" s="9">
        <f t="shared" si="1"/>
        <v>-2.3059185242121253E-2</v>
      </c>
      <c r="I49" s="9"/>
    </row>
    <row r="50" spans="1:10">
      <c r="A50">
        <v>46</v>
      </c>
      <c r="B50" s="3">
        <v>45208</v>
      </c>
      <c r="C50" s="2" t="s">
        <v>10</v>
      </c>
      <c r="D50" s="7">
        <v>0.128</v>
      </c>
      <c r="E50" s="40"/>
      <c r="F50" s="9">
        <f t="shared" si="0"/>
        <v>8.9999999999998415E-4</v>
      </c>
      <c r="G50" s="9"/>
      <c r="H50" s="9">
        <f t="shared" si="1"/>
        <v>7.0810385523208813E-3</v>
      </c>
      <c r="I50" s="9"/>
    </row>
    <row r="51" spans="1:10">
      <c r="A51">
        <v>47</v>
      </c>
      <c r="B51" s="3">
        <v>45215</v>
      </c>
      <c r="C51" s="2" t="s">
        <v>9</v>
      </c>
      <c r="D51" s="7">
        <v>0.13020000000000001</v>
      </c>
      <c r="E51" s="40"/>
      <c r="F51" s="9">
        <f t="shared" si="0"/>
        <v>2.2000000000000075E-3</v>
      </c>
      <c r="G51" s="9"/>
      <c r="H51" s="9">
        <f t="shared" si="1"/>
        <v>1.7187500000000057E-2</v>
      </c>
      <c r="I51" s="9"/>
    </row>
    <row r="52" spans="1:10">
      <c r="A52">
        <v>48</v>
      </c>
      <c r="B52" s="3">
        <v>45222</v>
      </c>
      <c r="C52" s="2" t="s">
        <v>8</v>
      </c>
      <c r="D52" s="7">
        <v>0.13020000000000001</v>
      </c>
      <c r="E52" s="40"/>
      <c r="F52" s="9">
        <f t="shared" si="0"/>
        <v>0</v>
      </c>
      <c r="G52" s="9"/>
      <c r="H52" s="9">
        <f t="shared" si="1"/>
        <v>0</v>
      </c>
      <c r="I52" s="9"/>
    </row>
    <row r="53" spans="1:10">
      <c r="A53">
        <v>49</v>
      </c>
      <c r="B53" s="3">
        <v>45229</v>
      </c>
      <c r="C53" s="2" t="s">
        <v>7</v>
      </c>
      <c r="D53" s="7">
        <v>0.1343</v>
      </c>
      <c r="E53" s="40"/>
      <c r="F53" s="9">
        <f t="shared" si="0"/>
        <v>4.0999999999999925E-3</v>
      </c>
      <c r="G53" s="9"/>
      <c r="H53" s="9">
        <f t="shared" si="1"/>
        <v>3.1490015360983045E-2</v>
      </c>
      <c r="I53" s="9"/>
    </row>
    <row r="54" spans="1:10">
      <c r="A54">
        <v>50</v>
      </c>
      <c r="B54" s="3">
        <v>45236</v>
      </c>
      <c r="C54" s="2" t="s">
        <v>6</v>
      </c>
      <c r="D54" s="7">
        <v>0.1303</v>
      </c>
      <c r="E54" s="40"/>
      <c r="F54" s="9">
        <f t="shared" si="0"/>
        <v>-4.0000000000000036E-3</v>
      </c>
      <c r="G54" s="9"/>
      <c r="H54" s="9">
        <f t="shared" si="1"/>
        <v>-2.978406552494418E-2</v>
      </c>
      <c r="I54" s="9"/>
    </row>
    <row r="55" spans="1:10">
      <c r="A55">
        <v>51</v>
      </c>
      <c r="B55" s="3">
        <v>45243</v>
      </c>
      <c r="C55" s="2" t="s">
        <v>5</v>
      </c>
      <c r="D55" s="7">
        <v>0.12859999999999999</v>
      </c>
      <c r="E55" s="40"/>
      <c r="F55" s="9">
        <f t="shared" si="0"/>
        <v>-1.7000000000000071E-3</v>
      </c>
      <c r="G55" s="9"/>
      <c r="H55" s="9">
        <f t="shared" si="1"/>
        <v>-1.3046815042210337E-2</v>
      </c>
      <c r="I55" s="9"/>
    </row>
    <row r="56" spans="1:10">
      <c r="A56">
        <v>52</v>
      </c>
      <c r="B56" s="3">
        <v>45250</v>
      </c>
      <c r="C56" s="2" t="s">
        <v>4</v>
      </c>
      <c r="D56" s="7">
        <v>0.12720000000000001</v>
      </c>
      <c r="E56" s="40"/>
      <c r="F56" s="9">
        <f t="shared" si="0"/>
        <v>-1.3999999999999846E-3</v>
      </c>
      <c r="G56" s="9"/>
      <c r="H56" s="9">
        <f t="shared" si="1"/>
        <v>-1.0886469673405791E-2</v>
      </c>
      <c r="I56" s="9"/>
    </row>
    <row r="57" spans="1:10">
      <c r="A57">
        <v>53</v>
      </c>
      <c r="B57" s="3">
        <v>45257</v>
      </c>
      <c r="C57" s="2" t="s">
        <v>3</v>
      </c>
      <c r="D57" s="5">
        <v>0.12659999999999999</v>
      </c>
      <c r="E57" s="9"/>
      <c r="F57" s="9">
        <f t="shared" si="0"/>
        <v>-6.0000000000001719E-4</v>
      </c>
      <c r="G57" s="9"/>
      <c r="H57" s="9">
        <f t="shared" si="1"/>
        <v>-4.7169811320756068E-3</v>
      </c>
      <c r="I57" s="9"/>
    </row>
    <row r="58" spans="1:10">
      <c r="A58">
        <v>54</v>
      </c>
      <c r="E58" s="41">
        <f>+D57+$F$58</f>
        <v>0.12656153846153845</v>
      </c>
      <c r="F58" s="41">
        <f>AVERAGE(F6:F57)</f>
        <v>-3.8461538461538497E-5</v>
      </c>
      <c r="G58" s="41">
        <f>+D57+(D57*$H$58)</f>
        <v>0.12660036602955704</v>
      </c>
      <c r="H58" s="42">
        <f>AVERAGE(H6:H57)</f>
        <v>2.891228728778447E-6</v>
      </c>
      <c r="I58" s="6">
        <f xml:space="preserve"> -0.0001*A58 + 0.1353</f>
        <v>0.12990000000000002</v>
      </c>
      <c r="J58" s="2" t="s">
        <v>92</v>
      </c>
    </row>
    <row r="59" spans="1:10">
      <c r="A59">
        <v>55</v>
      </c>
      <c r="E59" s="41">
        <f t="shared" ref="E59:E65" si="2">+E58+$F$58</f>
        <v>0.1265230769230769</v>
      </c>
      <c r="F59" s="2"/>
      <c r="G59" s="41">
        <f>+G58+(G58*$H$58)</f>
        <v>0.12660073206017239</v>
      </c>
      <c r="H59" s="2"/>
      <c r="I59" s="6">
        <f t="shared" ref="I59:I65" si="3" xml:space="preserve"> -0.0001*A59 + 0.1353</f>
        <v>0.1298</v>
      </c>
      <c r="J59" s="2"/>
    </row>
    <row r="60" spans="1:10">
      <c r="A60">
        <v>56</v>
      </c>
      <c r="E60" s="41">
        <f t="shared" si="2"/>
        <v>0.12648461538461536</v>
      </c>
      <c r="F60" s="2"/>
      <c r="G60" s="41">
        <f>+G59+(G59*$H$58)</f>
        <v>0.126601098091846</v>
      </c>
      <c r="H60" s="2"/>
      <c r="I60" s="6">
        <f t="shared" si="3"/>
        <v>0.12970000000000001</v>
      </c>
      <c r="J60" s="2"/>
    </row>
    <row r="61" spans="1:10">
      <c r="A61">
        <v>57</v>
      </c>
      <c r="E61" s="41">
        <f t="shared" si="2"/>
        <v>0.12644615384615382</v>
      </c>
      <c r="F61" s="2"/>
      <c r="G61" s="41">
        <f t="shared" ref="G61:G65" si="4">+G60+(G60*$H$58)</f>
        <v>0.1266014641245779</v>
      </c>
      <c r="H61" s="2"/>
      <c r="I61" s="6">
        <f t="shared" si="3"/>
        <v>0.12959999999999999</v>
      </c>
      <c r="J61" s="2"/>
    </row>
    <row r="62" spans="1:10">
      <c r="A62">
        <v>58</v>
      </c>
      <c r="E62" s="41">
        <f t="shared" si="2"/>
        <v>0.12640769230769228</v>
      </c>
      <c r="F62" s="2"/>
      <c r="G62" s="41">
        <f t="shared" si="4"/>
        <v>0.12660183015836809</v>
      </c>
      <c r="H62" s="2"/>
      <c r="I62" s="6">
        <f t="shared" si="3"/>
        <v>0.1295</v>
      </c>
      <c r="J62" s="2"/>
    </row>
    <row r="63" spans="1:10">
      <c r="A63">
        <v>59</v>
      </c>
      <c r="E63" s="41">
        <f t="shared" si="2"/>
        <v>0.12636923076923073</v>
      </c>
      <c r="F63" s="2"/>
      <c r="G63" s="41">
        <f t="shared" si="4"/>
        <v>0.12660219619321655</v>
      </c>
      <c r="H63" s="2"/>
      <c r="I63" s="6">
        <f t="shared" si="3"/>
        <v>0.12940000000000002</v>
      </c>
      <c r="J63" s="2"/>
    </row>
    <row r="64" spans="1:10">
      <c r="A64">
        <v>60</v>
      </c>
      <c r="E64" s="41">
        <f t="shared" si="2"/>
        <v>0.12633076923076919</v>
      </c>
      <c r="F64" s="2"/>
      <c r="G64" s="41">
        <f t="shared" si="4"/>
        <v>0.12660256222912331</v>
      </c>
      <c r="H64" s="2"/>
      <c r="I64" s="6">
        <f t="shared" si="3"/>
        <v>0.1293</v>
      </c>
      <c r="J64" s="2"/>
    </row>
    <row r="65" spans="1:10">
      <c r="A65">
        <v>61</v>
      </c>
      <c r="E65" s="41">
        <f t="shared" si="2"/>
        <v>0.12629230769230765</v>
      </c>
      <c r="F65" s="2"/>
      <c r="G65" s="41">
        <f t="shared" si="4"/>
        <v>0.12660292826608835</v>
      </c>
      <c r="H65" s="2"/>
      <c r="I65" s="6">
        <f t="shared" si="3"/>
        <v>0.12920000000000001</v>
      </c>
      <c r="J65" s="2"/>
    </row>
    <row r="66" spans="1:10">
      <c r="F66" s="43">
        <f>+G65-E65</f>
        <v>3.1062057378070107E-4</v>
      </c>
    </row>
  </sheetData>
  <mergeCells count="3">
    <mergeCell ref="F1:F3"/>
    <mergeCell ref="H1:H3"/>
    <mergeCell ref="J1:J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11CCE-C486-456C-9F4C-DC38FED20421}">
  <dimension ref="A7:D24"/>
  <sheetViews>
    <sheetView workbookViewId="0">
      <selection activeCell="B24" sqref="B24"/>
    </sheetView>
  </sheetViews>
  <sheetFormatPr baseColWidth="10" defaultRowHeight="14.4"/>
  <sheetData>
    <row r="7" spans="1:4" ht="17.399999999999999">
      <c r="B7" s="44" t="s">
        <v>97</v>
      </c>
    </row>
    <row r="8" spans="1:4" ht="17.399999999999999">
      <c r="B8" s="45" t="s">
        <v>93</v>
      </c>
    </row>
    <row r="9" spans="1:4" ht="17.399999999999999">
      <c r="B9" s="45" t="s">
        <v>99</v>
      </c>
    </row>
    <row r="10" spans="1:4" ht="17.399999999999999">
      <c r="B10" s="45" t="s">
        <v>94</v>
      </c>
    </row>
    <row r="12" spans="1:4" s="46" customFormat="1"/>
    <row r="13" spans="1:4">
      <c r="C13" t="s">
        <v>96</v>
      </c>
      <c r="D13">
        <v>0.8</v>
      </c>
    </row>
    <row r="14" spans="1:4">
      <c r="B14" s="47" t="s">
        <v>95</v>
      </c>
      <c r="C14" t="s">
        <v>98</v>
      </c>
    </row>
    <row r="15" spans="1:4">
      <c r="A15">
        <v>1</v>
      </c>
      <c r="B15" s="9">
        <v>0.1205</v>
      </c>
      <c r="C15" s="6">
        <f>$D$13*B15+(1-$D$13)*B15</f>
        <v>0.1205</v>
      </c>
    </row>
    <row r="16" spans="1:4">
      <c r="A16">
        <v>2</v>
      </c>
      <c r="B16" s="6">
        <f>+B15+(B15*0.2)</f>
        <v>0.14460000000000001</v>
      </c>
      <c r="C16" s="6">
        <f t="shared" ref="C16:C24" si="0">$D$13*B16+(1-$D$13)*B16</f>
        <v>0.14460000000000001</v>
      </c>
    </row>
    <row r="17" spans="1:3">
      <c r="A17">
        <v>3</v>
      </c>
      <c r="B17" s="6">
        <f t="shared" ref="B17:B24" si="1">+B16+(B16*0.2)</f>
        <v>0.17352000000000001</v>
      </c>
      <c r="C17" s="6">
        <f t="shared" si="0"/>
        <v>0.17352000000000001</v>
      </c>
    </row>
    <row r="18" spans="1:3">
      <c r="A18">
        <v>4</v>
      </c>
      <c r="B18" s="6">
        <f t="shared" si="1"/>
        <v>0.20822400000000002</v>
      </c>
      <c r="C18" s="6">
        <f t="shared" si="0"/>
        <v>0.20822400000000002</v>
      </c>
    </row>
    <row r="19" spans="1:3">
      <c r="A19">
        <v>5</v>
      </c>
      <c r="B19" s="6">
        <f t="shared" si="1"/>
        <v>0.24986880000000003</v>
      </c>
      <c r="C19" s="6">
        <f t="shared" si="0"/>
        <v>0.2498688</v>
      </c>
    </row>
    <row r="20" spans="1:3">
      <c r="A20">
        <v>6</v>
      </c>
      <c r="B20" s="6">
        <f t="shared" si="1"/>
        <v>0.29984256000000004</v>
      </c>
      <c r="C20" s="6">
        <f t="shared" si="0"/>
        <v>0.29984256000000004</v>
      </c>
    </row>
    <row r="21" spans="1:3">
      <c r="A21">
        <v>7</v>
      </c>
      <c r="B21" s="6">
        <f t="shared" si="1"/>
        <v>0.35981107200000007</v>
      </c>
      <c r="C21" s="6">
        <f t="shared" si="0"/>
        <v>0.35981107200000007</v>
      </c>
    </row>
    <row r="22" spans="1:3">
      <c r="A22">
        <v>8</v>
      </c>
      <c r="B22" s="6">
        <f t="shared" si="1"/>
        <v>0.43177328640000007</v>
      </c>
      <c r="C22" s="6">
        <f t="shared" si="0"/>
        <v>0.43177328640000012</v>
      </c>
    </row>
    <row r="23" spans="1:3">
      <c r="A23">
        <v>9</v>
      </c>
      <c r="B23" s="6">
        <f t="shared" si="1"/>
        <v>0.51812794368000015</v>
      </c>
      <c r="C23" s="6">
        <f t="shared" si="0"/>
        <v>0.51812794368000015</v>
      </c>
    </row>
    <row r="24" spans="1:3">
      <c r="A24">
        <v>10</v>
      </c>
      <c r="B24" s="6">
        <f t="shared" si="1"/>
        <v>0.62175353241600018</v>
      </c>
      <c r="C24" s="6">
        <f t="shared" si="0"/>
        <v>0.62175353241600018</v>
      </c>
    </row>
  </sheetData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AD2FF-722F-42C3-8FF3-CDDDECDF9C55}">
  <dimension ref="A2"/>
  <sheetViews>
    <sheetView workbookViewId="0">
      <selection activeCell="E6" sqref="E6"/>
    </sheetView>
  </sheetViews>
  <sheetFormatPr baseColWidth="10" defaultRowHeight="14.4"/>
  <sheetData>
    <row r="2" spans="1:1" s="48" customFormat="1">
      <c r="A2" s="48" t="s">
        <v>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Base de datos</vt:lpstr>
      <vt:lpstr>Promedio móvil</vt:lpstr>
      <vt:lpstr>Promedio móvil Pond.</vt:lpstr>
      <vt:lpstr>+ metodos</vt:lpstr>
      <vt:lpstr>Suavizacion exponancial</vt:lpstr>
      <vt:lpstr>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OCTAVIO PIMIENTO NUNEZ</dc:creator>
  <cp:lastModifiedBy>FABIAN OCTAVIO PIMIENTO NUNEZ</cp:lastModifiedBy>
  <dcterms:created xsi:type="dcterms:W3CDTF">2023-12-29T05:25:39Z</dcterms:created>
  <dcterms:modified xsi:type="dcterms:W3CDTF">2024-03-09T00:05:13Z</dcterms:modified>
</cp:coreProperties>
</file>