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 DE GRADO\Enviar a Profe\"/>
    </mc:Choice>
  </mc:AlternateContent>
  <xr:revisionPtr revIDLastSave="0" documentId="13_ncr:1_{D9128D0F-A203-43F6-B3AE-1318F4D8E876}" xr6:coauthVersionLast="47" xr6:coauthVersionMax="47" xr10:uidLastSave="{00000000-0000-0000-0000-000000000000}"/>
  <bookViews>
    <workbookView xWindow="-108" yWindow="-108" windowWidth="16608" windowHeight="8832" xr2:uid="{686EBBC5-3ED1-4757-AE45-2D15ED471298}"/>
  </bookViews>
  <sheets>
    <sheet name="datos y calculo" sheetId="5" r:id="rId1"/>
  </sheets>
  <definedNames>
    <definedName name="_xlnm._FilterDatabase" localSheetId="0" hidden="1">'datos y calculo'!$A$1:$AS$69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M2" i="5" l="1"/>
  <c r="AM3" i="5" l="1"/>
  <c r="AM4" i="5"/>
  <c r="AM5" i="5"/>
  <c r="AM6" i="5"/>
  <c r="AM7" i="5"/>
  <c r="AM8" i="5"/>
  <c r="AM9" i="5"/>
  <c r="AM10" i="5"/>
  <c r="AM11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53" i="5"/>
  <c r="AM54" i="5"/>
  <c r="AM55" i="5"/>
  <c r="AM56" i="5"/>
  <c r="AM57" i="5"/>
  <c r="AM58" i="5"/>
  <c r="AM59" i="5"/>
  <c r="AM60" i="5"/>
  <c r="AM61" i="5"/>
  <c r="AM62" i="5"/>
  <c r="AM63" i="5"/>
  <c r="AM64" i="5"/>
  <c r="AM65" i="5"/>
  <c r="AM66" i="5"/>
  <c r="AM67" i="5"/>
  <c r="AM68" i="5"/>
  <c r="AM69" i="5"/>
  <c r="AN69" i="5" l="1"/>
  <c r="AI69" i="5"/>
  <c r="AH69" i="5"/>
  <c r="AG69" i="5"/>
  <c r="AF69" i="5"/>
  <c r="AE69" i="5"/>
  <c r="AB69" i="5"/>
  <c r="AA69" i="5"/>
  <c r="Z69" i="5"/>
  <c r="Y69" i="5"/>
  <c r="X69" i="5"/>
  <c r="W69" i="5"/>
  <c r="V69" i="5"/>
  <c r="T69" i="5"/>
  <c r="AL69" i="5" s="1"/>
  <c r="AN68" i="5"/>
  <c r="AI68" i="5"/>
  <c r="AH68" i="5"/>
  <c r="AG68" i="5"/>
  <c r="AF68" i="5"/>
  <c r="AE68" i="5"/>
  <c r="AB68" i="5"/>
  <c r="AA68" i="5"/>
  <c r="Z68" i="5"/>
  <c r="Y68" i="5"/>
  <c r="X68" i="5"/>
  <c r="W68" i="5"/>
  <c r="V68" i="5"/>
  <c r="T68" i="5"/>
  <c r="AL68" i="5" s="1"/>
  <c r="AN67" i="5"/>
  <c r="AI67" i="5"/>
  <c r="AH67" i="5"/>
  <c r="AG67" i="5"/>
  <c r="AF67" i="5"/>
  <c r="AE67" i="5"/>
  <c r="AB67" i="5"/>
  <c r="AA67" i="5"/>
  <c r="Z67" i="5"/>
  <c r="Y67" i="5"/>
  <c r="X67" i="5"/>
  <c r="W67" i="5"/>
  <c r="V67" i="5"/>
  <c r="T67" i="5"/>
  <c r="AL67" i="5" s="1"/>
  <c r="AN66" i="5"/>
  <c r="AI66" i="5"/>
  <c r="AH66" i="5"/>
  <c r="AG66" i="5"/>
  <c r="AF66" i="5"/>
  <c r="AE66" i="5"/>
  <c r="AB66" i="5"/>
  <c r="AA66" i="5"/>
  <c r="Z66" i="5"/>
  <c r="Y66" i="5"/>
  <c r="X66" i="5"/>
  <c r="W66" i="5"/>
  <c r="V66" i="5"/>
  <c r="T66" i="5"/>
  <c r="AL66" i="5" s="1"/>
  <c r="AN65" i="5"/>
  <c r="AI65" i="5"/>
  <c r="AH65" i="5"/>
  <c r="AG65" i="5"/>
  <c r="AF65" i="5"/>
  <c r="AE65" i="5"/>
  <c r="AB65" i="5"/>
  <c r="AA65" i="5"/>
  <c r="Z65" i="5"/>
  <c r="Y65" i="5"/>
  <c r="X65" i="5"/>
  <c r="W65" i="5"/>
  <c r="V65" i="5"/>
  <c r="T65" i="5"/>
  <c r="AL65" i="5" s="1"/>
  <c r="AN64" i="5"/>
  <c r="AI64" i="5"/>
  <c r="AH64" i="5"/>
  <c r="AG64" i="5"/>
  <c r="AF64" i="5"/>
  <c r="AE64" i="5"/>
  <c r="AB64" i="5"/>
  <c r="AA64" i="5"/>
  <c r="Z64" i="5"/>
  <c r="Y64" i="5"/>
  <c r="X64" i="5"/>
  <c r="W64" i="5"/>
  <c r="V64" i="5"/>
  <c r="T64" i="5"/>
  <c r="AL64" i="5" s="1"/>
  <c r="AN63" i="5"/>
  <c r="AI63" i="5"/>
  <c r="AH63" i="5"/>
  <c r="AG63" i="5"/>
  <c r="AF63" i="5"/>
  <c r="AE63" i="5"/>
  <c r="AB63" i="5"/>
  <c r="AA63" i="5"/>
  <c r="Z63" i="5"/>
  <c r="Y63" i="5"/>
  <c r="X63" i="5"/>
  <c r="W63" i="5"/>
  <c r="V63" i="5"/>
  <c r="T63" i="5"/>
  <c r="AL63" i="5" s="1"/>
  <c r="AN62" i="5"/>
  <c r="AI62" i="5"/>
  <c r="AH62" i="5"/>
  <c r="AG62" i="5"/>
  <c r="AF62" i="5"/>
  <c r="AE62" i="5"/>
  <c r="AB62" i="5"/>
  <c r="AA62" i="5"/>
  <c r="Z62" i="5"/>
  <c r="Y62" i="5"/>
  <c r="X62" i="5"/>
  <c r="W62" i="5"/>
  <c r="V62" i="5"/>
  <c r="T62" i="5"/>
  <c r="AL62" i="5" s="1"/>
  <c r="AN61" i="5"/>
  <c r="AI61" i="5"/>
  <c r="AH61" i="5"/>
  <c r="AG61" i="5"/>
  <c r="AF61" i="5"/>
  <c r="AE61" i="5"/>
  <c r="AB61" i="5"/>
  <c r="AA61" i="5"/>
  <c r="Z61" i="5"/>
  <c r="Y61" i="5"/>
  <c r="X61" i="5"/>
  <c r="W61" i="5"/>
  <c r="V61" i="5"/>
  <c r="T61" i="5"/>
  <c r="AL61" i="5" s="1"/>
  <c r="AN60" i="5"/>
  <c r="AI60" i="5"/>
  <c r="AH60" i="5"/>
  <c r="AG60" i="5"/>
  <c r="AF60" i="5"/>
  <c r="AE60" i="5"/>
  <c r="AB60" i="5"/>
  <c r="AA60" i="5"/>
  <c r="Z60" i="5"/>
  <c r="Y60" i="5"/>
  <c r="X60" i="5"/>
  <c r="W60" i="5"/>
  <c r="V60" i="5"/>
  <c r="T60" i="5"/>
  <c r="AL60" i="5" s="1"/>
  <c r="AN59" i="5"/>
  <c r="AI59" i="5"/>
  <c r="AH59" i="5"/>
  <c r="AG59" i="5"/>
  <c r="AF59" i="5"/>
  <c r="AE59" i="5"/>
  <c r="AB59" i="5"/>
  <c r="AA59" i="5"/>
  <c r="Z59" i="5"/>
  <c r="Y59" i="5"/>
  <c r="X59" i="5"/>
  <c r="W59" i="5"/>
  <c r="V59" i="5"/>
  <c r="T59" i="5"/>
  <c r="AL59" i="5" s="1"/>
  <c r="AN58" i="5"/>
  <c r="AI58" i="5"/>
  <c r="AH58" i="5"/>
  <c r="AG58" i="5"/>
  <c r="AF58" i="5"/>
  <c r="AE58" i="5"/>
  <c r="AB58" i="5"/>
  <c r="AA58" i="5"/>
  <c r="Z58" i="5"/>
  <c r="Y58" i="5"/>
  <c r="X58" i="5"/>
  <c r="W58" i="5"/>
  <c r="V58" i="5"/>
  <c r="T58" i="5"/>
  <c r="AL58" i="5" s="1"/>
  <c r="AN57" i="5"/>
  <c r="AI57" i="5"/>
  <c r="AH57" i="5"/>
  <c r="AG57" i="5"/>
  <c r="AF57" i="5"/>
  <c r="AE57" i="5"/>
  <c r="AB57" i="5"/>
  <c r="AA57" i="5"/>
  <c r="Z57" i="5"/>
  <c r="Y57" i="5"/>
  <c r="X57" i="5"/>
  <c r="W57" i="5"/>
  <c r="V57" i="5"/>
  <c r="T57" i="5"/>
  <c r="AL57" i="5" s="1"/>
  <c r="AN56" i="5"/>
  <c r="AI56" i="5"/>
  <c r="AH56" i="5"/>
  <c r="AG56" i="5"/>
  <c r="AF56" i="5"/>
  <c r="AE56" i="5"/>
  <c r="AB56" i="5"/>
  <c r="AA56" i="5"/>
  <c r="Z56" i="5"/>
  <c r="Y56" i="5"/>
  <c r="X56" i="5"/>
  <c r="W56" i="5"/>
  <c r="V56" i="5"/>
  <c r="T56" i="5"/>
  <c r="AL56" i="5" s="1"/>
  <c r="AN55" i="5"/>
  <c r="AI55" i="5"/>
  <c r="AH55" i="5"/>
  <c r="AG55" i="5"/>
  <c r="AF55" i="5"/>
  <c r="AE55" i="5"/>
  <c r="AB55" i="5"/>
  <c r="AA55" i="5"/>
  <c r="Z55" i="5"/>
  <c r="Y55" i="5"/>
  <c r="X55" i="5"/>
  <c r="W55" i="5"/>
  <c r="V55" i="5"/>
  <c r="T55" i="5"/>
  <c r="AL55" i="5" s="1"/>
  <c r="AN54" i="5"/>
  <c r="AI54" i="5"/>
  <c r="AH54" i="5"/>
  <c r="AG54" i="5"/>
  <c r="AF54" i="5"/>
  <c r="AE54" i="5"/>
  <c r="AB54" i="5"/>
  <c r="AA54" i="5"/>
  <c r="Z54" i="5"/>
  <c r="Y54" i="5"/>
  <c r="X54" i="5"/>
  <c r="W54" i="5"/>
  <c r="V54" i="5"/>
  <c r="T54" i="5"/>
  <c r="AL54" i="5" s="1"/>
  <c r="AN53" i="5"/>
  <c r="AI53" i="5"/>
  <c r="AH53" i="5"/>
  <c r="AG53" i="5"/>
  <c r="AF53" i="5"/>
  <c r="AE53" i="5"/>
  <c r="AB53" i="5"/>
  <c r="AA53" i="5"/>
  <c r="Z53" i="5"/>
  <c r="Y53" i="5"/>
  <c r="X53" i="5"/>
  <c r="W53" i="5"/>
  <c r="V53" i="5"/>
  <c r="T53" i="5"/>
  <c r="AL53" i="5" s="1"/>
  <c r="AN52" i="5"/>
  <c r="AI52" i="5"/>
  <c r="AH52" i="5"/>
  <c r="AG52" i="5"/>
  <c r="AF52" i="5"/>
  <c r="AE52" i="5"/>
  <c r="AB52" i="5"/>
  <c r="AA52" i="5"/>
  <c r="Z52" i="5"/>
  <c r="Y52" i="5"/>
  <c r="X52" i="5"/>
  <c r="W52" i="5"/>
  <c r="V52" i="5"/>
  <c r="T52" i="5"/>
  <c r="AL52" i="5" s="1"/>
  <c r="AN51" i="5"/>
  <c r="AI51" i="5"/>
  <c r="AH51" i="5"/>
  <c r="AG51" i="5"/>
  <c r="AF51" i="5"/>
  <c r="AE51" i="5"/>
  <c r="AB51" i="5"/>
  <c r="AA51" i="5"/>
  <c r="Z51" i="5"/>
  <c r="Y51" i="5"/>
  <c r="X51" i="5"/>
  <c r="W51" i="5"/>
  <c r="V51" i="5"/>
  <c r="T51" i="5"/>
  <c r="AL51" i="5" s="1"/>
  <c r="AN50" i="5"/>
  <c r="AI50" i="5"/>
  <c r="AH50" i="5"/>
  <c r="AG50" i="5"/>
  <c r="AF50" i="5"/>
  <c r="AE50" i="5"/>
  <c r="AB50" i="5"/>
  <c r="AA50" i="5"/>
  <c r="Z50" i="5"/>
  <c r="Y50" i="5"/>
  <c r="X50" i="5"/>
  <c r="W50" i="5"/>
  <c r="V50" i="5"/>
  <c r="T50" i="5"/>
  <c r="AL50" i="5" s="1"/>
  <c r="AN49" i="5"/>
  <c r="AI49" i="5"/>
  <c r="AH49" i="5"/>
  <c r="AG49" i="5"/>
  <c r="AF49" i="5"/>
  <c r="AE49" i="5"/>
  <c r="AB49" i="5"/>
  <c r="AA49" i="5"/>
  <c r="Z49" i="5"/>
  <c r="Y49" i="5"/>
  <c r="X49" i="5"/>
  <c r="W49" i="5"/>
  <c r="V49" i="5"/>
  <c r="T49" i="5"/>
  <c r="AL49" i="5" s="1"/>
  <c r="AN48" i="5"/>
  <c r="AI48" i="5"/>
  <c r="AH48" i="5"/>
  <c r="AG48" i="5"/>
  <c r="AF48" i="5"/>
  <c r="AE48" i="5"/>
  <c r="AB48" i="5"/>
  <c r="AA48" i="5"/>
  <c r="Z48" i="5"/>
  <c r="Y48" i="5"/>
  <c r="X48" i="5"/>
  <c r="W48" i="5"/>
  <c r="V48" i="5"/>
  <c r="T48" i="5"/>
  <c r="AL48" i="5" s="1"/>
  <c r="AN47" i="5"/>
  <c r="AI47" i="5"/>
  <c r="AH47" i="5"/>
  <c r="AG47" i="5"/>
  <c r="AF47" i="5"/>
  <c r="AE47" i="5"/>
  <c r="AB47" i="5"/>
  <c r="AA47" i="5"/>
  <c r="Z47" i="5"/>
  <c r="Y47" i="5"/>
  <c r="X47" i="5"/>
  <c r="W47" i="5"/>
  <c r="V47" i="5"/>
  <c r="T47" i="5"/>
  <c r="AL47" i="5" s="1"/>
  <c r="AN46" i="5"/>
  <c r="AI46" i="5"/>
  <c r="AH46" i="5"/>
  <c r="AG46" i="5"/>
  <c r="AF46" i="5"/>
  <c r="AE46" i="5"/>
  <c r="AB46" i="5"/>
  <c r="AA46" i="5"/>
  <c r="Z46" i="5"/>
  <c r="Y46" i="5"/>
  <c r="X46" i="5"/>
  <c r="W46" i="5"/>
  <c r="V46" i="5"/>
  <c r="T46" i="5"/>
  <c r="AL46" i="5" s="1"/>
  <c r="AN45" i="5"/>
  <c r="AI45" i="5"/>
  <c r="AH45" i="5"/>
  <c r="AG45" i="5"/>
  <c r="AF45" i="5"/>
  <c r="AE45" i="5"/>
  <c r="AB45" i="5"/>
  <c r="AA45" i="5"/>
  <c r="Z45" i="5"/>
  <c r="Y45" i="5"/>
  <c r="X45" i="5"/>
  <c r="W45" i="5"/>
  <c r="V45" i="5"/>
  <c r="T45" i="5"/>
  <c r="AL45" i="5" s="1"/>
  <c r="AN44" i="5"/>
  <c r="AI44" i="5"/>
  <c r="AH44" i="5"/>
  <c r="AG44" i="5"/>
  <c r="AF44" i="5"/>
  <c r="AE44" i="5"/>
  <c r="AB44" i="5"/>
  <c r="AA44" i="5"/>
  <c r="Z44" i="5"/>
  <c r="Y44" i="5"/>
  <c r="X44" i="5"/>
  <c r="W44" i="5"/>
  <c r="V44" i="5"/>
  <c r="T44" i="5"/>
  <c r="AL44" i="5" s="1"/>
  <c r="AN43" i="5"/>
  <c r="AI43" i="5"/>
  <c r="AH43" i="5"/>
  <c r="AG43" i="5"/>
  <c r="AF43" i="5"/>
  <c r="AE43" i="5"/>
  <c r="AB43" i="5"/>
  <c r="AA43" i="5"/>
  <c r="Z43" i="5"/>
  <c r="Y43" i="5"/>
  <c r="X43" i="5"/>
  <c r="W43" i="5"/>
  <c r="V43" i="5"/>
  <c r="T43" i="5"/>
  <c r="AL43" i="5" s="1"/>
  <c r="AN42" i="5"/>
  <c r="AI42" i="5"/>
  <c r="AH42" i="5"/>
  <c r="AG42" i="5"/>
  <c r="AF42" i="5"/>
  <c r="AE42" i="5"/>
  <c r="AB42" i="5"/>
  <c r="AA42" i="5"/>
  <c r="Z42" i="5"/>
  <c r="Y42" i="5"/>
  <c r="X42" i="5"/>
  <c r="W42" i="5"/>
  <c r="V42" i="5"/>
  <c r="T42" i="5"/>
  <c r="AL42" i="5" s="1"/>
  <c r="AN41" i="5"/>
  <c r="AI41" i="5"/>
  <c r="AH41" i="5"/>
  <c r="AG41" i="5"/>
  <c r="AF41" i="5"/>
  <c r="AE41" i="5"/>
  <c r="AB41" i="5"/>
  <c r="AA41" i="5"/>
  <c r="Z41" i="5"/>
  <c r="Y41" i="5"/>
  <c r="X41" i="5"/>
  <c r="W41" i="5"/>
  <c r="V41" i="5"/>
  <c r="T41" i="5"/>
  <c r="AL41" i="5" s="1"/>
  <c r="AN40" i="5"/>
  <c r="AI40" i="5"/>
  <c r="AH40" i="5"/>
  <c r="AG40" i="5"/>
  <c r="AF40" i="5"/>
  <c r="AE40" i="5"/>
  <c r="AB40" i="5"/>
  <c r="AA40" i="5"/>
  <c r="Z40" i="5"/>
  <c r="Y40" i="5"/>
  <c r="X40" i="5"/>
  <c r="W40" i="5"/>
  <c r="V40" i="5"/>
  <c r="T40" i="5"/>
  <c r="AL40" i="5" s="1"/>
  <c r="AN39" i="5"/>
  <c r="AI39" i="5"/>
  <c r="AH39" i="5"/>
  <c r="AG39" i="5"/>
  <c r="AF39" i="5"/>
  <c r="AE39" i="5"/>
  <c r="AB39" i="5"/>
  <c r="AA39" i="5"/>
  <c r="Z39" i="5"/>
  <c r="Y39" i="5"/>
  <c r="X39" i="5"/>
  <c r="W39" i="5"/>
  <c r="V39" i="5"/>
  <c r="T39" i="5"/>
  <c r="AL39" i="5" s="1"/>
  <c r="AN38" i="5"/>
  <c r="AI38" i="5"/>
  <c r="AH38" i="5"/>
  <c r="AG38" i="5"/>
  <c r="AF38" i="5"/>
  <c r="AE38" i="5"/>
  <c r="AB38" i="5"/>
  <c r="AA38" i="5"/>
  <c r="Z38" i="5"/>
  <c r="Y38" i="5"/>
  <c r="X38" i="5"/>
  <c r="W38" i="5"/>
  <c r="V38" i="5"/>
  <c r="T38" i="5"/>
  <c r="AL38" i="5" s="1"/>
  <c r="AN37" i="5"/>
  <c r="AI37" i="5"/>
  <c r="AH37" i="5"/>
  <c r="AG37" i="5"/>
  <c r="AF37" i="5"/>
  <c r="AE37" i="5"/>
  <c r="AB37" i="5"/>
  <c r="AA37" i="5"/>
  <c r="Z37" i="5"/>
  <c r="Y37" i="5"/>
  <c r="X37" i="5"/>
  <c r="W37" i="5"/>
  <c r="V37" i="5"/>
  <c r="T37" i="5"/>
  <c r="AL37" i="5" s="1"/>
  <c r="AN36" i="5"/>
  <c r="AI36" i="5"/>
  <c r="AH36" i="5"/>
  <c r="AG36" i="5"/>
  <c r="AF36" i="5"/>
  <c r="AE36" i="5"/>
  <c r="AB36" i="5"/>
  <c r="AA36" i="5"/>
  <c r="Z36" i="5"/>
  <c r="Y36" i="5"/>
  <c r="X36" i="5"/>
  <c r="W36" i="5"/>
  <c r="V36" i="5"/>
  <c r="T36" i="5"/>
  <c r="AL36" i="5" s="1"/>
  <c r="AN35" i="5"/>
  <c r="AI35" i="5"/>
  <c r="AH35" i="5"/>
  <c r="AG35" i="5"/>
  <c r="AF35" i="5"/>
  <c r="AE35" i="5"/>
  <c r="AB35" i="5"/>
  <c r="AA35" i="5"/>
  <c r="Z35" i="5"/>
  <c r="Y35" i="5"/>
  <c r="X35" i="5"/>
  <c r="W35" i="5"/>
  <c r="V35" i="5"/>
  <c r="T35" i="5"/>
  <c r="AL35" i="5" s="1"/>
  <c r="AN34" i="5"/>
  <c r="AI34" i="5"/>
  <c r="AH34" i="5"/>
  <c r="AG34" i="5"/>
  <c r="AF34" i="5"/>
  <c r="AE34" i="5"/>
  <c r="AB34" i="5"/>
  <c r="AA34" i="5"/>
  <c r="Z34" i="5"/>
  <c r="Y34" i="5"/>
  <c r="X34" i="5"/>
  <c r="W34" i="5"/>
  <c r="V34" i="5"/>
  <c r="T34" i="5"/>
  <c r="AL34" i="5" s="1"/>
  <c r="AN33" i="5"/>
  <c r="AI33" i="5"/>
  <c r="AH33" i="5"/>
  <c r="AG33" i="5"/>
  <c r="AF33" i="5"/>
  <c r="AE33" i="5"/>
  <c r="AB33" i="5"/>
  <c r="AA33" i="5"/>
  <c r="Z33" i="5"/>
  <c r="Y33" i="5"/>
  <c r="X33" i="5"/>
  <c r="W33" i="5"/>
  <c r="V33" i="5"/>
  <c r="T33" i="5"/>
  <c r="AL33" i="5" s="1"/>
  <c r="AN32" i="5"/>
  <c r="AI32" i="5"/>
  <c r="AH32" i="5"/>
  <c r="AG32" i="5"/>
  <c r="AF32" i="5"/>
  <c r="AE32" i="5"/>
  <c r="AB32" i="5"/>
  <c r="AA32" i="5"/>
  <c r="Z32" i="5"/>
  <c r="Y32" i="5"/>
  <c r="X32" i="5"/>
  <c r="W32" i="5"/>
  <c r="V32" i="5"/>
  <c r="T32" i="5"/>
  <c r="AL32" i="5" s="1"/>
  <c r="AN31" i="5"/>
  <c r="AI31" i="5"/>
  <c r="AH31" i="5"/>
  <c r="AG31" i="5"/>
  <c r="AF31" i="5"/>
  <c r="AE31" i="5"/>
  <c r="AB31" i="5"/>
  <c r="AA31" i="5"/>
  <c r="Z31" i="5"/>
  <c r="Y31" i="5"/>
  <c r="X31" i="5"/>
  <c r="W31" i="5"/>
  <c r="V31" i="5"/>
  <c r="T31" i="5"/>
  <c r="AL31" i="5" s="1"/>
  <c r="AN30" i="5"/>
  <c r="AI30" i="5"/>
  <c r="AH30" i="5"/>
  <c r="AG30" i="5"/>
  <c r="AF30" i="5"/>
  <c r="AE30" i="5"/>
  <c r="AB30" i="5"/>
  <c r="AA30" i="5"/>
  <c r="Z30" i="5"/>
  <c r="Y30" i="5"/>
  <c r="X30" i="5"/>
  <c r="W30" i="5"/>
  <c r="V30" i="5"/>
  <c r="T30" i="5"/>
  <c r="AL30" i="5" s="1"/>
  <c r="AN29" i="5"/>
  <c r="AI29" i="5"/>
  <c r="AH29" i="5"/>
  <c r="AG29" i="5"/>
  <c r="AF29" i="5"/>
  <c r="AE29" i="5"/>
  <c r="AB29" i="5"/>
  <c r="AA29" i="5"/>
  <c r="Z29" i="5"/>
  <c r="Y29" i="5"/>
  <c r="X29" i="5"/>
  <c r="W29" i="5"/>
  <c r="V29" i="5"/>
  <c r="T29" i="5"/>
  <c r="AL29" i="5" s="1"/>
  <c r="AN28" i="5"/>
  <c r="AI28" i="5"/>
  <c r="AH28" i="5"/>
  <c r="AG28" i="5"/>
  <c r="AF28" i="5"/>
  <c r="AE28" i="5"/>
  <c r="AB28" i="5"/>
  <c r="AA28" i="5"/>
  <c r="Z28" i="5"/>
  <c r="Y28" i="5"/>
  <c r="X28" i="5"/>
  <c r="W28" i="5"/>
  <c r="V28" i="5"/>
  <c r="T28" i="5"/>
  <c r="AL28" i="5" s="1"/>
  <c r="AN27" i="5"/>
  <c r="AI27" i="5"/>
  <c r="AH27" i="5"/>
  <c r="AG27" i="5"/>
  <c r="AF27" i="5"/>
  <c r="AE27" i="5"/>
  <c r="AB27" i="5"/>
  <c r="AA27" i="5"/>
  <c r="Z27" i="5"/>
  <c r="Y27" i="5"/>
  <c r="X27" i="5"/>
  <c r="W27" i="5"/>
  <c r="V27" i="5"/>
  <c r="T27" i="5"/>
  <c r="AL27" i="5" s="1"/>
  <c r="AN26" i="5"/>
  <c r="AI26" i="5"/>
  <c r="AH26" i="5"/>
  <c r="AG26" i="5"/>
  <c r="AF26" i="5"/>
  <c r="AE26" i="5"/>
  <c r="AB26" i="5"/>
  <c r="AA26" i="5"/>
  <c r="Z26" i="5"/>
  <c r="Y26" i="5"/>
  <c r="X26" i="5"/>
  <c r="W26" i="5"/>
  <c r="V26" i="5"/>
  <c r="T26" i="5"/>
  <c r="AL26" i="5" s="1"/>
  <c r="AN25" i="5"/>
  <c r="AI25" i="5"/>
  <c r="AH25" i="5"/>
  <c r="AG25" i="5"/>
  <c r="AF25" i="5"/>
  <c r="AE25" i="5"/>
  <c r="AB25" i="5"/>
  <c r="AA25" i="5"/>
  <c r="Z25" i="5"/>
  <c r="Y25" i="5"/>
  <c r="X25" i="5"/>
  <c r="W25" i="5"/>
  <c r="V25" i="5"/>
  <c r="T25" i="5"/>
  <c r="AL25" i="5" s="1"/>
  <c r="AN24" i="5"/>
  <c r="AI24" i="5"/>
  <c r="AH24" i="5"/>
  <c r="AG24" i="5"/>
  <c r="AF24" i="5"/>
  <c r="AE24" i="5"/>
  <c r="AB24" i="5"/>
  <c r="AA24" i="5"/>
  <c r="Z24" i="5"/>
  <c r="Y24" i="5"/>
  <c r="X24" i="5"/>
  <c r="W24" i="5"/>
  <c r="V24" i="5"/>
  <c r="T24" i="5"/>
  <c r="AL24" i="5" s="1"/>
  <c r="AN23" i="5"/>
  <c r="AI23" i="5"/>
  <c r="AH23" i="5"/>
  <c r="AG23" i="5"/>
  <c r="AF23" i="5"/>
  <c r="AE23" i="5"/>
  <c r="AB23" i="5"/>
  <c r="AA23" i="5"/>
  <c r="Z23" i="5"/>
  <c r="Y23" i="5"/>
  <c r="X23" i="5"/>
  <c r="W23" i="5"/>
  <c r="V23" i="5"/>
  <c r="T23" i="5"/>
  <c r="AL23" i="5" s="1"/>
  <c r="AN22" i="5"/>
  <c r="AI22" i="5"/>
  <c r="AH22" i="5"/>
  <c r="AG22" i="5"/>
  <c r="AF22" i="5"/>
  <c r="AE22" i="5"/>
  <c r="AB22" i="5"/>
  <c r="AA22" i="5"/>
  <c r="Z22" i="5"/>
  <c r="Y22" i="5"/>
  <c r="X22" i="5"/>
  <c r="W22" i="5"/>
  <c r="V22" i="5"/>
  <c r="T22" i="5"/>
  <c r="AL22" i="5" s="1"/>
  <c r="AN21" i="5"/>
  <c r="AI21" i="5"/>
  <c r="AH21" i="5"/>
  <c r="AG21" i="5"/>
  <c r="AF21" i="5"/>
  <c r="AE21" i="5"/>
  <c r="AB21" i="5"/>
  <c r="AA21" i="5"/>
  <c r="Z21" i="5"/>
  <c r="Y21" i="5"/>
  <c r="X21" i="5"/>
  <c r="W21" i="5"/>
  <c r="V21" i="5"/>
  <c r="T21" i="5"/>
  <c r="AL21" i="5" s="1"/>
  <c r="AN20" i="5"/>
  <c r="AI20" i="5"/>
  <c r="AH20" i="5"/>
  <c r="AG20" i="5"/>
  <c r="AF20" i="5"/>
  <c r="AE20" i="5"/>
  <c r="AB20" i="5"/>
  <c r="AA20" i="5"/>
  <c r="Z20" i="5"/>
  <c r="Y20" i="5"/>
  <c r="X20" i="5"/>
  <c r="W20" i="5"/>
  <c r="V20" i="5"/>
  <c r="T20" i="5"/>
  <c r="AL20" i="5" s="1"/>
  <c r="AN19" i="5"/>
  <c r="AI19" i="5"/>
  <c r="AH19" i="5"/>
  <c r="AG19" i="5"/>
  <c r="AF19" i="5"/>
  <c r="AE19" i="5"/>
  <c r="AB19" i="5"/>
  <c r="AA19" i="5"/>
  <c r="Z19" i="5"/>
  <c r="Y19" i="5"/>
  <c r="X19" i="5"/>
  <c r="W19" i="5"/>
  <c r="V19" i="5"/>
  <c r="T19" i="5"/>
  <c r="AL19" i="5" s="1"/>
  <c r="AN18" i="5"/>
  <c r="AI18" i="5"/>
  <c r="AH18" i="5"/>
  <c r="AG18" i="5"/>
  <c r="AF18" i="5"/>
  <c r="AE18" i="5"/>
  <c r="AB18" i="5"/>
  <c r="AA18" i="5"/>
  <c r="Z18" i="5"/>
  <c r="Y18" i="5"/>
  <c r="X18" i="5"/>
  <c r="W18" i="5"/>
  <c r="V18" i="5"/>
  <c r="T18" i="5"/>
  <c r="AL18" i="5" s="1"/>
  <c r="AN17" i="5"/>
  <c r="AI17" i="5"/>
  <c r="AH17" i="5"/>
  <c r="AG17" i="5"/>
  <c r="AF17" i="5"/>
  <c r="AE17" i="5"/>
  <c r="AB17" i="5"/>
  <c r="AA17" i="5"/>
  <c r="Z17" i="5"/>
  <c r="Y17" i="5"/>
  <c r="X17" i="5"/>
  <c r="W17" i="5"/>
  <c r="V17" i="5"/>
  <c r="T17" i="5"/>
  <c r="AL17" i="5" s="1"/>
  <c r="AN16" i="5"/>
  <c r="AI16" i="5"/>
  <c r="AH16" i="5"/>
  <c r="AG16" i="5"/>
  <c r="AF16" i="5"/>
  <c r="AE16" i="5"/>
  <c r="AB16" i="5"/>
  <c r="AA16" i="5"/>
  <c r="Z16" i="5"/>
  <c r="Y16" i="5"/>
  <c r="X16" i="5"/>
  <c r="W16" i="5"/>
  <c r="V16" i="5"/>
  <c r="T16" i="5"/>
  <c r="AL16" i="5" s="1"/>
  <c r="AN15" i="5"/>
  <c r="AI15" i="5"/>
  <c r="AH15" i="5"/>
  <c r="AG15" i="5"/>
  <c r="AF15" i="5"/>
  <c r="AE15" i="5"/>
  <c r="AB15" i="5"/>
  <c r="AA15" i="5"/>
  <c r="Z15" i="5"/>
  <c r="Y15" i="5"/>
  <c r="X15" i="5"/>
  <c r="W15" i="5"/>
  <c r="V15" i="5"/>
  <c r="T15" i="5"/>
  <c r="AL15" i="5" s="1"/>
  <c r="AN14" i="5"/>
  <c r="AI14" i="5"/>
  <c r="AH14" i="5"/>
  <c r="AG14" i="5"/>
  <c r="AF14" i="5"/>
  <c r="AE14" i="5"/>
  <c r="AB14" i="5"/>
  <c r="AA14" i="5"/>
  <c r="Z14" i="5"/>
  <c r="Y14" i="5"/>
  <c r="X14" i="5"/>
  <c r="W14" i="5"/>
  <c r="V14" i="5"/>
  <c r="T14" i="5"/>
  <c r="AL14" i="5" s="1"/>
  <c r="AN13" i="5"/>
  <c r="AI13" i="5"/>
  <c r="AH13" i="5"/>
  <c r="AG13" i="5"/>
  <c r="AF13" i="5"/>
  <c r="AE13" i="5"/>
  <c r="AB13" i="5"/>
  <c r="AA13" i="5"/>
  <c r="Z13" i="5"/>
  <c r="Y13" i="5"/>
  <c r="X13" i="5"/>
  <c r="W13" i="5"/>
  <c r="V13" i="5"/>
  <c r="T13" i="5"/>
  <c r="AL13" i="5" s="1"/>
  <c r="AN12" i="5"/>
  <c r="AI12" i="5"/>
  <c r="AH12" i="5"/>
  <c r="AG12" i="5"/>
  <c r="AF12" i="5"/>
  <c r="AE12" i="5"/>
  <c r="AB12" i="5"/>
  <c r="AA12" i="5"/>
  <c r="Z12" i="5"/>
  <c r="Y12" i="5"/>
  <c r="X12" i="5"/>
  <c r="W12" i="5"/>
  <c r="V12" i="5"/>
  <c r="T12" i="5"/>
  <c r="AL12" i="5" s="1"/>
  <c r="AN11" i="5"/>
  <c r="AI11" i="5"/>
  <c r="AH11" i="5"/>
  <c r="AG11" i="5"/>
  <c r="AF11" i="5"/>
  <c r="AE11" i="5"/>
  <c r="AB11" i="5"/>
  <c r="AA11" i="5"/>
  <c r="Z11" i="5"/>
  <c r="Y11" i="5"/>
  <c r="X11" i="5"/>
  <c r="W11" i="5"/>
  <c r="V11" i="5"/>
  <c r="T11" i="5"/>
  <c r="AL11" i="5" s="1"/>
  <c r="AN10" i="5"/>
  <c r="AI10" i="5"/>
  <c r="AH10" i="5"/>
  <c r="AG10" i="5"/>
  <c r="AF10" i="5"/>
  <c r="AE10" i="5"/>
  <c r="AB10" i="5"/>
  <c r="AA10" i="5"/>
  <c r="Z10" i="5"/>
  <c r="Y10" i="5"/>
  <c r="X10" i="5"/>
  <c r="W10" i="5"/>
  <c r="V10" i="5"/>
  <c r="T10" i="5"/>
  <c r="AL10" i="5" s="1"/>
  <c r="AN9" i="5"/>
  <c r="AI9" i="5"/>
  <c r="AH9" i="5"/>
  <c r="AG9" i="5"/>
  <c r="AF9" i="5"/>
  <c r="AE9" i="5"/>
  <c r="AB9" i="5"/>
  <c r="AA9" i="5"/>
  <c r="Z9" i="5"/>
  <c r="Y9" i="5"/>
  <c r="X9" i="5"/>
  <c r="W9" i="5"/>
  <c r="V9" i="5"/>
  <c r="T9" i="5"/>
  <c r="AL9" i="5" s="1"/>
  <c r="AN8" i="5"/>
  <c r="AI8" i="5"/>
  <c r="AH8" i="5"/>
  <c r="AG8" i="5"/>
  <c r="AF8" i="5"/>
  <c r="AE8" i="5"/>
  <c r="AB8" i="5"/>
  <c r="AA8" i="5"/>
  <c r="Z8" i="5"/>
  <c r="Y8" i="5"/>
  <c r="X8" i="5"/>
  <c r="W8" i="5"/>
  <c r="V8" i="5"/>
  <c r="T8" i="5"/>
  <c r="AL8" i="5" s="1"/>
  <c r="AN7" i="5"/>
  <c r="AI7" i="5"/>
  <c r="AH7" i="5"/>
  <c r="AG7" i="5"/>
  <c r="AF7" i="5"/>
  <c r="AE7" i="5"/>
  <c r="AB7" i="5"/>
  <c r="AA7" i="5"/>
  <c r="Z7" i="5"/>
  <c r="Y7" i="5"/>
  <c r="X7" i="5"/>
  <c r="W7" i="5"/>
  <c r="V7" i="5"/>
  <c r="T7" i="5"/>
  <c r="AL7" i="5" s="1"/>
  <c r="AN6" i="5"/>
  <c r="AI6" i="5"/>
  <c r="AH6" i="5"/>
  <c r="AG6" i="5"/>
  <c r="AF6" i="5"/>
  <c r="AE6" i="5"/>
  <c r="AB6" i="5"/>
  <c r="AA6" i="5"/>
  <c r="Z6" i="5"/>
  <c r="Y6" i="5"/>
  <c r="X6" i="5"/>
  <c r="W6" i="5"/>
  <c r="V6" i="5"/>
  <c r="T6" i="5"/>
  <c r="AL6" i="5" s="1"/>
  <c r="AN5" i="5"/>
  <c r="AI5" i="5"/>
  <c r="AH5" i="5"/>
  <c r="AG5" i="5"/>
  <c r="AF5" i="5"/>
  <c r="AE5" i="5"/>
  <c r="AB5" i="5"/>
  <c r="AA5" i="5"/>
  <c r="Z5" i="5"/>
  <c r="Y5" i="5"/>
  <c r="X5" i="5"/>
  <c r="W5" i="5"/>
  <c r="V5" i="5"/>
  <c r="T5" i="5"/>
  <c r="AL5" i="5" s="1"/>
  <c r="AN4" i="5"/>
  <c r="AI4" i="5"/>
  <c r="AH4" i="5"/>
  <c r="AG4" i="5"/>
  <c r="AF4" i="5"/>
  <c r="AE4" i="5"/>
  <c r="AB4" i="5"/>
  <c r="AA4" i="5"/>
  <c r="Z4" i="5"/>
  <c r="Y4" i="5"/>
  <c r="X4" i="5"/>
  <c r="W4" i="5"/>
  <c r="V4" i="5"/>
  <c r="T4" i="5"/>
  <c r="AL4" i="5" s="1"/>
  <c r="AN3" i="5"/>
  <c r="AI3" i="5"/>
  <c r="AH3" i="5"/>
  <c r="AG3" i="5"/>
  <c r="AF3" i="5"/>
  <c r="AE3" i="5"/>
  <c r="AB3" i="5"/>
  <c r="AA3" i="5"/>
  <c r="Z3" i="5"/>
  <c r="Y3" i="5"/>
  <c r="X3" i="5"/>
  <c r="W3" i="5"/>
  <c r="V3" i="5"/>
  <c r="T3" i="5"/>
  <c r="AL3" i="5" s="1"/>
  <c r="AN2" i="5"/>
  <c r="AI2" i="5"/>
  <c r="AH2" i="5"/>
  <c r="AG2" i="5"/>
  <c r="AF2" i="5"/>
  <c r="AE2" i="5"/>
  <c r="AB2" i="5"/>
  <c r="AA2" i="5"/>
  <c r="Z2" i="5"/>
  <c r="Y2" i="5"/>
  <c r="X2" i="5"/>
  <c r="W2" i="5"/>
  <c r="V2" i="5"/>
  <c r="T2" i="5"/>
  <c r="AL2" i="5" s="1"/>
  <c r="AC2" i="5" l="1"/>
  <c r="AD2" i="5" s="1"/>
  <c r="AO9" i="5"/>
  <c r="AR9" i="5" s="1"/>
  <c r="AO21" i="5"/>
  <c r="AR21" i="5" s="1"/>
  <c r="AO33" i="5"/>
  <c r="AR33" i="5" s="1"/>
  <c r="AO45" i="5"/>
  <c r="AR45" i="5" s="1"/>
  <c r="AO57" i="5"/>
  <c r="AR57" i="5" s="1"/>
  <c r="AO69" i="5"/>
  <c r="AR69" i="5" s="1"/>
  <c r="AO2" i="5"/>
  <c r="AR2" i="5" s="1"/>
  <c r="AO6" i="5"/>
  <c r="AR6" i="5" s="1"/>
  <c r="AO18" i="5"/>
  <c r="AR18" i="5" s="1"/>
  <c r="AO30" i="5"/>
  <c r="AR30" i="5" s="1"/>
  <c r="AO42" i="5"/>
  <c r="AR42" i="5" s="1"/>
  <c r="AO54" i="5"/>
  <c r="AR54" i="5" s="1"/>
  <c r="AO66" i="5"/>
  <c r="AR66" i="5" s="1"/>
  <c r="AO11" i="5"/>
  <c r="AR11" i="5" s="1"/>
  <c r="AO15" i="5"/>
  <c r="AR15" i="5" s="1"/>
  <c r="AO23" i="5"/>
  <c r="AR23" i="5" s="1"/>
  <c r="AO27" i="5"/>
  <c r="AR27" i="5" s="1"/>
  <c r="AO35" i="5"/>
  <c r="AR35" i="5" s="1"/>
  <c r="AO39" i="5"/>
  <c r="AR39" i="5" s="1"/>
  <c r="AO51" i="5"/>
  <c r="AR51" i="5" s="1"/>
  <c r="AO59" i="5"/>
  <c r="AR59" i="5" s="1"/>
  <c r="AO63" i="5"/>
  <c r="AR63" i="5" s="1"/>
  <c r="AO3" i="5"/>
  <c r="AR3" i="5" s="1"/>
  <c r="AO8" i="5"/>
  <c r="AR8" i="5" s="1"/>
  <c r="AO12" i="5"/>
  <c r="AR12" i="5" s="1"/>
  <c r="AO20" i="5"/>
  <c r="AR20" i="5" s="1"/>
  <c r="AO24" i="5"/>
  <c r="AR24" i="5" s="1"/>
  <c r="AO32" i="5"/>
  <c r="AR32" i="5" s="1"/>
  <c r="AO36" i="5"/>
  <c r="AR36" i="5" s="1"/>
  <c r="AO44" i="5"/>
  <c r="AR44" i="5" s="1"/>
  <c r="AO48" i="5"/>
  <c r="AR48" i="5" s="1"/>
  <c r="AO56" i="5"/>
  <c r="AR56" i="5" s="1"/>
  <c r="AO60" i="5"/>
  <c r="AR60" i="5" s="1"/>
  <c r="AO68" i="5"/>
  <c r="AR68" i="5" s="1"/>
  <c r="AO7" i="5"/>
  <c r="AR7" i="5" s="1"/>
  <c r="AO13" i="5"/>
  <c r="AR13" i="5" s="1"/>
  <c r="AO19" i="5"/>
  <c r="AR19" i="5" s="1"/>
  <c r="AO25" i="5"/>
  <c r="AR25" i="5" s="1"/>
  <c r="AO31" i="5"/>
  <c r="AR31" i="5" s="1"/>
  <c r="AO37" i="5"/>
  <c r="AR37" i="5" s="1"/>
  <c r="AO43" i="5"/>
  <c r="AR43" i="5" s="1"/>
  <c r="AO49" i="5"/>
  <c r="AR49" i="5" s="1"/>
  <c r="AO55" i="5"/>
  <c r="AR55" i="5" s="1"/>
  <c r="AO47" i="5"/>
  <c r="AR47" i="5" s="1"/>
  <c r="AO4" i="5"/>
  <c r="AR4" i="5" s="1"/>
  <c r="AO10" i="5"/>
  <c r="AR10" i="5" s="1"/>
  <c r="AO16" i="5"/>
  <c r="AR16" i="5" s="1"/>
  <c r="AO22" i="5"/>
  <c r="AR22" i="5" s="1"/>
  <c r="AO28" i="5"/>
  <c r="AR28" i="5" s="1"/>
  <c r="AO34" i="5"/>
  <c r="AR34" i="5" s="1"/>
  <c r="AO40" i="5"/>
  <c r="AR40" i="5" s="1"/>
  <c r="AO46" i="5"/>
  <c r="AR46" i="5" s="1"/>
  <c r="AO52" i="5"/>
  <c r="AR52" i="5" s="1"/>
  <c r="AO58" i="5"/>
  <c r="AR58" i="5" s="1"/>
  <c r="AO64" i="5"/>
  <c r="AR64" i="5" s="1"/>
  <c r="AO67" i="5"/>
  <c r="AR67" i="5" s="1"/>
  <c r="AO61" i="5"/>
  <c r="AR61" i="5" s="1"/>
  <c r="AO14" i="5"/>
  <c r="AR14" i="5" s="1"/>
  <c r="AO26" i="5"/>
  <c r="AR26" i="5" s="1"/>
  <c r="AO38" i="5"/>
  <c r="AR38" i="5" s="1"/>
  <c r="AO50" i="5"/>
  <c r="AR50" i="5" s="1"/>
  <c r="AO62" i="5"/>
  <c r="AR62" i="5" s="1"/>
  <c r="AJ48" i="5"/>
  <c r="AK48" i="5" s="1"/>
  <c r="AO5" i="5"/>
  <c r="AR5" i="5" s="1"/>
  <c r="AO17" i="5"/>
  <c r="AR17" i="5" s="1"/>
  <c r="AO29" i="5"/>
  <c r="AR29" i="5" s="1"/>
  <c r="AO41" i="5"/>
  <c r="AR41" i="5" s="1"/>
  <c r="AO53" i="5"/>
  <c r="AR53" i="5" s="1"/>
  <c r="AO65" i="5"/>
  <c r="AR65" i="5" s="1"/>
  <c r="AJ11" i="5"/>
  <c r="AK11" i="5" s="1"/>
  <c r="AJ60" i="5"/>
  <c r="AK60" i="5" s="1"/>
  <c r="AJ44" i="5"/>
  <c r="AK44" i="5" s="1"/>
  <c r="AJ42" i="5"/>
  <c r="AK42" i="5" s="1"/>
  <c r="AJ43" i="5"/>
  <c r="AK43" i="5" s="1"/>
  <c r="AC64" i="5"/>
  <c r="AD64" i="5" s="1"/>
  <c r="AC18" i="5"/>
  <c r="AD18" i="5" s="1"/>
  <c r="AJ47" i="5"/>
  <c r="AK47" i="5" s="1"/>
  <c r="AJ15" i="5"/>
  <c r="AK15" i="5" s="1"/>
  <c r="AC42" i="5"/>
  <c r="AD42" i="5" s="1"/>
  <c r="AC9" i="5"/>
  <c r="AD9" i="5" s="1"/>
  <c r="AC28" i="5"/>
  <c r="AD28" i="5" s="1"/>
  <c r="AJ34" i="5"/>
  <c r="AK34" i="5" s="1"/>
  <c r="AC58" i="5"/>
  <c r="AD58" i="5" s="1"/>
  <c r="AC13" i="5"/>
  <c r="AD13" i="5" s="1"/>
  <c r="AJ18" i="5"/>
  <c r="AK18" i="5" s="1"/>
  <c r="AJ38" i="5"/>
  <c r="AK38" i="5" s="1"/>
  <c r="AJ52" i="5"/>
  <c r="AK52" i="5" s="1"/>
  <c r="AC21" i="5"/>
  <c r="AD21" i="5" s="1"/>
  <c r="AC29" i="5"/>
  <c r="AD29" i="5" s="1"/>
  <c r="AC48" i="5"/>
  <c r="AD48" i="5" s="1"/>
  <c r="AJ68" i="5"/>
  <c r="AK68" i="5" s="1"/>
  <c r="AC16" i="5"/>
  <c r="AD16" i="5" s="1"/>
  <c r="AC17" i="5"/>
  <c r="AD17" i="5" s="1"/>
  <c r="AJ19" i="5"/>
  <c r="AK19" i="5" s="1"/>
  <c r="AJ23" i="5"/>
  <c r="AK23" i="5" s="1"/>
  <c r="AJ27" i="5"/>
  <c r="AK27" i="5" s="1"/>
  <c r="AJ46" i="5"/>
  <c r="AK46" i="5" s="1"/>
  <c r="AC52" i="5"/>
  <c r="AD52" i="5" s="1"/>
  <c r="AJ50" i="5"/>
  <c r="AK50" i="5" s="1"/>
  <c r="AC67" i="5"/>
  <c r="AD67" i="5" s="1"/>
  <c r="AC45" i="5"/>
  <c r="AD45" i="5" s="1"/>
  <c r="AJ32" i="5"/>
  <c r="AK32" i="5" s="1"/>
  <c r="AJ36" i="5"/>
  <c r="AK36" i="5" s="1"/>
  <c r="AJ40" i="5"/>
  <c r="AK40" i="5" s="1"/>
  <c r="AJ62" i="5"/>
  <c r="AK62" i="5" s="1"/>
  <c r="AC38" i="5"/>
  <c r="AD38" i="5" s="1"/>
  <c r="AJ61" i="5"/>
  <c r="AK61" i="5" s="1"/>
  <c r="AJ33" i="5"/>
  <c r="AK33" i="5" s="1"/>
  <c r="AC61" i="5"/>
  <c r="AD61" i="5" s="1"/>
  <c r="AC5" i="5"/>
  <c r="AD5" i="5" s="1"/>
  <c r="AC24" i="5"/>
  <c r="AD24" i="5" s="1"/>
  <c r="AJ25" i="5"/>
  <c r="AK25" i="5" s="1"/>
  <c r="AC54" i="5"/>
  <c r="AD54" i="5" s="1"/>
  <c r="AJ56" i="5"/>
  <c r="AK56" i="5" s="1"/>
  <c r="AJ6" i="5"/>
  <c r="AK6" i="5" s="1"/>
  <c r="AC32" i="5"/>
  <c r="AD32" i="5" s="1"/>
  <c r="AC35" i="5"/>
  <c r="AD35" i="5" s="1"/>
  <c r="AJ22" i="5"/>
  <c r="AK22" i="5" s="1"/>
  <c r="AJ49" i="5"/>
  <c r="AK49" i="5" s="1"/>
  <c r="AJ10" i="5"/>
  <c r="AK10" i="5" s="1"/>
  <c r="AJ13" i="5"/>
  <c r="AK13" i="5" s="1"/>
  <c r="AC15" i="5"/>
  <c r="AD15" i="5" s="1"/>
  <c r="AJ16" i="5"/>
  <c r="AK16" i="5" s="1"/>
  <c r="AC25" i="5"/>
  <c r="AD25" i="5" s="1"/>
  <c r="AJ26" i="5"/>
  <c r="AK26" i="5" s="1"/>
  <c r="AJ37" i="5"/>
  <c r="AK37" i="5" s="1"/>
  <c r="AC55" i="5"/>
  <c r="AD55" i="5" s="1"/>
  <c r="AJ65" i="5"/>
  <c r="AK65" i="5" s="1"/>
  <c r="AJ30" i="5"/>
  <c r="AK30" i="5" s="1"/>
  <c r="AC39" i="5"/>
  <c r="AD39" i="5" s="1"/>
  <c r="AC49" i="5"/>
  <c r="AD49" i="5" s="1"/>
  <c r="AJ53" i="5"/>
  <c r="AK53" i="5" s="1"/>
  <c r="AJ59" i="5"/>
  <c r="AK59" i="5" s="1"/>
  <c r="AC4" i="5"/>
  <c r="AD4" i="5" s="1"/>
  <c r="AJ3" i="5"/>
  <c r="AK3" i="5" s="1"/>
  <c r="AJ4" i="5"/>
  <c r="AK4" i="5" s="1"/>
  <c r="AC6" i="5"/>
  <c r="AD6" i="5" s="1"/>
  <c r="AJ31" i="5"/>
  <c r="AK31" i="5" s="1"/>
  <c r="AC33" i="5"/>
  <c r="AD33" i="5" s="1"/>
  <c r="AC36" i="5"/>
  <c r="AD36" i="5" s="1"/>
  <c r="AC46" i="5"/>
  <c r="AD46" i="5" s="1"/>
  <c r="AC65" i="5"/>
  <c r="AD65" i="5" s="1"/>
  <c r="AJ66" i="5"/>
  <c r="AK66" i="5" s="1"/>
  <c r="AC68" i="5"/>
  <c r="AD68" i="5" s="1"/>
  <c r="AJ69" i="5"/>
  <c r="AK69" i="5" s="1"/>
  <c r="AC22" i="5"/>
  <c r="AD22" i="5" s="1"/>
  <c r="AJ41" i="5"/>
  <c r="AK41" i="5" s="1"/>
  <c r="AJ51" i="5"/>
  <c r="AK51" i="5" s="1"/>
  <c r="AC53" i="5"/>
  <c r="AD53" i="5" s="1"/>
  <c r="AJ54" i="5"/>
  <c r="AK54" i="5" s="1"/>
  <c r="AQ54" i="5" s="1"/>
  <c r="AC56" i="5"/>
  <c r="AD56" i="5" s="1"/>
  <c r="AC8" i="5"/>
  <c r="AD8" i="5" s="1"/>
  <c r="AC3" i="5"/>
  <c r="AD3" i="5" s="1"/>
  <c r="AJ7" i="5"/>
  <c r="AK7" i="5" s="1"/>
  <c r="AJ8" i="5"/>
  <c r="AK8" i="5" s="1"/>
  <c r="AC10" i="5"/>
  <c r="AD10" i="5" s="1"/>
  <c r="AC12" i="5"/>
  <c r="AD12" i="5" s="1"/>
  <c r="AJ14" i="5"/>
  <c r="AK14" i="5" s="1"/>
  <c r="AJ20" i="5"/>
  <c r="AK20" i="5" s="1"/>
  <c r="AC26" i="5"/>
  <c r="AD26" i="5" s="1"/>
  <c r="AC30" i="5"/>
  <c r="AD30" i="5" s="1"/>
  <c r="AC40" i="5"/>
  <c r="AD40" i="5" s="1"/>
  <c r="AC43" i="5"/>
  <c r="AD43" i="5" s="1"/>
  <c r="AC50" i="5"/>
  <c r="AD50" i="5" s="1"/>
  <c r="AC59" i="5"/>
  <c r="AD59" i="5" s="1"/>
  <c r="AC62" i="5"/>
  <c r="AD62" i="5" s="1"/>
  <c r="AJ17" i="5"/>
  <c r="AK17" i="5" s="1"/>
  <c r="AC19" i="5"/>
  <c r="AD19" i="5" s="1"/>
  <c r="AJ24" i="5"/>
  <c r="AK24" i="5" s="1"/>
  <c r="AJ35" i="5"/>
  <c r="AK35" i="5" s="1"/>
  <c r="AQ35" i="5" s="1"/>
  <c r="AC37" i="5"/>
  <c r="AD37" i="5" s="1"/>
  <c r="AJ57" i="5"/>
  <c r="AK57" i="5" s="1"/>
  <c r="AJ63" i="5"/>
  <c r="AK63" i="5" s="1"/>
  <c r="AJ5" i="5"/>
  <c r="AK5" i="5" s="1"/>
  <c r="AQ5" i="5" s="1"/>
  <c r="AC7" i="5"/>
  <c r="AD7" i="5" s="1"/>
  <c r="AJ28" i="5"/>
  <c r="AC34" i="5"/>
  <c r="AD34" i="5" s="1"/>
  <c r="AC47" i="5"/>
  <c r="AD47" i="5" s="1"/>
  <c r="AJ64" i="5"/>
  <c r="AK64" i="5" s="1"/>
  <c r="AQ64" i="5" s="1"/>
  <c r="AJ67" i="5"/>
  <c r="AK67" i="5" s="1"/>
  <c r="AQ67" i="5" s="1"/>
  <c r="AC69" i="5"/>
  <c r="AD69" i="5" s="1"/>
  <c r="AJ12" i="5"/>
  <c r="AK12" i="5" s="1"/>
  <c r="AQ12" i="5" s="1"/>
  <c r="AC23" i="5"/>
  <c r="AD23" i="5" s="1"/>
  <c r="AC31" i="5"/>
  <c r="AD31" i="5" s="1"/>
  <c r="AC44" i="5"/>
  <c r="AD44" i="5" s="1"/>
  <c r="AJ55" i="5"/>
  <c r="AK55" i="5" s="1"/>
  <c r="AC57" i="5"/>
  <c r="AD57" i="5" s="1"/>
  <c r="AJ58" i="5"/>
  <c r="AC60" i="5"/>
  <c r="AD60" i="5" s="1"/>
  <c r="AC66" i="5"/>
  <c r="AD66" i="5" s="1"/>
  <c r="AJ2" i="5"/>
  <c r="AK2" i="5" s="1"/>
  <c r="AQ2" i="5" s="1"/>
  <c r="AJ9" i="5"/>
  <c r="AK9" i="5" s="1"/>
  <c r="AQ9" i="5" s="1"/>
  <c r="AC11" i="5"/>
  <c r="AD11" i="5" s="1"/>
  <c r="AC14" i="5"/>
  <c r="AD14" i="5" s="1"/>
  <c r="AC20" i="5"/>
  <c r="AD20" i="5" s="1"/>
  <c r="AJ21" i="5"/>
  <c r="AK21" i="5" s="1"/>
  <c r="AQ21" i="5" s="1"/>
  <c r="AC27" i="5"/>
  <c r="AD27" i="5" s="1"/>
  <c r="AJ29" i="5"/>
  <c r="AK29" i="5" s="1"/>
  <c r="AQ29" i="5" s="1"/>
  <c r="AS29" i="5" s="1"/>
  <c r="AJ39" i="5"/>
  <c r="AK39" i="5" s="1"/>
  <c r="AC41" i="5"/>
  <c r="AD41" i="5" s="1"/>
  <c r="AP41" i="5" s="1"/>
  <c r="AJ45" i="5"/>
  <c r="AK45" i="5" s="1"/>
  <c r="AQ45" i="5" s="1"/>
  <c r="AC51" i="5"/>
  <c r="AD51" i="5" s="1"/>
  <c r="AC63" i="5"/>
  <c r="AD63" i="5" s="1"/>
  <c r="AQ57" i="5" l="1"/>
  <c r="AP26" i="5"/>
  <c r="AP8" i="5"/>
  <c r="AQ17" i="5"/>
  <c r="AQ61" i="5"/>
  <c r="AQ53" i="5"/>
  <c r="AP11" i="5"/>
  <c r="AP34" i="5"/>
  <c r="AQ51" i="5"/>
  <c r="AP68" i="5"/>
  <c r="AQ4" i="5"/>
  <c r="AQ65" i="5"/>
  <c r="AQ33" i="5"/>
  <c r="AQ40" i="5"/>
  <c r="AQ27" i="5"/>
  <c r="AS27" i="5" s="1"/>
  <c r="AQ44" i="5"/>
  <c r="AP63" i="5"/>
  <c r="AQ39" i="5"/>
  <c r="AQ66" i="5"/>
  <c r="AQ3" i="5"/>
  <c r="AQ6" i="5"/>
  <c r="AS6" i="5" s="1"/>
  <c r="AQ52" i="5"/>
  <c r="AQ60" i="5"/>
  <c r="AQ48" i="5"/>
  <c r="AS39" i="5"/>
  <c r="AQ20" i="5"/>
  <c r="AQ41" i="5"/>
  <c r="AS41" i="5" s="1"/>
  <c r="AP51" i="5"/>
  <c r="AP40" i="5"/>
  <c r="AQ14" i="5"/>
  <c r="AQ7" i="5"/>
  <c r="AS54" i="5"/>
  <c r="AQ31" i="5"/>
  <c r="AS31" i="5" s="1"/>
  <c r="AP39" i="5"/>
  <c r="AQ37" i="5"/>
  <c r="AS37" i="5" s="1"/>
  <c r="AP15" i="5"/>
  <c r="AQ22" i="5"/>
  <c r="AQ56" i="5"/>
  <c r="AP38" i="5"/>
  <c r="AQ32" i="5"/>
  <c r="AP52" i="5"/>
  <c r="AS52" i="5" s="1"/>
  <c r="AQ19" i="5"/>
  <c r="AQ38" i="5"/>
  <c r="AS38" i="5" s="1"/>
  <c r="AQ34" i="5"/>
  <c r="AS34" i="5" s="1"/>
  <c r="AQ15" i="5"/>
  <c r="AQ43" i="5"/>
  <c r="AQ11" i="5"/>
  <c r="AS11" i="5" s="1"/>
  <c r="AQ10" i="5"/>
  <c r="AQ25" i="5"/>
  <c r="AP57" i="5"/>
  <c r="AQ8" i="5"/>
  <c r="AS8" i="5" s="1"/>
  <c r="AP33" i="5"/>
  <c r="AS33" i="5" s="1"/>
  <c r="AQ16" i="5"/>
  <c r="AQ49" i="5"/>
  <c r="AQ36" i="5"/>
  <c r="AQ50" i="5"/>
  <c r="AQ23" i="5"/>
  <c r="AQ68" i="5"/>
  <c r="AP64" i="5"/>
  <c r="AS64" i="5" s="1"/>
  <c r="AQ55" i="5"/>
  <c r="AP47" i="5"/>
  <c r="AS5" i="5"/>
  <c r="AQ63" i="5"/>
  <c r="AS63" i="5" s="1"/>
  <c r="AQ24" i="5"/>
  <c r="AP3" i="5"/>
  <c r="AQ69" i="5"/>
  <c r="AP6" i="5"/>
  <c r="AQ59" i="5"/>
  <c r="AQ30" i="5"/>
  <c r="AS30" i="5" s="1"/>
  <c r="AQ26" i="5"/>
  <c r="AS26" i="5" s="1"/>
  <c r="AQ13" i="5"/>
  <c r="AP54" i="5"/>
  <c r="AQ62" i="5"/>
  <c r="AQ46" i="5"/>
  <c r="AQ18" i="5"/>
  <c r="AQ47" i="5"/>
  <c r="AQ42" i="5"/>
  <c r="AS42" i="5" s="1"/>
  <c r="AP2" i="5"/>
  <c r="AP48" i="5"/>
  <c r="AP29" i="5"/>
  <c r="AP22" i="5"/>
  <c r="AP44" i="5"/>
  <c r="AP31" i="5"/>
  <c r="AK28" i="5"/>
  <c r="AQ28" i="5" s="1"/>
  <c r="AP19" i="5"/>
  <c r="AP21" i="5"/>
  <c r="AS21" i="5" s="1"/>
  <c r="AP14" i="5"/>
  <c r="AP23" i="5"/>
  <c r="AP56" i="5"/>
  <c r="AP24" i="5"/>
  <c r="AP9" i="5"/>
  <c r="AS9" i="5" s="1"/>
  <c r="AP65" i="5"/>
  <c r="AS65" i="5" s="1"/>
  <c r="AP4" i="5"/>
  <c r="AP5" i="5"/>
  <c r="AP42" i="5"/>
  <c r="AP55" i="5"/>
  <c r="AP66" i="5"/>
  <c r="AP62" i="5"/>
  <c r="AP27" i="5"/>
  <c r="AP60" i="5"/>
  <c r="AS60" i="5" s="1"/>
  <c r="AP69" i="5"/>
  <c r="AP59" i="5"/>
  <c r="AP12" i="5"/>
  <c r="AS12" i="5" s="1"/>
  <c r="AP53" i="5"/>
  <c r="AS53" i="5" s="1"/>
  <c r="AP46" i="5"/>
  <c r="AP35" i="5"/>
  <c r="AS35" i="5" s="1"/>
  <c r="AP61" i="5"/>
  <c r="AS61" i="5" s="1"/>
  <c r="AP45" i="5"/>
  <c r="AS45" i="5" s="1"/>
  <c r="AP17" i="5"/>
  <c r="AP7" i="5"/>
  <c r="AK58" i="5"/>
  <c r="AP50" i="5"/>
  <c r="AP10" i="5"/>
  <c r="AP36" i="5"/>
  <c r="AP25" i="5"/>
  <c r="AP32" i="5"/>
  <c r="AP67" i="5"/>
  <c r="AS67" i="5" s="1"/>
  <c r="AP16" i="5"/>
  <c r="AP13" i="5"/>
  <c r="AP30" i="5"/>
  <c r="AP20" i="5"/>
  <c r="AP37" i="5"/>
  <c r="AP43" i="5"/>
  <c r="AP49" i="5"/>
  <c r="AP18" i="5"/>
  <c r="AS57" i="5" l="1"/>
  <c r="AS44" i="5"/>
  <c r="AS48" i="5"/>
  <c r="AS17" i="5"/>
  <c r="AS66" i="5"/>
  <c r="AS4" i="5"/>
  <c r="AS3" i="5"/>
  <c r="AS51" i="5"/>
  <c r="AS47" i="5"/>
  <c r="AS7" i="5"/>
  <c r="AS68" i="5"/>
  <c r="AS43" i="5"/>
  <c r="AS59" i="5"/>
  <c r="AS55" i="5"/>
  <c r="AS16" i="5"/>
  <c r="AS40" i="5"/>
  <c r="AS20" i="5"/>
  <c r="AS18" i="5"/>
  <c r="AS13" i="5"/>
  <c r="AS10" i="5"/>
  <c r="AS2" i="5"/>
  <c r="AS50" i="5"/>
  <c r="AS32" i="5"/>
  <c r="AP58" i="5"/>
  <c r="AQ58" i="5"/>
  <c r="AP28" i="5"/>
  <c r="AS46" i="5"/>
  <c r="AS69" i="5"/>
  <c r="AS19" i="5"/>
  <c r="AS56" i="5"/>
  <c r="AS14" i="5"/>
  <c r="AS24" i="5"/>
  <c r="AS36" i="5"/>
  <c r="AS62" i="5"/>
  <c r="AS23" i="5"/>
  <c r="AS49" i="5"/>
  <c r="AS25" i="5"/>
  <c r="AS15" i="5"/>
  <c r="AS22" i="5"/>
  <c r="AS58" i="5" l="1"/>
  <c r="AS28" i="5"/>
</calcChain>
</file>

<file path=xl/sharedStrings.xml><?xml version="1.0" encoding="utf-8"?>
<sst xmlns="http://schemas.openxmlformats.org/spreadsheetml/2006/main" count="114" uniqueCount="70">
  <si>
    <t>Nivel de Tensión</t>
  </si>
  <si>
    <t>Capacidad Instalada</t>
  </si>
  <si>
    <t>Año</t>
  </si>
  <si>
    <t>Vida remanente 
%</t>
  </si>
  <si>
    <t>34.5 kV</t>
  </si>
  <si>
    <t>5 MVA</t>
  </si>
  <si>
    <t>13.2 kV</t>
  </si>
  <si>
    <t>10 MVA</t>
  </si>
  <si>
    <t>115 kV</t>
  </si>
  <si>
    <t>1.6 MVA</t>
  </si>
  <si>
    <t>2.5 MVA</t>
  </si>
  <si>
    <t>&lt; 0,5</t>
  </si>
  <si>
    <t>44 kV</t>
  </si>
  <si>
    <t>&lt; 2,5</t>
  </si>
  <si>
    <t>7.5 MVA</t>
  </si>
  <si>
    <t>1 MVA</t>
  </si>
  <si>
    <t>&lt; 2</t>
  </si>
  <si>
    <t>33 kV</t>
  </si>
  <si>
    <t>15 MVA</t>
  </si>
  <si>
    <t>&lt; 0,4</t>
  </si>
  <si>
    <t>225 kVA</t>
  </si>
  <si>
    <t>225 KVA</t>
  </si>
  <si>
    <t>4.16 kV</t>
  </si>
  <si>
    <t>250 kVA</t>
  </si>
  <si>
    <t>11.4 kV</t>
  </si>
  <si>
    <t>400 KVA</t>
  </si>
  <si>
    <t>8/10 MVA</t>
  </si>
  <si>
    <t>1.5 MVA</t>
  </si>
  <si>
    <t>300 KVA</t>
  </si>
  <si>
    <r>
      <t xml:space="preserve">Contenido Agua
mg/kg (ppm)
</t>
    </r>
    <r>
      <rPr>
        <sz val="10"/>
        <rFont val="Calibri"/>
        <family val="2"/>
        <scheme val="minor"/>
      </rPr>
      <t>Aceptable ≤ 35
Incertidumbre ± 4</t>
    </r>
  </si>
  <si>
    <r>
      <t xml:space="preserve">Rigidez Dielectrica
kV
</t>
    </r>
    <r>
      <rPr>
        <sz val="10"/>
        <rFont val="Calibri"/>
        <family val="2"/>
        <scheme val="minor"/>
      </rPr>
      <t>Aceptable ≥ 30
Incertidumbre ± 2</t>
    </r>
  </si>
  <si>
    <r>
      <t xml:space="preserve">Densidad Relativa
</t>
    </r>
    <r>
      <rPr>
        <sz val="10"/>
        <rFont val="Calibri"/>
        <family val="2"/>
        <scheme val="minor"/>
      </rPr>
      <t>Aceptable 0,84 - 0,91
Incertidumbre  ± 0,0006</t>
    </r>
  </si>
  <si>
    <r>
      <t xml:space="preserve">Tensión Interfacial
mN/m
</t>
    </r>
    <r>
      <rPr>
        <sz val="10"/>
        <rFont val="Calibri"/>
        <family val="2"/>
        <scheme val="minor"/>
      </rPr>
      <t>Aceptable ≥ 25
Incertidumbre ± 0,8</t>
    </r>
  </si>
  <si>
    <r>
      <t xml:space="preserve">Número Ácido
mgKOH/g
</t>
    </r>
    <r>
      <rPr>
        <sz val="10"/>
        <rFont val="Calibri"/>
        <family val="2"/>
        <scheme val="minor"/>
      </rPr>
      <t>Aceptable ≤ 20
Incertidumbre ± 0,0092</t>
    </r>
  </si>
  <si>
    <r>
      <t xml:space="preserve">Color
</t>
    </r>
    <r>
      <rPr>
        <sz val="10"/>
        <rFont val="Calibri"/>
        <family val="2"/>
        <scheme val="minor"/>
      </rPr>
      <t>Aceptable ≤ 3,5
Incertidumbre ± 0,5</t>
    </r>
  </si>
  <si>
    <r>
      <t xml:space="preserve">Hidrógeno H2
</t>
    </r>
    <r>
      <rPr>
        <sz val="10"/>
        <rFont val="Calibri"/>
        <family val="2"/>
        <scheme val="minor"/>
      </rPr>
      <t>μL/L (ppm)
Incertidumbre ± 7%</t>
    </r>
  </si>
  <si>
    <r>
      <t xml:space="preserve">Metano CH4
</t>
    </r>
    <r>
      <rPr>
        <sz val="10"/>
        <rFont val="Calibri"/>
        <family val="2"/>
        <scheme val="minor"/>
      </rPr>
      <t>μL/L (ppm)
Incertidumbre ± 4%</t>
    </r>
  </si>
  <si>
    <r>
      <t xml:space="preserve">Etano C2H6
</t>
    </r>
    <r>
      <rPr>
        <sz val="10"/>
        <rFont val="Calibri"/>
        <family val="2"/>
        <scheme val="minor"/>
      </rPr>
      <t>μL/L (ppm)
Incertidumbre ± 3%</t>
    </r>
  </si>
  <si>
    <r>
      <t xml:space="preserve">Etileno C2H4
</t>
    </r>
    <r>
      <rPr>
        <sz val="10"/>
        <rFont val="Calibri"/>
        <family val="2"/>
        <scheme val="minor"/>
      </rPr>
      <t>μL/L (ppm)
Incertidumbre ± 8%</t>
    </r>
  </si>
  <si>
    <r>
      <t xml:space="preserve">Acetileno C2H2
</t>
    </r>
    <r>
      <rPr>
        <sz val="10"/>
        <rFont val="Calibri"/>
        <family val="2"/>
        <scheme val="minor"/>
      </rPr>
      <t>μL/L (ppm)
Incertidumbre ± 10%</t>
    </r>
  </si>
  <si>
    <r>
      <t xml:space="preserve">Monoxido de Carbono CO
</t>
    </r>
    <r>
      <rPr>
        <sz val="10"/>
        <rFont val="Calibri"/>
        <family val="2"/>
        <scheme val="minor"/>
      </rPr>
      <t>μL/L (ppm)
Incertidumbre ± 7%</t>
    </r>
  </si>
  <si>
    <r>
      <t xml:space="preserve">Dioxido de Carbono CO2
</t>
    </r>
    <r>
      <rPr>
        <sz val="10"/>
        <rFont val="Calibri"/>
        <family val="2"/>
        <scheme val="minor"/>
      </rPr>
      <t>μL/L (ppm)
Incertidumbre ± 7%</t>
    </r>
  </si>
  <si>
    <t>Tiempo de Operación (años)</t>
  </si>
  <si>
    <t>Correctivos en ultimos 2 años (2021-2022)</t>
  </si>
  <si>
    <t>Condicion dioxido CO2</t>
  </si>
  <si>
    <t>Condición Monoxido CO</t>
  </si>
  <si>
    <t>condición Hidrogeno H2</t>
  </si>
  <si>
    <t>Condición Metano CH4</t>
  </si>
  <si>
    <t>Condición Etileno C2H4</t>
  </si>
  <si>
    <t>Condición Etano C2H6</t>
  </si>
  <si>
    <t>Condición Acetileno C2H2</t>
  </si>
  <si>
    <t>Condicion Rigidez Dielectrica</t>
  </si>
  <si>
    <t>Condición Tension Interfacial</t>
  </si>
  <si>
    <t>Condición Color</t>
  </si>
  <si>
    <t>Condición Acidez</t>
  </si>
  <si>
    <t>Condición Contenido de Agua</t>
  </si>
  <si>
    <t>Factor años</t>
  </si>
  <si>
    <t>Factor Vida Remanente</t>
  </si>
  <si>
    <t>FAGD prelim.</t>
  </si>
  <si>
    <t>Factor Y2</t>
  </si>
  <si>
    <t>PROMEDIO ACEITE</t>
  </si>
  <si>
    <t>INDICE DE SALUD (HI)</t>
  </si>
  <si>
    <t>FDT (Factor de Deterioro)</t>
  </si>
  <si>
    <t>FCA (Calidad de aceite)</t>
  </si>
  <si>
    <t>FAGD (Gases Disueltos en Aceite)</t>
  </si>
  <si>
    <r>
      <t xml:space="preserve">PROMEDIO ENVEJECIMIENTO
</t>
    </r>
    <r>
      <rPr>
        <b/>
        <sz val="20"/>
        <color rgb="FFFF0000"/>
        <rFont val="Calibri"/>
        <family val="2"/>
        <scheme val="minor"/>
      </rPr>
      <t>60/40</t>
    </r>
  </si>
  <si>
    <r>
      <t xml:space="preserve">HEALTH INDEX (HI) PRELIMINAR
</t>
    </r>
    <r>
      <rPr>
        <b/>
        <sz val="20"/>
        <color rgb="FFFF0000"/>
        <rFont val="Calibri"/>
        <family val="2"/>
        <scheme val="minor"/>
      </rPr>
      <t>%</t>
    </r>
  </si>
  <si>
    <r>
      <t>F</t>
    </r>
    <r>
      <rPr>
        <sz val="10"/>
        <rFont val="Calibri"/>
        <family val="2"/>
        <scheme val="minor"/>
      </rPr>
      <t>CA prelim.</t>
    </r>
  </si>
  <si>
    <t># Transformador</t>
  </si>
  <si>
    <t xml:space="preserve">Grado de Polimerización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</si>
</sst>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rgb="FF00B0F0"/>
      </top>
      <bottom style="hair">
        <color rgb="FF00B0F0"/>
      </bottom>
      <diagonal/>
    </border>
    <border>
      <left style="hair">
        <color auto="1"/>
      </left>
      <right style="hair">
        <color auto="1"/>
      </right>
      <top style="hair">
        <color rgb="FF00B0F0"/>
      </top>
      <bottom style="hair">
        <color rgb="FF00B0F0"/>
      </bottom>
      <diagonal/>
    </border>
    <border>
      <left style="hair">
        <color auto="1"/>
      </left>
      <right style="thin">
        <color auto="1"/>
      </right>
      <top style="hair">
        <color rgb="FF00B0F0"/>
      </top>
      <bottom style="hair">
        <color rgb="FF00B0F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rgb="FF00B0F0"/>
      </top>
      <bottom style="hair">
        <color rgb="FF00B0F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5" borderId="6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7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2CEF-2860-4776-A1BC-02D5DD67FDF3}">
  <dimension ref="A1:AT69"/>
  <sheetViews>
    <sheetView tabSelected="1" zoomScale="55" zoomScaleNormal="55" workbookViewId="0">
      <selection activeCell="S22" sqref="S22"/>
    </sheetView>
  </sheetViews>
  <sheetFormatPr baseColWidth="10" defaultRowHeight="14.4" x14ac:dyDescent="0.3"/>
  <cols>
    <col min="1" max="1" width="12.21875" customWidth="1"/>
    <col min="22" max="22" width="12" customWidth="1"/>
    <col min="23" max="23" width="14.33203125" customWidth="1"/>
    <col min="36" max="36" width="12.21875" bestFit="1" customWidth="1"/>
    <col min="42" max="42" width="15.77734375" customWidth="1"/>
    <col min="44" max="44" width="15.21875" customWidth="1"/>
    <col min="45" max="45" width="18.21875" customWidth="1"/>
  </cols>
  <sheetData>
    <row r="1" spans="1:46" ht="96.6" x14ac:dyDescent="0.3">
      <c r="A1" s="10" t="s">
        <v>68</v>
      </c>
      <c r="B1" s="10" t="s">
        <v>0</v>
      </c>
      <c r="C1" s="10" t="s">
        <v>1</v>
      </c>
      <c r="D1" s="11" t="s">
        <v>2</v>
      </c>
      <c r="E1" s="12" t="s">
        <v>29</v>
      </c>
      <c r="F1" s="12" t="s">
        <v>30</v>
      </c>
      <c r="G1" s="12" t="s">
        <v>31</v>
      </c>
      <c r="H1" s="12" t="s">
        <v>32</v>
      </c>
      <c r="I1" s="12" t="s">
        <v>33</v>
      </c>
      <c r="J1" s="12" t="s">
        <v>34</v>
      </c>
      <c r="K1" s="12" t="s">
        <v>35</v>
      </c>
      <c r="L1" s="12" t="s">
        <v>36</v>
      </c>
      <c r="M1" s="12" t="s">
        <v>37</v>
      </c>
      <c r="N1" s="12" t="s">
        <v>38</v>
      </c>
      <c r="O1" s="12" t="s">
        <v>39</v>
      </c>
      <c r="P1" s="12" t="s">
        <v>40</v>
      </c>
      <c r="Q1" s="12" t="s">
        <v>41</v>
      </c>
      <c r="R1" s="12" t="s">
        <v>69</v>
      </c>
      <c r="S1" s="12" t="s">
        <v>3</v>
      </c>
      <c r="T1" s="28" t="s">
        <v>42</v>
      </c>
      <c r="U1" s="28" t="s">
        <v>43</v>
      </c>
      <c r="V1" s="28" t="s">
        <v>46</v>
      </c>
      <c r="W1" s="28" t="s">
        <v>45</v>
      </c>
      <c r="X1" s="28" t="s">
        <v>44</v>
      </c>
      <c r="Y1" s="28" t="s">
        <v>47</v>
      </c>
      <c r="Z1" s="28" t="s">
        <v>48</v>
      </c>
      <c r="AA1" s="28" t="s">
        <v>49</v>
      </c>
      <c r="AB1" s="28" t="s">
        <v>50</v>
      </c>
      <c r="AC1" s="28" t="s">
        <v>58</v>
      </c>
      <c r="AD1" s="26" t="s">
        <v>64</v>
      </c>
      <c r="AE1" s="28" t="s">
        <v>51</v>
      </c>
      <c r="AF1" s="28" t="s">
        <v>52</v>
      </c>
      <c r="AG1" s="28" t="s">
        <v>53</v>
      </c>
      <c r="AH1" s="28" t="s">
        <v>54</v>
      </c>
      <c r="AI1" s="28" t="s">
        <v>55</v>
      </c>
      <c r="AJ1" s="28" t="s">
        <v>67</v>
      </c>
      <c r="AK1" s="26" t="s">
        <v>63</v>
      </c>
      <c r="AL1" s="28" t="s">
        <v>56</v>
      </c>
      <c r="AM1" s="26" t="s">
        <v>57</v>
      </c>
      <c r="AN1" s="28" t="s">
        <v>59</v>
      </c>
      <c r="AO1" s="26" t="s">
        <v>62</v>
      </c>
      <c r="AP1" s="36" t="s">
        <v>66</v>
      </c>
      <c r="AQ1" s="33" t="s">
        <v>60</v>
      </c>
      <c r="AR1" s="37" t="s">
        <v>65</v>
      </c>
      <c r="AS1" s="34" t="s">
        <v>61</v>
      </c>
    </row>
    <row r="2" spans="1:46" x14ac:dyDescent="0.3">
      <c r="A2" s="7">
        <v>1</v>
      </c>
      <c r="B2" s="6" t="s">
        <v>6</v>
      </c>
      <c r="C2" s="6" t="s">
        <v>9</v>
      </c>
      <c r="D2" s="6">
        <v>2015</v>
      </c>
      <c r="E2" s="4">
        <v>16</v>
      </c>
      <c r="F2" s="5">
        <v>36</v>
      </c>
      <c r="G2" s="5">
        <v>0.85140000000000005</v>
      </c>
      <c r="H2" s="5">
        <v>42.7</v>
      </c>
      <c r="I2" s="5">
        <v>0.02</v>
      </c>
      <c r="J2" s="5">
        <v>0.5</v>
      </c>
      <c r="K2" s="5">
        <v>4.4000000000000004</v>
      </c>
      <c r="L2" s="5">
        <v>5.5</v>
      </c>
      <c r="M2" s="5">
        <v>1</v>
      </c>
      <c r="N2" s="5">
        <v>1.1000000000000001</v>
      </c>
      <c r="O2" s="5">
        <v>0.3</v>
      </c>
      <c r="P2" s="5">
        <v>398</v>
      </c>
      <c r="Q2" s="5">
        <v>3670</v>
      </c>
      <c r="R2" s="5">
        <v>1181.2</v>
      </c>
      <c r="S2" s="5">
        <v>100</v>
      </c>
      <c r="T2">
        <f>2023-D2</f>
        <v>8</v>
      </c>
      <c r="U2" s="38">
        <v>0</v>
      </c>
      <c r="V2">
        <f>IF(K2&lt;=100,1,IF(K2&lt;=400,2,IF(K2&lt;=800,3,IF(K2&lt;=1800,4,IF(K2&gt;1800,5,0)))))</f>
        <v>1</v>
      </c>
      <c r="W2">
        <f>IF(P2&lt;=350,1,IF(P2&lt;=570,2,IF(P2&lt;=900,3,IF(P2&lt;=1400,4,IF(P2&gt;1400,5,0)))))</f>
        <v>2</v>
      </c>
      <c r="X2">
        <f>IF(Q2&lt;=2500,1,IF(Q2&lt;=4000,2,IF(Q2&lt;=7000,3,IF(Q2&lt;=10000,4,IF(Q2&gt;10000,5,0)))))</f>
        <v>2</v>
      </c>
      <c r="Y2">
        <f>IF(L2&lt;=60,1,IF(L2&lt;=120,2,IF(L2&lt;=400,3,IF(L2&lt;=1000,4,IF(L2&gt;1000,5,0)))))</f>
        <v>1</v>
      </c>
      <c r="Z2">
        <f>IF(N2&lt;=50,1,IF(N2&lt;=100,2,IF(N2&lt;=150,3,IF(N2&lt;=200,4,IF(N2&gt;200,1,0)))))</f>
        <v>1</v>
      </c>
      <c r="AA2">
        <f>IF(M2&lt;=65,1,IF(M2&lt;=90,2,IF(M2&lt;=120,3,IF(M2&lt;=150,4,IF(M2&gt;150,5,0)))))</f>
        <v>1</v>
      </c>
      <c r="AB2">
        <f>IF(O2&lt;=1,1,IF(O2&lt;=10,2,IF(O2&lt;=20,3,IF(O2&lt;=35,4,IF(O2&gt;35,5,0)))))</f>
        <v>1</v>
      </c>
      <c r="AC2" s="27">
        <f>((V2*2)+(W2*1)+(X2*1)+(Y2*3)+(Z2*3)+(AA2*3)+(AB2*5))/18</f>
        <v>1.1111111111111112</v>
      </c>
      <c r="AD2" s="31">
        <f t="shared" ref="AD2:AD66" si="0">IF(AC2&lt;1.2,1,IF(AC2&lt;1.5,2,IF(AC2&lt;2,3,IF(AC2&lt;3,4,IF(AC2&gt;=3,5,0)))))</f>
        <v>1</v>
      </c>
      <c r="AE2">
        <f>IF(F2&gt;=45,1,IF(F2&gt;=40,2,IF(F2&gt;=35,3,IF(F2&gt;30,4,IF(F2&lt;=30,5,0)))))</f>
        <v>3</v>
      </c>
      <c r="AF2">
        <f>IF(H2&gt;=40,1,IF(H2&gt;=30,2,IF(H2&gt;=25,3,IF(H2&gt;=20,4,IF(H2&lt;20,5,0)))))</f>
        <v>1</v>
      </c>
      <c r="AG2">
        <f>IF(J2&lt;=0.5,1,IF(J2&lt;=1.5,2,IF(J2&lt;=2.5,3,IF(J2&lt;=3,4,IF(J2&gt;3,5,0)))))</f>
        <v>1</v>
      </c>
      <c r="AH2">
        <f>IF(I2&lt;=0.05,1,IF(I2&lt;=0.1,2,IF(I2&lt;=0.15,3,IF(I2&lt;=0.2,4,IF(I2&gt;0.2,5,0)))))</f>
        <v>1</v>
      </c>
      <c r="AI2">
        <f>IF(E2&lt;=15,1,IF(E2&lt;=25,2,IF(E2&lt;=35,3,IF(E2&lt;=50,4,IF(E2&gt;50,5,0)))))</f>
        <v>2</v>
      </c>
      <c r="AJ2" s="27">
        <f>((AE2*3)+(AF2*2)+(AG2*1)+(AH2*2)+(AI2*4))/12</f>
        <v>1.8333333333333333</v>
      </c>
      <c r="AK2" s="31">
        <f t="shared" ref="AK2:AK66" si="1">IF(AJ2&lt;1.2,1,IF(AJ2&lt;1.5,2,IF(AJ2&lt;2,3,IF(AJ2&lt;3,4,IF(AJ2&gt;=3,5,0)))))</f>
        <v>3</v>
      </c>
      <c r="AL2">
        <f>IF(T2&lt;=10,1,IF(T2&lt;=18,2,IF(T2&lt;=25,3,IF(T2&lt;30,4,IF(T2&gt;=30,5,0)))))</f>
        <v>1</v>
      </c>
      <c r="AM2" s="30">
        <f t="shared" ref="AM2:AM66" si="2">IF(S2&gt;=85,1,IF(S2&gt;=75,2,IF(S2&gt;=65,3,IF(S2&gt;=50,4,IF(S2&lt;50,5,0)))))</f>
        <v>1</v>
      </c>
      <c r="AN2">
        <f t="shared" ref="AN2:AN33" si="3">IF(U2&lt;=2,1,IF(U2&lt;=4,2,IF(U2&lt;=7,3,IF(U2&lt;10,4,IF(U2&gt;=10,5,0)))))</f>
        <v>1</v>
      </c>
      <c r="AO2" s="29">
        <f t="shared" ref="AO2:AO66" si="4">(AL2*0.75)+(AN2*0.25)</f>
        <v>1</v>
      </c>
      <c r="AP2" s="32">
        <f t="shared" ref="AP2:AP66" si="5">((AD2*1.41)+(AK2*1.29)+(AM2*1.75)+(AO2*0.55))/5</f>
        <v>1.516</v>
      </c>
      <c r="AQ2" s="27">
        <f t="shared" ref="AQ2:AQ33" si="6">(AK2+AD2)/2</f>
        <v>2</v>
      </c>
      <c r="AR2" s="27">
        <f t="shared" ref="AR2:AR33" si="7">AM2*0.6+AO2*0.4</f>
        <v>1</v>
      </c>
      <c r="AS2" s="35">
        <f t="shared" ref="AS2:AS33" si="8">IF(OR(AQ2&gt;=3,AR2&gt;=3),MAX(AQ2:AR2),AP2)</f>
        <v>1.516</v>
      </c>
      <c r="AT2" s="27"/>
    </row>
    <row r="3" spans="1:46" x14ac:dyDescent="0.3">
      <c r="A3" s="7">
        <v>2</v>
      </c>
      <c r="B3" s="6" t="s">
        <v>4</v>
      </c>
      <c r="C3" s="6" t="s">
        <v>10</v>
      </c>
      <c r="D3" s="6">
        <v>2001</v>
      </c>
      <c r="E3" s="4">
        <v>18</v>
      </c>
      <c r="F3" s="5">
        <v>41</v>
      </c>
      <c r="G3" s="5">
        <v>0.88109999999999999</v>
      </c>
      <c r="H3" s="5">
        <v>41.1</v>
      </c>
      <c r="I3" s="1">
        <v>0.02</v>
      </c>
      <c r="J3" s="5">
        <v>0.5</v>
      </c>
      <c r="K3" s="5">
        <v>1.6</v>
      </c>
      <c r="L3" s="5">
        <v>2.9</v>
      </c>
      <c r="M3" s="1">
        <v>1</v>
      </c>
      <c r="N3" s="5">
        <v>4.3</v>
      </c>
      <c r="O3" s="1">
        <v>0.3</v>
      </c>
      <c r="P3" s="5">
        <v>76.2</v>
      </c>
      <c r="Q3" s="1">
        <v>1722.7</v>
      </c>
      <c r="R3" s="1">
        <v>1061.3</v>
      </c>
      <c r="S3" s="5">
        <v>100</v>
      </c>
      <c r="T3">
        <f t="shared" ref="T3:T66" si="9">2023-D3</f>
        <v>22</v>
      </c>
      <c r="U3" s="39">
        <v>1</v>
      </c>
      <c r="V3">
        <f t="shared" ref="V3:V66" si="10">IF(K3&lt;=100,1,IF(K3&lt;=400,2,IF(K3&lt;=800,3,IF(K3&lt;=1800,4,IF(K3&gt;1800,5,0)))))</f>
        <v>1</v>
      </c>
      <c r="W3">
        <f t="shared" ref="W3:W66" si="11">IF(P3&lt;=350,1,IF(P3&lt;=570,2,IF(P3&lt;=900,3,IF(P3&lt;=1400,4,IF(P3&gt;1400,5,0)))))</f>
        <v>1</v>
      </c>
      <c r="X3">
        <f t="shared" ref="X3:X66" si="12">IF(Q3&lt;=2500,1,IF(Q3&lt;=4000,2,IF(Q3&lt;=7000,3,IF(Q3&lt;=10000,4,IF(Q3&gt;10000,5,0)))))</f>
        <v>1</v>
      </c>
      <c r="Y3">
        <f t="shared" ref="Y3:Y66" si="13">IF(L3&lt;=60,1,IF(L3&lt;=120,2,IF(L3&lt;=400,3,IF(L3&lt;=1000,4,IF(L3&gt;1000,5,0)))))</f>
        <v>1</v>
      </c>
      <c r="Z3">
        <f t="shared" ref="Z3:Z66" si="14">IF(N3&lt;=50,1,IF(N3&lt;=100,2,IF(N3&lt;=150,3,IF(N3&lt;=200,4,IF(N3&gt;200,1,0)))))</f>
        <v>1</v>
      </c>
      <c r="AA3">
        <f t="shared" ref="AA3:AA66" si="15">IF(M3&lt;=65,1,IF(M3&lt;=90,2,IF(M3&lt;=120,3,IF(M3&lt;=150,4,IF(M3&gt;150,5,0)))))</f>
        <v>1</v>
      </c>
      <c r="AB3">
        <f t="shared" ref="AB3:AB66" si="16">IF(O3&lt;=1,1,IF(O3&lt;=10,2,IF(O3&lt;=20,3,IF(O3&lt;=35,4,IF(O3&gt;35,5,0)))))</f>
        <v>1</v>
      </c>
      <c r="AC3" s="27">
        <f t="shared" ref="AC3:AC66" si="17">((V3*2)+(W3*1)+(X3*1)+(Y3*3)+(Z3*3)+(AA3*3)+(AB3*5))/18</f>
        <v>1</v>
      </c>
      <c r="AD3" s="31">
        <f t="shared" si="0"/>
        <v>1</v>
      </c>
      <c r="AE3">
        <f t="shared" ref="AE3:AE66" si="18">IF(F3&gt;=45,1,IF(F3&gt;=40,2,IF(F3&gt;=35,3,IF(F3&gt;30,4,IF(F3&lt;=30,5,0)))))</f>
        <v>2</v>
      </c>
      <c r="AF3">
        <f t="shared" ref="AF3:AF66" si="19">IF(H3&gt;=40,1,IF(H3&gt;=30,2,IF(H3&gt;=25,3,IF(H3&gt;=20,4,IF(H3&lt;20,5,0)))))</f>
        <v>1</v>
      </c>
      <c r="AG3">
        <f t="shared" ref="AG3:AG66" si="20">IF(J3&lt;=0.5,1,IF(J3&lt;=1.5,2,IF(J3&lt;=2.5,3,IF(J3&lt;=3,4,IF(J3&gt;3,5,0)))))</f>
        <v>1</v>
      </c>
      <c r="AH3">
        <f t="shared" ref="AH3:AH66" si="21">IF(I3&lt;=0.05,1,IF(I3&lt;=0.1,2,IF(I3&lt;=0.15,3,IF(I3&lt;=0.2,4,IF(I3&gt;0.2,5,0)))))</f>
        <v>1</v>
      </c>
      <c r="AI3">
        <f t="shared" ref="AI3:AI66" si="22">IF(E3&lt;=15,1,IF(E3&lt;=25,2,IF(E3&lt;=35,3,IF(E3&lt;=50,4,IF(E3&gt;50,5,0)))))</f>
        <v>2</v>
      </c>
      <c r="AJ3" s="27">
        <f t="shared" ref="AJ3:AJ66" si="23">((AE3*3)+(AF3*2)+(AG3*1)+(AH3*2)+(AI3*4))/12</f>
        <v>1.5833333333333333</v>
      </c>
      <c r="AK3" s="31">
        <f t="shared" si="1"/>
        <v>3</v>
      </c>
      <c r="AL3">
        <f t="shared" ref="AL3:AL66" si="24">IF(T3&lt;=10,1,IF(T3&lt;=18,2,IF(T3&lt;=25,3,IF(T3&lt;30,4,IF(T3&gt;=30,5,0)))))</f>
        <v>3</v>
      </c>
      <c r="AM3" s="30">
        <f t="shared" si="2"/>
        <v>1</v>
      </c>
      <c r="AN3">
        <f t="shared" si="3"/>
        <v>1</v>
      </c>
      <c r="AO3" s="29">
        <f t="shared" si="4"/>
        <v>2.5</v>
      </c>
      <c r="AP3" s="32">
        <f t="shared" si="5"/>
        <v>1.6810000000000003</v>
      </c>
      <c r="AQ3" s="27">
        <f t="shared" si="6"/>
        <v>2</v>
      </c>
      <c r="AR3" s="27">
        <f t="shared" si="7"/>
        <v>1.6</v>
      </c>
      <c r="AS3" s="35">
        <f t="shared" si="8"/>
        <v>1.6810000000000003</v>
      </c>
    </row>
    <row r="4" spans="1:46" x14ac:dyDescent="0.3">
      <c r="A4" s="7">
        <f>A3+1</f>
        <v>3</v>
      </c>
      <c r="B4" s="6" t="s">
        <v>12</v>
      </c>
      <c r="C4" s="6" t="s">
        <v>10</v>
      </c>
      <c r="D4" s="6">
        <v>2010</v>
      </c>
      <c r="E4" s="2">
        <v>19</v>
      </c>
      <c r="F4" s="1">
        <v>43</v>
      </c>
      <c r="G4" s="1">
        <v>0.87829999999999997</v>
      </c>
      <c r="H4" s="1">
        <v>28.6</v>
      </c>
      <c r="I4" s="1">
        <v>0.02</v>
      </c>
      <c r="J4" s="1">
        <v>2.5</v>
      </c>
      <c r="K4" s="1">
        <v>35.299999999999997</v>
      </c>
      <c r="L4" s="1">
        <v>4.0999999999999996</v>
      </c>
      <c r="M4" s="1">
        <v>1</v>
      </c>
      <c r="N4" s="1">
        <v>4.7</v>
      </c>
      <c r="O4" s="1">
        <v>0.3</v>
      </c>
      <c r="P4" s="1">
        <v>196.3</v>
      </c>
      <c r="Q4" s="1">
        <v>1919.4</v>
      </c>
      <c r="R4" s="1">
        <v>969.3</v>
      </c>
      <c r="S4" s="1">
        <v>98.7</v>
      </c>
      <c r="T4">
        <f t="shared" si="9"/>
        <v>13</v>
      </c>
      <c r="U4" s="40">
        <v>2</v>
      </c>
      <c r="V4">
        <f t="shared" si="10"/>
        <v>1</v>
      </c>
      <c r="W4">
        <f t="shared" si="11"/>
        <v>1</v>
      </c>
      <c r="X4">
        <f t="shared" si="12"/>
        <v>1</v>
      </c>
      <c r="Y4">
        <f t="shared" si="13"/>
        <v>1</v>
      </c>
      <c r="Z4">
        <f t="shared" si="14"/>
        <v>1</v>
      </c>
      <c r="AA4">
        <f t="shared" si="15"/>
        <v>1</v>
      </c>
      <c r="AB4">
        <f t="shared" si="16"/>
        <v>1</v>
      </c>
      <c r="AC4" s="27">
        <f t="shared" si="17"/>
        <v>1</v>
      </c>
      <c r="AD4" s="31">
        <f t="shared" si="0"/>
        <v>1</v>
      </c>
      <c r="AE4">
        <f t="shared" si="18"/>
        <v>2</v>
      </c>
      <c r="AF4">
        <f t="shared" si="19"/>
        <v>3</v>
      </c>
      <c r="AG4">
        <f t="shared" si="20"/>
        <v>3</v>
      </c>
      <c r="AH4">
        <f t="shared" si="21"/>
        <v>1</v>
      </c>
      <c r="AI4">
        <f t="shared" si="22"/>
        <v>2</v>
      </c>
      <c r="AJ4" s="27">
        <f t="shared" si="23"/>
        <v>2.0833333333333335</v>
      </c>
      <c r="AK4" s="31">
        <f t="shared" si="1"/>
        <v>4</v>
      </c>
      <c r="AL4">
        <f t="shared" si="24"/>
        <v>2</v>
      </c>
      <c r="AM4" s="30">
        <f t="shared" si="2"/>
        <v>1</v>
      </c>
      <c r="AN4">
        <f t="shared" si="3"/>
        <v>1</v>
      </c>
      <c r="AO4" s="29">
        <f t="shared" si="4"/>
        <v>1.75</v>
      </c>
      <c r="AP4" s="32">
        <f t="shared" si="5"/>
        <v>1.8565</v>
      </c>
      <c r="AQ4" s="27">
        <f t="shared" si="6"/>
        <v>2.5</v>
      </c>
      <c r="AR4" s="27">
        <f t="shared" si="7"/>
        <v>1.3</v>
      </c>
      <c r="AS4" s="35">
        <f t="shared" si="8"/>
        <v>1.8565</v>
      </c>
    </row>
    <row r="5" spans="1:46" x14ac:dyDescent="0.3">
      <c r="A5" s="7">
        <f t="shared" ref="A5:A68" si="25">A4+1</f>
        <v>4</v>
      </c>
      <c r="B5" s="6" t="s">
        <v>12</v>
      </c>
      <c r="C5" s="6" t="s">
        <v>10</v>
      </c>
      <c r="D5" s="6">
        <v>2010</v>
      </c>
      <c r="E5" s="2">
        <v>22</v>
      </c>
      <c r="F5" s="1">
        <v>43</v>
      </c>
      <c r="G5" s="1">
        <v>0.88080000000000003</v>
      </c>
      <c r="H5" s="1">
        <v>35</v>
      </c>
      <c r="I5" s="1">
        <v>0.02</v>
      </c>
      <c r="J5" s="1">
        <v>1.5</v>
      </c>
      <c r="K5" s="1">
        <v>17.399999999999999</v>
      </c>
      <c r="L5" s="1">
        <v>2.1</v>
      </c>
      <c r="M5" s="1">
        <v>1</v>
      </c>
      <c r="N5" s="1">
        <v>1.7</v>
      </c>
      <c r="O5" s="1">
        <v>12.2</v>
      </c>
      <c r="P5" s="1">
        <v>81.099999999999994</v>
      </c>
      <c r="Q5" s="1">
        <v>1660.9</v>
      </c>
      <c r="R5" s="1">
        <v>929.1</v>
      </c>
      <c r="S5" s="1">
        <v>97.6</v>
      </c>
      <c r="T5">
        <f t="shared" si="9"/>
        <v>13</v>
      </c>
      <c r="U5" s="40">
        <v>1</v>
      </c>
      <c r="V5">
        <f t="shared" si="10"/>
        <v>1</v>
      </c>
      <c r="W5">
        <f t="shared" si="11"/>
        <v>1</v>
      </c>
      <c r="X5">
        <f t="shared" si="12"/>
        <v>1</v>
      </c>
      <c r="Y5">
        <f t="shared" si="13"/>
        <v>1</v>
      </c>
      <c r="Z5">
        <f t="shared" si="14"/>
        <v>1</v>
      </c>
      <c r="AA5">
        <f t="shared" si="15"/>
        <v>1</v>
      </c>
      <c r="AB5">
        <f t="shared" si="16"/>
        <v>3</v>
      </c>
      <c r="AC5" s="27">
        <f t="shared" si="17"/>
        <v>1.5555555555555556</v>
      </c>
      <c r="AD5" s="31">
        <f t="shared" si="0"/>
        <v>3</v>
      </c>
      <c r="AE5">
        <f t="shared" si="18"/>
        <v>2</v>
      </c>
      <c r="AF5">
        <f t="shared" si="19"/>
        <v>2</v>
      </c>
      <c r="AG5">
        <f t="shared" si="20"/>
        <v>2</v>
      </c>
      <c r="AH5">
        <f t="shared" si="21"/>
        <v>1</v>
      </c>
      <c r="AI5">
        <f t="shared" si="22"/>
        <v>2</v>
      </c>
      <c r="AJ5" s="27">
        <f t="shared" si="23"/>
        <v>1.8333333333333333</v>
      </c>
      <c r="AK5" s="31">
        <f t="shared" si="1"/>
        <v>3</v>
      </c>
      <c r="AL5">
        <f t="shared" si="24"/>
        <v>2</v>
      </c>
      <c r="AM5" s="30">
        <f t="shared" si="2"/>
        <v>1</v>
      </c>
      <c r="AN5">
        <f t="shared" si="3"/>
        <v>1</v>
      </c>
      <c r="AO5" s="29">
        <f t="shared" si="4"/>
        <v>1.75</v>
      </c>
      <c r="AP5" s="32">
        <f t="shared" si="5"/>
        <v>2.1625000000000001</v>
      </c>
      <c r="AQ5" s="27">
        <f t="shared" si="6"/>
        <v>3</v>
      </c>
      <c r="AR5" s="27">
        <f t="shared" si="7"/>
        <v>1.3</v>
      </c>
      <c r="AS5" s="35">
        <f t="shared" si="8"/>
        <v>3</v>
      </c>
    </row>
    <row r="6" spans="1:46" x14ac:dyDescent="0.3">
      <c r="A6" s="7">
        <f t="shared" si="25"/>
        <v>5</v>
      </c>
      <c r="B6" s="6" t="s">
        <v>6</v>
      </c>
      <c r="C6" s="6" t="s">
        <v>15</v>
      </c>
      <c r="D6" s="6">
        <v>1983</v>
      </c>
      <c r="E6" s="4">
        <v>14</v>
      </c>
      <c r="F6" s="5">
        <v>40</v>
      </c>
      <c r="G6" s="5">
        <v>0.87760000000000005</v>
      </c>
      <c r="H6" s="5">
        <v>38.799999999999997</v>
      </c>
      <c r="I6" s="1">
        <v>0.02</v>
      </c>
      <c r="J6" s="5">
        <v>2</v>
      </c>
      <c r="K6" s="3">
        <v>37</v>
      </c>
      <c r="L6" s="5">
        <v>10</v>
      </c>
      <c r="M6" s="1">
        <v>1</v>
      </c>
      <c r="N6" s="3">
        <v>59.6</v>
      </c>
      <c r="O6" s="1">
        <v>0.3</v>
      </c>
      <c r="P6" s="5">
        <v>313.7</v>
      </c>
      <c r="Q6" s="5">
        <v>3212.3</v>
      </c>
      <c r="R6" s="5">
        <v>571.6</v>
      </c>
      <c r="S6" s="5">
        <v>74.900000000000006</v>
      </c>
      <c r="T6">
        <f t="shared" si="9"/>
        <v>40</v>
      </c>
      <c r="U6" s="38">
        <v>0</v>
      </c>
      <c r="V6">
        <f t="shared" si="10"/>
        <v>1</v>
      </c>
      <c r="W6">
        <f t="shared" si="11"/>
        <v>1</v>
      </c>
      <c r="X6">
        <f t="shared" si="12"/>
        <v>2</v>
      </c>
      <c r="Y6">
        <f t="shared" si="13"/>
        <v>1</v>
      </c>
      <c r="Z6">
        <f t="shared" si="14"/>
        <v>2</v>
      </c>
      <c r="AA6">
        <f t="shared" si="15"/>
        <v>1</v>
      </c>
      <c r="AB6">
        <f t="shared" si="16"/>
        <v>1</v>
      </c>
      <c r="AC6" s="27">
        <f t="shared" si="17"/>
        <v>1.2222222222222223</v>
      </c>
      <c r="AD6" s="31">
        <f t="shared" si="0"/>
        <v>2</v>
      </c>
      <c r="AE6">
        <f t="shared" si="18"/>
        <v>2</v>
      </c>
      <c r="AF6">
        <f t="shared" si="19"/>
        <v>2</v>
      </c>
      <c r="AG6">
        <f t="shared" si="20"/>
        <v>3</v>
      </c>
      <c r="AH6">
        <f t="shared" si="21"/>
        <v>1</v>
      </c>
      <c r="AI6">
        <f t="shared" si="22"/>
        <v>1</v>
      </c>
      <c r="AJ6" s="27">
        <f t="shared" si="23"/>
        <v>1.5833333333333333</v>
      </c>
      <c r="AK6" s="31">
        <f t="shared" si="1"/>
        <v>3</v>
      </c>
      <c r="AL6">
        <f t="shared" si="24"/>
        <v>5</v>
      </c>
      <c r="AM6" s="30">
        <f t="shared" si="2"/>
        <v>3</v>
      </c>
      <c r="AN6">
        <f t="shared" si="3"/>
        <v>1</v>
      </c>
      <c r="AO6" s="29">
        <f t="shared" si="4"/>
        <v>4</v>
      </c>
      <c r="AP6" s="32">
        <f t="shared" si="5"/>
        <v>2.8280000000000003</v>
      </c>
      <c r="AQ6" s="27">
        <f t="shared" si="6"/>
        <v>2.5</v>
      </c>
      <c r="AR6" s="27">
        <f t="shared" si="7"/>
        <v>3.4</v>
      </c>
      <c r="AS6" s="35">
        <f t="shared" si="8"/>
        <v>3.4</v>
      </c>
    </row>
    <row r="7" spans="1:46" x14ac:dyDescent="0.3">
      <c r="A7" s="7">
        <f t="shared" si="25"/>
        <v>6</v>
      </c>
      <c r="B7" s="6" t="s">
        <v>17</v>
      </c>
      <c r="C7" s="6" t="s">
        <v>9</v>
      </c>
      <c r="D7" s="6">
        <v>1998</v>
      </c>
      <c r="E7" s="4">
        <v>14</v>
      </c>
      <c r="F7" s="5">
        <v>40</v>
      </c>
      <c r="G7" s="5">
        <v>0.89090000000000003</v>
      </c>
      <c r="H7" s="5">
        <v>37.200000000000003</v>
      </c>
      <c r="I7" s="1">
        <v>0.02</v>
      </c>
      <c r="J7" s="5">
        <v>1.5</v>
      </c>
      <c r="K7" s="5">
        <v>0.8</v>
      </c>
      <c r="L7" s="5">
        <v>2.5</v>
      </c>
      <c r="M7" s="5">
        <v>1</v>
      </c>
      <c r="N7" s="5">
        <v>13</v>
      </c>
      <c r="O7" s="1">
        <v>0.3</v>
      </c>
      <c r="P7" s="5">
        <v>31.4</v>
      </c>
      <c r="Q7" s="5">
        <v>606.4</v>
      </c>
      <c r="R7" s="5">
        <v>1049.5999999999999</v>
      </c>
      <c r="S7" s="5">
        <v>100</v>
      </c>
      <c r="T7">
        <f t="shared" si="9"/>
        <v>25</v>
      </c>
      <c r="U7" s="38">
        <v>1</v>
      </c>
      <c r="V7">
        <f t="shared" si="10"/>
        <v>1</v>
      </c>
      <c r="W7">
        <f t="shared" si="11"/>
        <v>1</v>
      </c>
      <c r="X7">
        <f t="shared" si="12"/>
        <v>1</v>
      </c>
      <c r="Y7">
        <f t="shared" si="13"/>
        <v>1</v>
      </c>
      <c r="Z7">
        <f t="shared" si="14"/>
        <v>1</v>
      </c>
      <c r="AA7">
        <f t="shared" si="15"/>
        <v>1</v>
      </c>
      <c r="AB7">
        <f t="shared" si="16"/>
        <v>1</v>
      </c>
      <c r="AC7" s="27">
        <f t="shared" si="17"/>
        <v>1</v>
      </c>
      <c r="AD7" s="31">
        <f t="shared" si="0"/>
        <v>1</v>
      </c>
      <c r="AE7">
        <f t="shared" si="18"/>
        <v>2</v>
      </c>
      <c r="AF7">
        <f t="shared" si="19"/>
        <v>2</v>
      </c>
      <c r="AG7">
        <f t="shared" si="20"/>
        <v>2</v>
      </c>
      <c r="AH7">
        <f t="shared" si="21"/>
        <v>1</v>
      </c>
      <c r="AI7">
        <f t="shared" si="22"/>
        <v>1</v>
      </c>
      <c r="AJ7" s="27">
        <f t="shared" si="23"/>
        <v>1.5</v>
      </c>
      <c r="AK7" s="31">
        <f t="shared" si="1"/>
        <v>3</v>
      </c>
      <c r="AL7">
        <f t="shared" si="24"/>
        <v>3</v>
      </c>
      <c r="AM7" s="30">
        <f t="shared" si="2"/>
        <v>1</v>
      </c>
      <c r="AN7">
        <f t="shared" si="3"/>
        <v>1</v>
      </c>
      <c r="AO7" s="29">
        <f t="shared" si="4"/>
        <v>2.5</v>
      </c>
      <c r="AP7" s="32">
        <f t="shared" si="5"/>
        <v>1.6810000000000003</v>
      </c>
      <c r="AQ7" s="27">
        <f t="shared" si="6"/>
        <v>2</v>
      </c>
      <c r="AR7" s="27">
        <f t="shared" si="7"/>
        <v>1.6</v>
      </c>
      <c r="AS7" s="35">
        <f t="shared" si="8"/>
        <v>1.6810000000000003</v>
      </c>
    </row>
    <row r="8" spans="1:46" x14ac:dyDescent="0.3">
      <c r="A8" s="7">
        <f t="shared" si="25"/>
        <v>7</v>
      </c>
      <c r="B8" s="6" t="s">
        <v>4</v>
      </c>
      <c r="C8" s="6" t="s">
        <v>18</v>
      </c>
      <c r="D8" s="6">
        <v>1997</v>
      </c>
      <c r="E8" s="4">
        <v>16</v>
      </c>
      <c r="F8" s="5">
        <v>42</v>
      </c>
      <c r="G8" s="5">
        <v>0.88890000000000002</v>
      </c>
      <c r="H8" s="5">
        <v>37.4</v>
      </c>
      <c r="I8" s="1">
        <v>0.02</v>
      </c>
      <c r="J8" s="5">
        <v>2</v>
      </c>
      <c r="K8" s="5">
        <v>2</v>
      </c>
      <c r="L8" s="5">
        <v>3.9</v>
      </c>
      <c r="M8" s="5">
        <v>1</v>
      </c>
      <c r="N8" s="5">
        <v>138</v>
      </c>
      <c r="O8" s="1">
        <v>0.3</v>
      </c>
      <c r="P8" s="5">
        <v>202.9</v>
      </c>
      <c r="Q8" s="5">
        <v>3028.9</v>
      </c>
      <c r="R8" s="5">
        <v>871.8</v>
      </c>
      <c r="S8" s="5">
        <v>95.6</v>
      </c>
      <c r="T8">
        <f t="shared" si="9"/>
        <v>26</v>
      </c>
      <c r="U8" s="38">
        <v>1</v>
      </c>
      <c r="V8">
        <f t="shared" si="10"/>
        <v>1</v>
      </c>
      <c r="W8">
        <f t="shared" si="11"/>
        <v>1</v>
      </c>
      <c r="X8">
        <f t="shared" si="12"/>
        <v>2</v>
      </c>
      <c r="Y8">
        <f t="shared" si="13"/>
        <v>1</v>
      </c>
      <c r="Z8">
        <f t="shared" si="14"/>
        <v>3</v>
      </c>
      <c r="AA8">
        <f t="shared" si="15"/>
        <v>1</v>
      </c>
      <c r="AB8">
        <f t="shared" si="16"/>
        <v>1</v>
      </c>
      <c r="AC8" s="27">
        <f t="shared" si="17"/>
        <v>1.3888888888888888</v>
      </c>
      <c r="AD8" s="31">
        <f t="shared" si="0"/>
        <v>2</v>
      </c>
      <c r="AE8">
        <f t="shared" si="18"/>
        <v>2</v>
      </c>
      <c r="AF8">
        <f t="shared" si="19"/>
        <v>2</v>
      </c>
      <c r="AG8">
        <f t="shared" si="20"/>
        <v>3</v>
      </c>
      <c r="AH8">
        <f t="shared" si="21"/>
        <v>1</v>
      </c>
      <c r="AI8">
        <f t="shared" si="22"/>
        <v>2</v>
      </c>
      <c r="AJ8" s="27">
        <f t="shared" si="23"/>
        <v>1.9166666666666667</v>
      </c>
      <c r="AK8" s="31">
        <f t="shared" si="1"/>
        <v>3</v>
      </c>
      <c r="AL8">
        <f t="shared" si="24"/>
        <v>4</v>
      </c>
      <c r="AM8" s="30">
        <f t="shared" si="2"/>
        <v>1</v>
      </c>
      <c r="AN8">
        <f t="shared" si="3"/>
        <v>1</v>
      </c>
      <c r="AO8" s="29">
        <f t="shared" si="4"/>
        <v>3.25</v>
      </c>
      <c r="AP8" s="32">
        <f t="shared" si="5"/>
        <v>2.0454999999999997</v>
      </c>
      <c r="AQ8" s="27">
        <f t="shared" si="6"/>
        <v>2.5</v>
      </c>
      <c r="AR8" s="27">
        <f t="shared" si="7"/>
        <v>1.9</v>
      </c>
      <c r="AS8" s="42">
        <f t="shared" si="8"/>
        <v>2.0454999999999997</v>
      </c>
    </row>
    <row r="9" spans="1:46" x14ac:dyDescent="0.3">
      <c r="A9" s="7">
        <f t="shared" si="25"/>
        <v>8</v>
      </c>
      <c r="B9" s="6" t="s">
        <v>4</v>
      </c>
      <c r="C9" s="6" t="s">
        <v>18</v>
      </c>
      <c r="D9" s="6">
        <v>2014</v>
      </c>
      <c r="E9" s="4">
        <v>20</v>
      </c>
      <c r="F9" s="5">
        <v>44</v>
      </c>
      <c r="G9" s="5">
        <v>0.87839999999999996</v>
      </c>
      <c r="H9" s="5">
        <v>38.6</v>
      </c>
      <c r="I9" s="1">
        <v>0.02</v>
      </c>
      <c r="J9" s="5">
        <v>0.5</v>
      </c>
      <c r="K9" s="5">
        <v>2.7</v>
      </c>
      <c r="L9" s="5">
        <v>1.8</v>
      </c>
      <c r="M9" s="5">
        <v>1</v>
      </c>
      <c r="N9" s="5">
        <v>15.8</v>
      </c>
      <c r="O9" s="1">
        <v>0.3</v>
      </c>
      <c r="P9" s="5">
        <v>45.1</v>
      </c>
      <c r="Q9" s="5">
        <v>769.3</v>
      </c>
      <c r="R9" s="5">
        <v>1074.0999999999999</v>
      </c>
      <c r="S9" s="5">
        <v>100</v>
      </c>
      <c r="T9">
        <f t="shared" si="9"/>
        <v>9</v>
      </c>
      <c r="U9" s="38">
        <v>0</v>
      </c>
      <c r="V9">
        <f t="shared" si="10"/>
        <v>1</v>
      </c>
      <c r="W9">
        <f t="shared" si="11"/>
        <v>1</v>
      </c>
      <c r="X9">
        <f t="shared" si="12"/>
        <v>1</v>
      </c>
      <c r="Y9">
        <f t="shared" si="13"/>
        <v>1</v>
      </c>
      <c r="Z9">
        <f t="shared" si="14"/>
        <v>1</v>
      </c>
      <c r="AA9">
        <f t="shared" si="15"/>
        <v>1</v>
      </c>
      <c r="AB9">
        <f t="shared" si="16"/>
        <v>1</v>
      </c>
      <c r="AC9" s="27">
        <f t="shared" si="17"/>
        <v>1</v>
      </c>
      <c r="AD9" s="31">
        <f t="shared" si="0"/>
        <v>1</v>
      </c>
      <c r="AE9">
        <f t="shared" si="18"/>
        <v>2</v>
      </c>
      <c r="AF9">
        <f t="shared" si="19"/>
        <v>2</v>
      </c>
      <c r="AG9">
        <f t="shared" si="20"/>
        <v>1</v>
      </c>
      <c r="AH9">
        <f t="shared" si="21"/>
        <v>1</v>
      </c>
      <c r="AI9">
        <f t="shared" si="22"/>
        <v>2</v>
      </c>
      <c r="AJ9" s="27">
        <f t="shared" si="23"/>
        <v>1.75</v>
      </c>
      <c r="AK9" s="31">
        <f t="shared" si="1"/>
        <v>3</v>
      </c>
      <c r="AL9">
        <f t="shared" si="24"/>
        <v>1</v>
      </c>
      <c r="AM9" s="30">
        <f t="shared" si="2"/>
        <v>1</v>
      </c>
      <c r="AN9">
        <f t="shared" si="3"/>
        <v>1</v>
      </c>
      <c r="AO9" s="29">
        <f t="shared" si="4"/>
        <v>1</v>
      </c>
      <c r="AP9" s="32">
        <f t="shared" si="5"/>
        <v>1.516</v>
      </c>
      <c r="AQ9" s="27">
        <f t="shared" si="6"/>
        <v>2</v>
      </c>
      <c r="AR9" s="27">
        <f t="shared" si="7"/>
        <v>1</v>
      </c>
      <c r="AS9" s="35">
        <f t="shared" si="8"/>
        <v>1.516</v>
      </c>
    </row>
    <row r="10" spans="1:46" x14ac:dyDescent="0.3">
      <c r="A10" s="7">
        <f t="shared" si="25"/>
        <v>9</v>
      </c>
      <c r="B10" s="6" t="s">
        <v>4</v>
      </c>
      <c r="C10" s="6" t="s">
        <v>18</v>
      </c>
      <c r="D10" s="6">
        <v>1997</v>
      </c>
      <c r="E10" s="4">
        <v>9</v>
      </c>
      <c r="F10" s="5">
        <v>42</v>
      </c>
      <c r="G10" s="5">
        <v>0.86960000000000004</v>
      </c>
      <c r="H10" s="5">
        <v>32</v>
      </c>
      <c r="I10" s="1">
        <v>0.02</v>
      </c>
      <c r="J10" s="5">
        <v>2.5</v>
      </c>
      <c r="K10" s="5">
        <v>1</v>
      </c>
      <c r="L10" s="5">
        <v>1.8</v>
      </c>
      <c r="M10" s="5">
        <v>1</v>
      </c>
      <c r="N10" s="5">
        <v>16.600000000000001</v>
      </c>
      <c r="O10" s="5">
        <v>0.3</v>
      </c>
      <c r="P10" s="5">
        <v>50.6</v>
      </c>
      <c r="Q10" s="5">
        <v>586.1</v>
      </c>
      <c r="R10" s="5">
        <v>785.8</v>
      </c>
      <c r="S10" s="5">
        <v>91.7</v>
      </c>
      <c r="T10">
        <f t="shared" si="9"/>
        <v>26</v>
      </c>
      <c r="U10" s="41">
        <v>0</v>
      </c>
      <c r="V10">
        <f t="shared" si="10"/>
        <v>1</v>
      </c>
      <c r="W10">
        <f t="shared" si="11"/>
        <v>1</v>
      </c>
      <c r="X10">
        <f t="shared" si="12"/>
        <v>1</v>
      </c>
      <c r="Y10">
        <f t="shared" si="13"/>
        <v>1</v>
      </c>
      <c r="Z10">
        <f t="shared" si="14"/>
        <v>1</v>
      </c>
      <c r="AA10">
        <f t="shared" si="15"/>
        <v>1</v>
      </c>
      <c r="AB10">
        <f t="shared" si="16"/>
        <v>1</v>
      </c>
      <c r="AC10" s="27">
        <f t="shared" si="17"/>
        <v>1</v>
      </c>
      <c r="AD10" s="31">
        <f t="shared" si="0"/>
        <v>1</v>
      </c>
      <c r="AE10">
        <f t="shared" si="18"/>
        <v>2</v>
      </c>
      <c r="AF10">
        <f t="shared" si="19"/>
        <v>2</v>
      </c>
      <c r="AG10">
        <f t="shared" si="20"/>
        <v>3</v>
      </c>
      <c r="AH10">
        <f t="shared" si="21"/>
        <v>1</v>
      </c>
      <c r="AI10">
        <f t="shared" si="22"/>
        <v>1</v>
      </c>
      <c r="AJ10" s="27">
        <f t="shared" si="23"/>
        <v>1.5833333333333333</v>
      </c>
      <c r="AK10" s="31">
        <f t="shared" si="1"/>
        <v>3</v>
      </c>
      <c r="AL10">
        <f t="shared" si="24"/>
        <v>4</v>
      </c>
      <c r="AM10" s="30">
        <f t="shared" si="2"/>
        <v>1</v>
      </c>
      <c r="AN10">
        <f t="shared" si="3"/>
        <v>1</v>
      </c>
      <c r="AO10" s="29">
        <f t="shared" si="4"/>
        <v>3.25</v>
      </c>
      <c r="AP10" s="32">
        <f t="shared" si="5"/>
        <v>1.7635000000000001</v>
      </c>
      <c r="AQ10" s="27">
        <f t="shared" si="6"/>
        <v>2</v>
      </c>
      <c r="AR10" s="27">
        <f t="shared" si="7"/>
        <v>1.9</v>
      </c>
      <c r="AS10" s="35">
        <f t="shared" si="8"/>
        <v>1.7635000000000001</v>
      </c>
    </row>
    <row r="11" spans="1:46" x14ac:dyDescent="0.3">
      <c r="A11" s="7">
        <f t="shared" si="25"/>
        <v>10</v>
      </c>
      <c r="B11" s="8" t="s">
        <v>8</v>
      </c>
      <c r="C11" s="8" t="s">
        <v>5</v>
      </c>
      <c r="D11" s="6">
        <v>2019</v>
      </c>
      <c r="E11" s="4">
        <v>12</v>
      </c>
      <c r="F11" s="5">
        <v>41</v>
      </c>
      <c r="G11" s="5">
        <v>0.87960000000000005</v>
      </c>
      <c r="H11" s="5">
        <v>39.799999999999997</v>
      </c>
      <c r="I11" s="1">
        <v>0.02</v>
      </c>
      <c r="J11" s="5">
        <v>0.5</v>
      </c>
      <c r="K11" s="5">
        <v>33.4</v>
      </c>
      <c r="L11" s="5">
        <v>4.2</v>
      </c>
      <c r="M11" s="5">
        <v>1</v>
      </c>
      <c r="N11" s="5" t="s">
        <v>19</v>
      </c>
      <c r="O11" s="1">
        <v>0.3</v>
      </c>
      <c r="P11" s="5">
        <v>370.7</v>
      </c>
      <c r="Q11" s="5">
        <v>995.8</v>
      </c>
      <c r="R11" s="5">
        <v>1117.8</v>
      </c>
      <c r="S11" s="5">
        <v>100</v>
      </c>
      <c r="T11">
        <f t="shared" si="9"/>
        <v>4</v>
      </c>
      <c r="U11" s="41">
        <v>0</v>
      </c>
      <c r="V11">
        <f t="shared" si="10"/>
        <v>1</v>
      </c>
      <c r="W11">
        <f t="shared" si="11"/>
        <v>2</v>
      </c>
      <c r="X11">
        <f t="shared" si="12"/>
        <v>1</v>
      </c>
      <c r="Y11">
        <f t="shared" si="13"/>
        <v>1</v>
      </c>
      <c r="Z11">
        <f t="shared" si="14"/>
        <v>1</v>
      </c>
      <c r="AA11">
        <f t="shared" si="15"/>
        <v>1</v>
      </c>
      <c r="AB11">
        <f t="shared" si="16"/>
        <v>1</v>
      </c>
      <c r="AC11" s="27">
        <f t="shared" si="17"/>
        <v>1.0555555555555556</v>
      </c>
      <c r="AD11" s="31">
        <f t="shared" si="0"/>
        <v>1</v>
      </c>
      <c r="AE11">
        <f t="shared" si="18"/>
        <v>2</v>
      </c>
      <c r="AF11">
        <f t="shared" si="19"/>
        <v>2</v>
      </c>
      <c r="AG11">
        <f t="shared" si="20"/>
        <v>1</v>
      </c>
      <c r="AH11">
        <f t="shared" si="21"/>
        <v>1</v>
      </c>
      <c r="AI11">
        <f t="shared" si="22"/>
        <v>1</v>
      </c>
      <c r="AJ11" s="27">
        <f t="shared" si="23"/>
        <v>1.4166666666666667</v>
      </c>
      <c r="AK11" s="31">
        <f t="shared" si="1"/>
        <v>2</v>
      </c>
      <c r="AL11">
        <f t="shared" si="24"/>
        <v>1</v>
      </c>
      <c r="AM11" s="30">
        <f t="shared" si="2"/>
        <v>1</v>
      </c>
      <c r="AN11">
        <f t="shared" si="3"/>
        <v>1</v>
      </c>
      <c r="AO11" s="29">
        <f t="shared" si="4"/>
        <v>1</v>
      </c>
      <c r="AP11" s="32">
        <f t="shared" si="5"/>
        <v>1.258</v>
      </c>
      <c r="AQ11" s="27">
        <f t="shared" si="6"/>
        <v>1.5</v>
      </c>
      <c r="AR11" s="27">
        <f t="shared" si="7"/>
        <v>1</v>
      </c>
      <c r="AS11" s="35">
        <f t="shared" si="8"/>
        <v>1.258</v>
      </c>
    </row>
    <row r="12" spans="1:46" x14ac:dyDescent="0.3">
      <c r="A12" s="7">
        <f t="shared" si="25"/>
        <v>11</v>
      </c>
      <c r="B12" s="9" t="s">
        <v>6</v>
      </c>
      <c r="C12" s="9" t="s">
        <v>20</v>
      </c>
      <c r="D12" s="6">
        <v>2012</v>
      </c>
      <c r="E12" s="4">
        <v>19</v>
      </c>
      <c r="F12" s="5">
        <v>37</v>
      </c>
      <c r="G12" s="5">
        <v>0.89059999999999995</v>
      </c>
      <c r="H12" s="5">
        <v>37.9</v>
      </c>
      <c r="I12" s="1">
        <v>0.02</v>
      </c>
      <c r="J12" s="5">
        <v>1</v>
      </c>
      <c r="K12" s="5">
        <v>4.8</v>
      </c>
      <c r="L12" s="5">
        <v>41.4</v>
      </c>
      <c r="M12" s="5">
        <v>5.5</v>
      </c>
      <c r="N12" s="5">
        <v>1</v>
      </c>
      <c r="O12" s="1">
        <v>0.3</v>
      </c>
      <c r="P12" s="5">
        <v>281.3</v>
      </c>
      <c r="Q12" s="5">
        <v>2612.1</v>
      </c>
      <c r="R12" s="5">
        <v>993.1</v>
      </c>
      <c r="S12" s="5">
        <v>100</v>
      </c>
      <c r="T12">
        <f t="shared" si="9"/>
        <v>11</v>
      </c>
      <c r="U12" s="38">
        <v>0</v>
      </c>
      <c r="V12">
        <f t="shared" si="10"/>
        <v>1</v>
      </c>
      <c r="W12">
        <f t="shared" si="11"/>
        <v>1</v>
      </c>
      <c r="X12">
        <f t="shared" si="12"/>
        <v>2</v>
      </c>
      <c r="Y12">
        <f t="shared" si="13"/>
        <v>1</v>
      </c>
      <c r="Z12">
        <f t="shared" si="14"/>
        <v>1</v>
      </c>
      <c r="AA12">
        <f t="shared" si="15"/>
        <v>1</v>
      </c>
      <c r="AB12">
        <f t="shared" si="16"/>
        <v>1</v>
      </c>
      <c r="AC12" s="27">
        <f t="shared" si="17"/>
        <v>1.0555555555555556</v>
      </c>
      <c r="AD12" s="31">
        <f t="shared" si="0"/>
        <v>1</v>
      </c>
      <c r="AE12">
        <f t="shared" si="18"/>
        <v>3</v>
      </c>
      <c r="AF12">
        <f t="shared" si="19"/>
        <v>2</v>
      </c>
      <c r="AG12">
        <f t="shared" si="20"/>
        <v>2</v>
      </c>
      <c r="AH12">
        <f t="shared" si="21"/>
        <v>1</v>
      </c>
      <c r="AI12">
        <f t="shared" si="22"/>
        <v>2</v>
      </c>
      <c r="AJ12" s="27">
        <f t="shared" si="23"/>
        <v>2.0833333333333335</v>
      </c>
      <c r="AK12" s="31">
        <f t="shared" si="1"/>
        <v>4</v>
      </c>
      <c r="AL12">
        <f t="shared" si="24"/>
        <v>2</v>
      </c>
      <c r="AM12" s="30">
        <f t="shared" si="2"/>
        <v>1</v>
      </c>
      <c r="AN12">
        <f t="shared" si="3"/>
        <v>1</v>
      </c>
      <c r="AO12" s="29">
        <f t="shared" si="4"/>
        <v>1.75</v>
      </c>
      <c r="AP12" s="32">
        <f t="shared" si="5"/>
        <v>1.8565</v>
      </c>
      <c r="AQ12" s="27">
        <f t="shared" si="6"/>
        <v>2.5</v>
      </c>
      <c r="AR12" s="27">
        <f t="shared" si="7"/>
        <v>1.3</v>
      </c>
      <c r="AS12" s="35">
        <f t="shared" si="8"/>
        <v>1.8565</v>
      </c>
    </row>
    <row r="13" spans="1:46" x14ac:dyDescent="0.3">
      <c r="A13" s="7">
        <f t="shared" si="25"/>
        <v>12</v>
      </c>
      <c r="B13" s="6" t="s">
        <v>4</v>
      </c>
      <c r="C13" s="6" t="s">
        <v>9</v>
      </c>
      <c r="D13" s="6">
        <v>1979</v>
      </c>
      <c r="E13" s="4">
        <v>5</v>
      </c>
      <c r="F13" s="5">
        <v>44</v>
      </c>
      <c r="G13" s="5">
        <v>0.87409999999999999</v>
      </c>
      <c r="H13" s="5">
        <v>39.5</v>
      </c>
      <c r="I13" s="1">
        <v>0.02</v>
      </c>
      <c r="J13" s="5">
        <v>1.5</v>
      </c>
      <c r="K13" s="5">
        <v>8.3000000000000007</v>
      </c>
      <c r="L13" s="5">
        <v>1.3</v>
      </c>
      <c r="M13" s="5">
        <v>1</v>
      </c>
      <c r="N13" s="5">
        <v>19.7</v>
      </c>
      <c r="O13" s="1">
        <v>0.3</v>
      </c>
      <c r="P13" s="5">
        <v>78.3</v>
      </c>
      <c r="Q13" s="5">
        <v>664.3</v>
      </c>
      <c r="R13" s="5">
        <v>1066.5999999999999</v>
      </c>
      <c r="S13" s="5">
        <v>100</v>
      </c>
      <c r="T13">
        <f t="shared" si="9"/>
        <v>44</v>
      </c>
      <c r="U13" s="41">
        <v>1</v>
      </c>
      <c r="V13">
        <f t="shared" si="10"/>
        <v>1</v>
      </c>
      <c r="W13">
        <f t="shared" si="11"/>
        <v>1</v>
      </c>
      <c r="X13">
        <f t="shared" si="12"/>
        <v>1</v>
      </c>
      <c r="Y13">
        <f t="shared" si="13"/>
        <v>1</v>
      </c>
      <c r="Z13">
        <f t="shared" si="14"/>
        <v>1</v>
      </c>
      <c r="AA13">
        <f t="shared" si="15"/>
        <v>1</v>
      </c>
      <c r="AB13">
        <f t="shared" si="16"/>
        <v>1</v>
      </c>
      <c r="AC13" s="27">
        <f t="shared" si="17"/>
        <v>1</v>
      </c>
      <c r="AD13" s="31">
        <f t="shared" si="0"/>
        <v>1</v>
      </c>
      <c r="AE13">
        <f t="shared" si="18"/>
        <v>2</v>
      </c>
      <c r="AF13">
        <f t="shared" si="19"/>
        <v>2</v>
      </c>
      <c r="AG13">
        <f t="shared" si="20"/>
        <v>2</v>
      </c>
      <c r="AH13">
        <f t="shared" si="21"/>
        <v>1</v>
      </c>
      <c r="AI13">
        <f t="shared" si="22"/>
        <v>1</v>
      </c>
      <c r="AJ13" s="27">
        <f t="shared" si="23"/>
        <v>1.5</v>
      </c>
      <c r="AK13" s="31">
        <f t="shared" si="1"/>
        <v>3</v>
      </c>
      <c r="AL13">
        <f t="shared" si="24"/>
        <v>5</v>
      </c>
      <c r="AM13" s="30">
        <f t="shared" si="2"/>
        <v>1</v>
      </c>
      <c r="AN13">
        <f t="shared" si="3"/>
        <v>1</v>
      </c>
      <c r="AO13" s="29">
        <f t="shared" si="4"/>
        <v>4</v>
      </c>
      <c r="AP13" s="32">
        <f t="shared" si="5"/>
        <v>1.8460000000000001</v>
      </c>
      <c r="AQ13" s="27">
        <f t="shared" si="6"/>
        <v>2</v>
      </c>
      <c r="AR13" s="27">
        <f t="shared" si="7"/>
        <v>2.2000000000000002</v>
      </c>
      <c r="AS13" s="35">
        <f t="shared" si="8"/>
        <v>1.8460000000000001</v>
      </c>
    </row>
    <row r="14" spans="1:46" x14ac:dyDescent="0.3">
      <c r="A14" s="7">
        <f t="shared" si="25"/>
        <v>13</v>
      </c>
      <c r="B14" s="6" t="s">
        <v>6</v>
      </c>
      <c r="C14" s="6" t="s">
        <v>20</v>
      </c>
      <c r="D14" s="6">
        <v>1997</v>
      </c>
      <c r="E14" s="4">
        <v>14</v>
      </c>
      <c r="F14" s="5">
        <v>41</v>
      </c>
      <c r="G14" s="5">
        <v>0.86960000000000004</v>
      </c>
      <c r="H14" s="5">
        <v>40.700000000000003</v>
      </c>
      <c r="I14" s="5">
        <v>0.02</v>
      </c>
      <c r="J14" s="5">
        <v>0.5</v>
      </c>
      <c r="K14" s="5">
        <v>21.7</v>
      </c>
      <c r="L14" s="5">
        <v>8</v>
      </c>
      <c r="M14" s="5">
        <v>1.8</v>
      </c>
      <c r="N14" s="5">
        <v>8.8000000000000007</v>
      </c>
      <c r="O14" s="1">
        <v>0.3</v>
      </c>
      <c r="P14" s="5">
        <v>224.9</v>
      </c>
      <c r="Q14" s="5">
        <v>3121.5</v>
      </c>
      <c r="R14" s="5">
        <v>974.4</v>
      </c>
      <c r="S14" s="5">
        <v>98.8</v>
      </c>
      <c r="T14">
        <f t="shared" si="9"/>
        <v>26</v>
      </c>
      <c r="U14" s="38">
        <v>0</v>
      </c>
      <c r="V14">
        <f t="shared" si="10"/>
        <v>1</v>
      </c>
      <c r="W14">
        <f t="shared" si="11"/>
        <v>1</v>
      </c>
      <c r="X14">
        <f t="shared" si="12"/>
        <v>2</v>
      </c>
      <c r="Y14">
        <f t="shared" si="13"/>
        <v>1</v>
      </c>
      <c r="Z14">
        <f t="shared" si="14"/>
        <v>1</v>
      </c>
      <c r="AA14">
        <f t="shared" si="15"/>
        <v>1</v>
      </c>
      <c r="AB14">
        <f t="shared" si="16"/>
        <v>1</v>
      </c>
      <c r="AC14" s="27">
        <f t="shared" si="17"/>
        <v>1.0555555555555556</v>
      </c>
      <c r="AD14" s="31">
        <f t="shared" si="0"/>
        <v>1</v>
      </c>
      <c r="AE14">
        <f t="shared" si="18"/>
        <v>2</v>
      </c>
      <c r="AF14">
        <f t="shared" si="19"/>
        <v>1</v>
      </c>
      <c r="AG14">
        <f t="shared" si="20"/>
        <v>1</v>
      </c>
      <c r="AH14">
        <f t="shared" si="21"/>
        <v>1</v>
      </c>
      <c r="AI14">
        <f t="shared" si="22"/>
        <v>1</v>
      </c>
      <c r="AJ14" s="27">
        <f t="shared" si="23"/>
        <v>1.25</v>
      </c>
      <c r="AK14" s="31">
        <f t="shared" si="1"/>
        <v>2</v>
      </c>
      <c r="AL14">
        <f t="shared" si="24"/>
        <v>4</v>
      </c>
      <c r="AM14" s="30">
        <f t="shared" si="2"/>
        <v>1</v>
      </c>
      <c r="AN14">
        <f t="shared" si="3"/>
        <v>1</v>
      </c>
      <c r="AO14" s="29">
        <f t="shared" si="4"/>
        <v>3.25</v>
      </c>
      <c r="AP14" s="32">
        <f t="shared" si="5"/>
        <v>1.5055000000000001</v>
      </c>
      <c r="AQ14" s="27">
        <f t="shared" si="6"/>
        <v>1.5</v>
      </c>
      <c r="AR14" s="27">
        <f t="shared" si="7"/>
        <v>1.9</v>
      </c>
      <c r="AS14" s="35">
        <f t="shared" si="8"/>
        <v>1.5055000000000001</v>
      </c>
    </row>
    <row r="15" spans="1:46" x14ac:dyDescent="0.3">
      <c r="A15" s="7">
        <f t="shared" si="25"/>
        <v>14</v>
      </c>
      <c r="B15" s="8" t="s">
        <v>4</v>
      </c>
      <c r="C15" s="8" t="s">
        <v>10</v>
      </c>
      <c r="D15" s="6">
        <v>2021</v>
      </c>
      <c r="E15" s="4">
        <v>22</v>
      </c>
      <c r="F15" s="5">
        <v>37</v>
      </c>
      <c r="G15" s="5">
        <v>0.87370000000000003</v>
      </c>
      <c r="H15" s="5">
        <v>34.9</v>
      </c>
      <c r="I15" s="5">
        <v>0.02</v>
      </c>
      <c r="J15" s="5">
        <v>2.5</v>
      </c>
      <c r="K15" s="5">
        <v>4.5999999999999996</v>
      </c>
      <c r="L15" s="5">
        <v>1.5</v>
      </c>
      <c r="M15" s="5">
        <v>1</v>
      </c>
      <c r="N15" s="5">
        <v>5.5</v>
      </c>
      <c r="O15" s="5">
        <v>0.3</v>
      </c>
      <c r="P15" s="5">
        <v>32.4</v>
      </c>
      <c r="Q15" s="5">
        <v>890.2</v>
      </c>
      <c r="R15" s="5">
        <v>745.7</v>
      </c>
      <c r="S15" s="5">
        <v>89.4</v>
      </c>
      <c r="T15">
        <f t="shared" si="9"/>
        <v>2</v>
      </c>
      <c r="U15" s="41">
        <v>0</v>
      </c>
      <c r="V15">
        <f t="shared" si="10"/>
        <v>1</v>
      </c>
      <c r="W15">
        <f t="shared" si="11"/>
        <v>1</v>
      </c>
      <c r="X15">
        <f t="shared" si="12"/>
        <v>1</v>
      </c>
      <c r="Y15">
        <f t="shared" si="13"/>
        <v>1</v>
      </c>
      <c r="Z15">
        <f t="shared" si="14"/>
        <v>1</v>
      </c>
      <c r="AA15">
        <f t="shared" si="15"/>
        <v>1</v>
      </c>
      <c r="AB15">
        <f t="shared" si="16"/>
        <v>1</v>
      </c>
      <c r="AC15" s="27">
        <f t="shared" si="17"/>
        <v>1</v>
      </c>
      <c r="AD15" s="31">
        <f t="shared" si="0"/>
        <v>1</v>
      </c>
      <c r="AE15">
        <f t="shared" si="18"/>
        <v>3</v>
      </c>
      <c r="AF15">
        <f t="shared" si="19"/>
        <v>2</v>
      </c>
      <c r="AG15">
        <f t="shared" si="20"/>
        <v>3</v>
      </c>
      <c r="AH15">
        <f t="shared" si="21"/>
        <v>1</v>
      </c>
      <c r="AI15">
        <f t="shared" si="22"/>
        <v>2</v>
      </c>
      <c r="AJ15" s="27">
        <f t="shared" si="23"/>
        <v>2.1666666666666665</v>
      </c>
      <c r="AK15" s="31">
        <f t="shared" si="1"/>
        <v>4</v>
      </c>
      <c r="AL15">
        <f t="shared" si="24"/>
        <v>1</v>
      </c>
      <c r="AM15" s="30">
        <f t="shared" si="2"/>
        <v>1</v>
      </c>
      <c r="AN15">
        <f t="shared" si="3"/>
        <v>1</v>
      </c>
      <c r="AO15" s="29">
        <f t="shared" si="4"/>
        <v>1</v>
      </c>
      <c r="AP15" s="32">
        <f t="shared" si="5"/>
        <v>1.7740000000000002</v>
      </c>
      <c r="AQ15" s="27">
        <f t="shared" si="6"/>
        <v>2.5</v>
      </c>
      <c r="AR15" s="27">
        <f t="shared" si="7"/>
        <v>1</v>
      </c>
      <c r="AS15" s="35">
        <f t="shared" si="8"/>
        <v>1.7740000000000002</v>
      </c>
    </row>
    <row r="16" spans="1:46" x14ac:dyDescent="0.3">
      <c r="A16" s="7">
        <f t="shared" si="25"/>
        <v>15</v>
      </c>
      <c r="B16" s="6" t="s">
        <v>4</v>
      </c>
      <c r="C16" s="6" t="s">
        <v>10</v>
      </c>
      <c r="D16" s="6">
        <v>1989</v>
      </c>
      <c r="E16" s="2">
        <v>19</v>
      </c>
      <c r="F16" s="1">
        <v>44</v>
      </c>
      <c r="G16" s="1">
        <v>0.86960000000000004</v>
      </c>
      <c r="H16" s="1">
        <v>43.5</v>
      </c>
      <c r="I16" s="1">
        <v>0.02</v>
      </c>
      <c r="J16" s="1">
        <v>2</v>
      </c>
      <c r="K16" s="1">
        <v>4.7</v>
      </c>
      <c r="L16" s="1">
        <v>2.7</v>
      </c>
      <c r="M16" s="1">
        <v>2.5</v>
      </c>
      <c r="N16" s="3">
        <v>67.3</v>
      </c>
      <c r="O16" s="1">
        <v>0.3</v>
      </c>
      <c r="P16" s="1">
        <v>315.5</v>
      </c>
      <c r="Q16" s="1">
        <v>2665.5</v>
      </c>
      <c r="R16" s="1">
        <v>755</v>
      </c>
      <c r="S16" s="1">
        <v>90</v>
      </c>
      <c r="T16">
        <f t="shared" si="9"/>
        <v>34</v>
      </c>
      <c r="U16" s="40">
        <v>6</v>
      </c>
      <c r="V16">
        <f t="shared" si="10"/>
        <v>1</v>
      </c>
      <c r="W16">
        <f t="shared" si="11"/>
        <v>1</v>
      </c>
      <c r="X16">
        <f t="shared" si="12"/>
        <v>2</v>
      </c>
      <c r="Y16">
        <f t="shared" si="13"/>
        <v>1</v>
      </c>
      <c r="Z16">
        <f t="shared" si="14"/>
        <v>2</v>
      </c>
      <c r="AA16">
        <f t="shared" si="15"/>
        <v>1</v>
      </c>
      <c r="AB16">
        <f t="shared" si="16"/>
        <v>1</v>
      </c>
      <c r="AC16" s="27">
        <f t="shared" si="17"/>
        <v>1.2222222222222223</v>
      </c>
      <c r="AD16" s="31">
        <f t="shared" si="0"/>
        <v>2</v>
      </c>
      <c r="AE16">
        <f t="shared" si="18"/>
        <v>2</v>
      </c>
      <c r="AF16">
        <f t="shared" si="19"/>
        <v>1</v>
      </c>
      <c r="AG16">
        <f t="shared" si="20"/>
        <v>3</v>
      </c>
      <c r="AH16">
        <f t="shared" si="21"/>
        <v>1</v>
      </c>
      <c r="AI16">
        <f t="shared" si="22"/>
        <v>2</v>
      </c>
      <c r="AJ16" s="27">
        <f t="shared" si="23"/>
        <v>1.75</v>
      </c>
      <c r="AK16" s="31">
        <f t="shared" si="1"/>
        <v>3</v>
      </c>
      <c r="AL16">
        <f t="shared" si="24"/>
        <v>5</v>
      </c>
      <c r="AM16" s="30">
        <f t="shared" si="2"/>
        <v>1</v>
      </c>
      <c r="AN16">
        <f t="shared" si="3"/>
        <v>3</v>
      </c>
      <c r="AO16" s="29">
        <f t="shared" si="4"/>
        <v>4.5</v>
      </c>
      <c r="AP16" s="32">
        <f t="shared" si="5"/>
        <v>2.1829999999999998</v>
      </c>
      <c r="AQ16" s="27">
        <f t="shared" si="6"/>
        <v>2.5</v>
      </c>
      <c r="AR16" s="27">
        <f t="shared" si="7"/>
        <v>2.4</v>
      </c>
      <c r="AS16" s="42">
        <f t="shared" si="8"/>
        <v>2.1829999999999998</v>
      </c>
    </row>
    <row r="17" spans="1:45" x14ac:dyDescent="0.3">
      <c r="A17" s="7">
        <f t="shared" si="25"/>
        <v>16</v>
      </c>
      <c r="B17" s="6" t="s">
        <v>12</v>
      </c>
      <c r="C17" s="6" t="s">
        <v>10</v>
      </c>
      <c r="D17" s="6">
        <v>1990</v>
      </c>
      <c r="E17" s="2">
        <v>17</v>
      </c>
      <c r="F17" s="1">
        <v>39</v>
      </c>
      <c r="G17" s="1">
        <v>0.86819999999999997</v>
      </c>
      <c r="H17" s="1">
        <v>29.7</v>
      </c>
      <c r="I17" s="1">
        <v>0.02</v>
      </c>
      <c r="J17" s="1">
        <v>2.5</v>
      </c>
      <c r="K17" s="1">
        <v>2.2999999999999998</v>
      </c>
      <c r="L17" s="1">
        <v>1.5</v>
      </c>
      <c r="M17" s="1">
        <v>1.4</v>
      </c>
      <c r="N17" s="1">
        <v>13.8</v>
      </c>
      <c r="O17" s="1">
        <v>0.3</v>
      </c>
      <c r="P17" s="1">
        <v>52.1</v>
      </c>
      <c r="Q17" s="1">
        <v>868.7</v>
      </c>
      <c r="R17" s="1">
        <v>866.6</v>
      </c>
      <c r="S17" s="1">
        <v>95.4</v>
      </c>
      <c r="T17">
        <f t="shared" si="9"/>
        <v>33</v>
      </c>
      <c r="U17" s="40">
        <v>2</v>
      </c>
      <c r="V17">
        <f t="shared" si="10"/>
        <v>1</v>
      </c>
      <c r="W17">
        <f t="shared" si="11"/>
        <v>1</v>
      </c>
      <c r="X17">
        <f t="shared" si="12"/>
        <v>1</v>
      </c>
      <c r="Y17">
        <f t="shared" si="13"/>
        <v>1</v>
      </c>
      <c r="Z17">
        <f t="shared" si="14"/>
        <v>1</v>
      </c>
      <c r="AA17">
        <f t="shared" si="15"/>
        <v>1</v>
      </c>
      <c r="AB17">
        <f t="shared" si="16"/>
        <v>1</v>
      </c>
      <c r="AC17" s="27">
        <f t="shared" si="17"/>
        <v>1</v>
      </c>
      <c r="AD17" s="31">
        <f t="shared" si="0"/>
        <v>1</v>
      </c>
      <c r="AE17">
        <f t="shared" si="18"/>
        <v>3</v>
      </c>
      <c r="AF17">
        <f t="shared" si="19"/>
        <v>3</v>
      </c>
      <c r="AG17">
        <f t="shared" si="20"/>
        <v>3</v>
      </c>
      <c r="AH17">
        <f t="shared" si="21"/>
        <v>1</v>
      </c>
      <c r="AI17">
        <f t="shared" si="22"/>
        <v>2</v>
      </c>
      <c r="AJ17" s="27">
        <f t="shared" si="23"/>
        <v>2.3333333333333335</v>
      </c>
      <c r="AK17" s="31">
        <f t="shared" si="1"/>
        <v>4</v>
      </c>
      <c r="AL17">
        <f t="shared" si="24"/>
        <v>5</v>
      </c>
      <c r="AM17" s="30">
        <f t="shared" si="2"/>
        <v>1</v>
      </c>
      <c r="AN17">
        <f t="shared" si="3"/>
        <v>1</v>
      </c>
      <c r="AO17" s="29">
        <f t="shared" si="4"/>
        <v>4</v>
      </c>
      <c r="AP17" s="32">
        <f t="shared" si="5"/>
        <v>2.1040000000000001</v>
      </c>
      <c r="AQ17" s="27">
        <f t="shared" si="6"/>
        <v>2.5</v>
      </c>
      <c r="AR17" s="27">
        <f t="shared" si="7"/>
        <v>2.2000000000000002</v>
      </c>
      <c r="AS17" s="42">
        <f t="shared" si="8"/>
        <v>2.1040000000000001</v>
      </c>
    </row>
    <row r="18" spans="1:45" x14ac:dyDescent="0.3">
      <c r="A18" s="7">
        <f t="shared" si="25"/>
        <v>17</v>
      </c>
      <c r="B18" s="8" t="s">
        <v>6</v>
      </c>
      <c r="C18" s="8" t="s">
        <v>21</v>
      </c>
      <c r="D18" s="6">
        <v>2009</v>
      </c>
      <c r="E18" s="4">
        <v>33</v>
      </c>
      <c r="F18" s="5">
        <v>40</v>
      </c>
      <c r="G18" s="5">
        <v>0.88219999999999998</v>
      </c>
      <c r="H18" s="5">
        <v>33.1</v>
      </c>
      <c r="I18" s="1">
        <v>0.02</v>
      </c>
      <c r="J18" s="5">
        <v>1.5</v>
      </c>
      <c r="K18" s="5"/>
      <c r="L18" s="5"/>
      <c r="M18" s="5"/>
      <c r="N18" s="5"/>
      <c r="O18" s="5"/>
      <c r="P18" s="5"/>
      <c r="Q18" s="5"/>
      <c r="R18" s="5">
        <v>840.4</v>
      </c>
      <c r="S18" s="5">
        <v>94.3</v>
      </c>
      <c r="T18">
        <f t="shared" si="9"/>
        <v>14</v>
      </c>
      <c r="U18" s="38">
        <v>0</v>
      </c>
      <c r="V18">
        <f t="shared" si="10"/>
        <v>1</v>
      </c>
      <c r="W18">
        <f t="shared" si="11"/>
        <v>1</v>
      </c>
      <c r="X18">
        <f t="shared" si="12"/>
        <v>1</v>
      </c>
      <c r="Y18">
        <f t="shared" si="13"/>
        <v>1</v>
      </c>
      <c r="Z18">
        <f t="shared" si="14"/>
        <v>1</v>
      </c>
      <c r="AA18">
        <f t="shared" si="15"/>
        <v>1</v>
      </c>
      <c r="AB18">
        <f t="shared" si="16"/>
        <v>1</v>
      </c>
      <c r="AC18" s="27">
        <f t="shared" si="17"/>
        <v>1</v>
      </c>
      <c r="AD18" s="31">
        <f t="shared" si="0"/>
        <v>1</v>
      </c>
      <c r="AE18">
        <f t="shared" si="18"/>
        <v>2</v>
      </c>
      <c r="AF18">
        <f t="shared" si="19"/>
        <v>2</v>
      </c>
      <c r="AG18">
        <f t="shared" si="20"/>
        <v>2</v>
      </c>
      <c r="AH18">
        <f t="shared" si="21"/>
        <v>1</v>
      </c>
      <c r="AI18">
        <f t="shared" si="22"/>
        <v>3</v>
      </c>
      <c r="AJ18" s="27">
        <f t="shared" si="23"/>
        <v>2.1666666666666665</v>
      </c>
      <c r="AK18" s="31">
        <f t="shared" si="1"/>
        <v>4</v>
      </c>
      <c r="AL18">
        <f t="shared" si="24"/>
        <v>2</v>
      </c>
      <c r="AM18" s="30">
        <f t="shared" si="2"/>
        <v>1</v>
      </c>
      <c r="AN18">
        <f t="shared" si="3"/>
        <v>1</v>
      </c>
      <c r="AO18" s="29">
        <f t="shared" si="4"/>
        <v>1.75</v>
      </c>
      <c r="AP18" s="32">
        <f t="shared" si="5"/>
        <v>1.8565</v>
      </c>
      <c r="AQ18" s="27">
        <f t="shared" si="6"/>
        <v>2.5</v>
      </c>
      <c r="AR18" s="27">
        <f t="shared" si="7"/>
        <v>1.3</v>
      </c>
      <c r="AS18" s="35">
        <f t="shared" si="8"/>
        <v>1.8565</v>
      </c>
    </row>
    <row r="19" spans="1:45" x14ac:dyDescent="0.3">
      <c r="A19" s="7">
        <f t="shared" si="25"/>
        <v>18</v>
      </c>
      <c r="B19" s="6" t="s">
        <v>22</v>
      </c>
      <c r="C19" s="6" t="s">
        <v>23</v>
      </c>
      <c r="D19" s="6">
        <v>1999</v>
      </c>
      <c r="E19" s="4">
        <v>18</v>
      </c>
      <c r="F19" s="5">
        <v>33</v>
      </c>
      <c r="G19" s="5">
        <v>0.88819999999999999</v>
      </c>
      <c r="H19" s="5">
        <v>34.700000000000003</v>
      </c>
      <c r="I19" s="1">
        <v>0.02</v>
      </c>
      <c r="J19" s="5">
        <v>1.5</v>
      </c>
      <c r="K19" s="5">
        <v>2.9</v>
      </c>
      <c r="L19" s="5">
        <v>14.9</v>
      </c>
      <c r="M19" s="5">
        <v>2.9</v>
      </c>
      <c r="N19" s="5">
        <v>6.3</v>
      </c>
      <c r="O19" s="1">
        <v>0.3</v>
      </c>
      <c r="P19" s="5">
        <v>268.2</v>
      </c>
      <c r="Q19" s="5">
        <v>3963.2</v>
      </c>
      <c r="R19" s="5">
        <v>973.5</v>
      </c>
      <c r="S19" s="5">
        <v>98.8</v>
      </c>
      <c r="T19">
        <f t="shared" si="9"/>
        <v>24</v>
      </c>
      <c r="U19" s="38">
        <v>0</v>
      </c>
      <c r="V19">
        <f t="shared" si="10"/>
        <v>1</v>
      </c>
      <c r="W19">
        <f t="shared" si="11"/>
        <v>1</v>
      </c>
      <c r="X19">
        <f t="shared" si="12"/>
        <v>2</v>
      </c>
      <c r="Y19">
        <f t="shared" si="13"/>
        <v>1</v>
      </c>
      <c r="Z19">
        <f t="shared" si="14"/>
        <v>1</v>
      </c>
      <c r="AA19">
        <f t="shared" si="15"/>
        <v>1</v>
      </c>
      <c r="AB19">
        <f t="shared" si="16"/>
        <v>1</v>
      </c>
      <c r="AC19" s="27">
        <f t="shared" si="17"/>
        <v>1.0555555555555556</v>
      </c>
      <c r="AD19" s="31">
        <f t="shared" si="0"/>
        <v>1</v>
      </c>
      <c r="AE19">
        <f t="shared" si="18"/>
        <v>4</v>
      </c>
      <c r="AF19">
        <f t="shared" si="19"/>
        <v>2</v>
      </c>
      <c r="AG19">
        <f t="shared" si="20"/>
        <v>2</v>
      </c>
      <c r="AH19">
        <f t="shared" si="21"/>
        <v>1</v>
      </c>
      <c r="AI19">
        <f t="shared" si="22"/>
        <v>2</v>
      </c>
      <c r="AJ19" s="27">
        <f t="shared" si="23"/>
        <v>2.3333333333333335</v>
      </c>
      <c r="AK19" s="31">
        <f t="shared" si="1"/>
        <v>4</v>
      </c>
      <c r="AL19">
        <f t="shared" si="24"/>
        <v>3</v>
      </c>
      <c r="AM19" s="30">
        <f t="shared" si="2"/>
        <v>1</v>
      </c>
      <c r="AN19">
        <f t="shared" si="3"/>
        <v>1</v>
      </c>
      <c r="AO19" s="29">
        <f t="shared" si="4"/>
        <v>2.5</v>
      </c>
      <c r="AP19" s="32">
        <f t="shared" si="5"/>
        <v>1.9390000000000001</v>
      </c>
      <c r="AQ19" s="27">
        <f t="shared" si="6"/>
        <v>2.5</v>
      </c>
      <c r="AR19" s="27">
        <f t="shared" si="7"/>
        <v>1.6</v>
      </c>
      <c r="AS19" s="35">
        <f t="shared" si="8"/>
        <v>1.9390000000000001</v>
      </c>
    </row>
    <row r="20" spans="1:45" x14ac:dyDescent="0.3">
      <c r="A20" s="7">
        <f t="shared" si="25"/>
        <v>19</v>
      </c>
      <c r="B20" s="6" t="s">
        <v>6</v>
      </c>
      <c r="C20" s="6" t="s">
        <v>20</v>
      </c>
      <c r="D20" s="6">
        <v>2011</v>
      </c>
      <c r="E20" s="4">
        <v>16</v>
      </c>
      <c r="F20" s="5">
        <v>42</v>
      </c>
      <c r="G20" s="5">
        <v>0.87880000000000003</v>
      </c>
      <c r="H20" s="5">
        <v>41.8</v>
      </c>
      <c r="I20" s="5">
        <v>0.02</v>
      </c>
      <c r="J20" s="5">
        <v>0.5</v>
      </c>
      <c r="K20" s="5">
        <v>2.7</v>
      </c>
      <c r="L20" s="5">
        <v>1.6</v>
      </c>
      <c r="M20" s="5">
        <v>1</v>
      </c>
      <c r="N20" s="5" t="s">
        <v>19</v>
      </c>
      <c r="O20" s="5">
        <v>0.3</v>
      </c>
      <c r="P20" s="5">
        <v>37.200000000000003</v>
      </c>
      <c r="Q20" s="5">
        <v>169.3</v>
      </c>
      <c r="R20" s="5">
        <v>1115.0999999999999</v>
      </c>
      <c r="S20" s="5">
        <v>100</v>
      </c>
      <c r="T20">
        <f t="shared" si="9"/>
        <v>12</v>
      </c>
      <c r="U20" s="38">
        <v>0</v>
      </c>
      <c r="V20">
        <f t="shared" si="10"/>
        <v>1</v>
      </c>
      <c r="W20">
        <f t="shared" si="11"/>
        <v>1</v>
      </c>
      <c r="X20">
        <f t="shared" si="12"/>
        <v>1</v>
      </c>
      <c r="Y20">
        <f t="shared" si="13"/>
        <v>1</v>
      </c>
      <c r="Z20">
        <f t="shared" si="14"/>
        <v>1</v>
      </c>
      <c r="AA20">
        <f t="shared" si="15"/>
        <v>1</v>
      </c>
      <c r="AB20">
        <f t="shared" si="16"/>
        <v>1</v>
      </c>
      <c r="AC20" s="27">
        <f t="shared" si="17"/>
        <v>1</v>
      </c>
      <c r="AD20" s="31">
        <f t="shared" si="0"/>
        <v>1</v>
      </c>
      <c r="AE20">
        <f t="shared" si="18"/>
        <v>2</v>
      </c>
      <c r="AF20">
        <f t="shared" si="19"/>
        <v>1</v>
      </c>
      <c r="AG20">
        <f t="shared" si="20"/>
        <v>1</v>
      </c>
      <c r="AH20">
        <f t="shared" si="21"/>
        <v>1</v>
      </c>
      <c r="AI20">
        <f t="shared" si="22"/>
        <v>2</v>
      </c>
      <c r="AJ20" s="27">
        <f t="shared" si="23"/>
        <v>1.5833333333333333</v>
      </c>
      <c r="AK20" s="31">
        <f t="shared" si="1"/>
        <v>3</v>
      </c>
      <c r="AL20">
        <f t="shared" si="24"/>
        <v>2</v>
      </c>
      <c r="AM20" s="30">
        <f t="shared" si="2"/>
        <v>1</v>
      </c>
      <c r="AN20">
        <f t="shared" si="3"/>
        <v>1</v>
      </c>
      <c r="AO20" s="29">
        <f t="shared" si="4"/>
        <v>1.75</v>
      </c>
      <c r="AP20" s="32">
        <f t="shared" si="5"/>
        <v>1.5985</v>
      </c>
      <c r="AQ20" s="27">
        <f t="shared" si="6"/>
        <v>2</v>
      </c>
      <c r="AR20" s="27">
        <f t="shared" si="7"/>
        <v>1.3</v>
      </c>
      <c r="AS20" s="35">
        <f t="shared" si="8"/>
        <v>1.5985</v>
      </c>
    </row>
    <row r="21" spans="1:45" x14ac:dyDescent="0.3">
      <c r="A21" s="7">
        <f t="shared" si="25"/>
        <v>20</v>
      </c>
      <c r="B21" s="6" t="s">
        <v>24</v>
      </c>
      <c r="C21" s="6" t="s">
        <v>25</v>
      </c>
      <c r="D21" s="6">
        <v>1989</v>
      </c>
      <c r="E21" s="4">
        <v>17</v>
      </c>
      <c r="F21" s="5">
        <v>40</v>
      </c>
      <c r="G21" s="5">
        <v>0.87619999999999998</v>
      </c>
      <c r="H21" s="5">
        <v>39</v>
      </c>
      <c r="I21" s="5">
        <v>0.02</v>
      </c>
      <c r="J21" s="5">
        <v>1.5</v>
      </c>
      <c r="K21" s="5">
        <v>3.2</v>
      </c>
      <c r="L21" s="5">
        <v>1.1000000000000001</v>
      </c>
      <c r="M21" s="5">
        <v>1</v>
      </c>
      <c r="N21" s="5">
        <v>1.1000000000000001</v>
      </c>
      <c r="O21" s="5">
        <v>0.3</v>
      </c>
      <c r="P21" s="5">
        <v>21.7</v>
      </c>
      <c r="Q21" s="5">
        <v>407.3</v>
      </c>
      <c r="R21" s="5">
        <v>787.7</v>
      </c>
      <c r="S21" s="5">
        <v>91.8</v>
      </c>
      <c r="T21">
        <f t="shared" si="9"/>
        <v>34</v>
      </c>
      <c r="U21" s="38">
        <v>0</v>
      </c>
      <c r="V21">
        <f t="shared" si="10"/>
        <v>1</v>
      </c>
      <c r="W21">
        <f t="shared" si="11"/>
        <v>1</v>
      </c>
      <c r="X21">
        <f t="shared" si="12"/>
        <v>1</v>
      </c>
      <c r="Y21">
        <f t="shared" si="13"/>
        <v>1</v>
      </c>
      <c r="Z21">
        <f t="shared" si="14"/>
        <v>1</v>
      </c>
      <c r="AA21">
        <f t="shared" si="15"/>
        <v>1</v>
      </c>
      <c r="AB21">
        <f t="shared" si="16"/>
        <v>1</v>
      </c>
      <c r="AC21" s="27">
        <f t="shared" si="17"/>
        <v>1</v>
      </c>
      <c r="AD21" s="31">
        <f t="shared" si="0"/>
        <v>1</v>
      </c>
      <c r="AE21">
        <f t="shared" si="18"/>
        <v>2</v>
      </c>
      <c r="AF21">
        <f t="shared" si="19"/>
        <v>2</v>
      </c>
      <c r="AG21">
        <f t="shared" si="20"/>
        <v>2</v>
      </c>
      <c r="AH21">
        <f t="shared" si="21"/>
        <v>1</v>
      </c>
      <c r="AI21">
        <f t="shared" si="22"/>
        <v>2</v>
      </c>
      <c r="AJ21" s="27">
        <f t="shared" si="23"/>
        <v>1.8333333333333333</v>
      </c>
      <c r="AK21" s="31">
        <f t="shared" si="1"/>
        <v>3</v>
      </c>
      <c r="AL21">
        <f t="shared" si="24"/>
        <v>5</v>
      </c>
      <c r="AM21" s="30">
        <f t="shared" si="2"/>
        <v>1</v>
      </c>
      <c r="AN21">
        <f t="shared" si="3"/>
        <v>1</v>
      </c>
      <c r="AO21" s="29">
        <f t="shared" si="4"/>
        <v>4</v>
      </c>
      <c r="AP21" s="32">
        <f t="shared" si="5"/>
        <v>1.8460000000000001</v>
      </c>
      <c r="AQ21" s="27">
        <f t="shared" si="6"/>
        <v>2</v>
      </c>
      <c r="AR21" s="27">
        <f t="shared" si="7"/>
        <v>2.2000000000000002</v>
      </c>
      <c r="AS21" s="35">
        <f t="shared" si="8"/>
        <v>1.8460000000000001</v>
      </c>
    </row>
    <row r="22" spans="1:45" x14ac:dyDescent="0.3">
      <c r="A22" s="7">
        <f t="shared" si="25"/>
        <v>21</v>
      </c>
      <c r="B22" s="8" t="s">
        <v>4</v>
      </c>
      <c r="C22" s="8" t="s">
        <v>14</v>
      </c>
      <c r="D22" s="6">
        <v>2014</v>
      </c>
      <c r="E22" s="4">
        <v>10</v>
      </c>
      <c r="F22" s="5">
        <v>47</v>
      </c>
      <c r="G22" s="5">
        <v>0.88019999999999998</v>
      </c>
      <c r="H22" s="5">
        <v>44.8</v>
      </c>
      <c r="I22" s="5">
        <v>0.02</v>
      </c>
      <c r="J22" s="5">
        <v>0.5</v>
      </c>
      <c r="K22" s="5">
        <v>0.8</v>
      </c>
      <c r="L22" s="5">
        <v>1.6</v>
      </c>
      <c r="M22" s="5">
        <v>1</v>
      </c>
      <c r="N22" s="5">
        <v>7.7</v>
      </c>
      <c r="O22" s="5">
        <v>0.3</v>
      </c>
      <c r="P22" s="5">
        <v>64</v>
      </c>
      <c r="Q22" s="5">
        <v>774.4</v>
      </c>
      <c r="R22" s="5">
        <v>1078.0999999999999</v>
      </c>
      <c r="S22" s="5">
        <v>100</v>
      </c>
      <c r="T22">
        <f t="shared" si="9"/>
        <v>9</v>
      </c>
      <c r="U22" s="38">
        <v>0</v>
      </c>
      <c r="V22">
        <f t="shared" si="10"/>
        <v>1</v>
      </c>
      <c r="W22">
        <f t="shared" si="11"/>
        <v>1</v>
      </c>
      <c r="X22">
        <f t="shared" si="12"/>
        <v>1</v>
      </c>
      <c r="Y22">
        <f t="shared" si="13"/>
        <v>1</v>
      </c>
      <c r="Z22">
        <f t="shared" si="14"/>
        <v>1</v>
      </c>
      <c r="AA22">
        <f t="shared" si="15"/>
        <v>1</v>
      </c>
      <c r="AB22">
        <f t="shared" si="16"/>
        <v>1</v>
      </c>
      <c r="AC22" s="27">
        <f t="shared" si="17"/>
        <v>1</v>
      </c>
      <c r="AD22" s="31">
        <f t="shared" si="0"/>
        <v>1</v>
      </c>
      <c r="AE22">
        <f t="shared" si="18"/>
        <v>1</v>
      </c>
      <c r="AF22">
        <f t="shared" si="19"/>
        <v>1</v>
      </c>
      <c r="AG22">
        <f t="shared" si="20"/>
        <v>1</v>
      </c>
      <c r="AH22">
        <f t="shared" si="21"/>
        <v>1</v>
      </c>
      <c r="AI22">
        <f t="shared" si="22"/>
        <v>1</v>
      </c>
      <c r="AJ22" s="27">
        <f t="shared" si="23"/>
        <v>1</v>
      </c>
      <c r="AK22" s="31">
        <f t="shared" si="1"/>
        <v>1</v>
      </c>
      <c r="AL22">
        <f t="shared" si="24"/>
        <v>1</v>
      </c>
      <c r="AM22" s="30">
        <f t="shared" si="2"/>
        <v>1</v>
      </c>
      <c r="AN22">
        <f t="shared" si="3"/>
        <v>1</v>
      </c>
      <c r="AO22" s="29">
        <f t="shared" si="4"/>
        <v>1</v>
      </c>
      <c r="AP22" s="32">
        <f t="shared" si="5"/>
        <v>1</v>
      </c>
      <c r="AQ22" s="27">
        <f t="shared" si="6"/>
        <v>1</v>
      </c>
      <c r="AR22" s="27">
        <f t="shared" si="7"/>
        <v>1</v>
      </c>
      <c r="AS22" s="35">
        <f t="shared" si="8"/>
        <v>1</v>
      </c>
    </row>
    <row r="23" spans="1:45" x14ac:dyDescent="0.3">
      <c r="A23" s="7">
        <f t="shared" si="25"/>
        <v>22</v>
      </c>
      <c r="B23" s="8" t="s">
        <v>4</v>
      </c>
      <c r="C23" s="8" t="s">
        <v>14</v>
      </c>
      <c r="D23" s="6">
        <v>2014</v>
      </c>
      <c r="E23" s="4">
        <v>10</v>
      </c>
      <c r="F23" s="5">
        <v>43</v>
      </c>
      <c r="G23" s="5">
        <v>0.88070000000000004</v>
      </c>
      <c r="H23" s="5">
        <v>38.299999999999997</v>
      </c>
      <c r="I23" s="5">
        <v>0.02</v>
      </c>
      <c r="J23" s="5">
        <v>1</v>
      </c>
      <c r="K23" s="5">
        <v>1.5</v>
      </c>
      <c r="L23" s="5">
        <v>4.0999999999999996</v>
      </c>
      <c r="M23" s="5">
        <v>2</v>
      </c>
      <c r="N23" s="5">
        <v>48.1</v>
      </c>
      <c r="O23" s="5">
        <v>0.3</v>
      </c>
      <c r="P23" s="5">
        <v>171.7</v>
      </c>
      <c r="Q23" s="5">
        <v>2953.9</v>
      </c>
      <c r="R23" s="5">
        <v>914.3</v>
      </c>
      <c r="S23" s="5">
        <v>97.1</v>
      </c>
      <c r="T23">
        <f t="shared" si="9"/>
        <v>9</v>
      </c>
      <c r="U23" s="38">
        <v>0</v>
      </c>
      <c r="V23">
        <f t="shared" si="10"/>
        <v>1</v>
      </c>
      <c r="W23">
        <f t="shared" si="11"/>
        <v>1</v>
      </c>
      <c r="X23">
        <f t="shared" si="12"/>
        <v>2</v>
      </c>
      <c r="Y23">
        <f t="shared" si="13"/>
        <v>1</v>
      </c>
      <c r="Z23">
        <f t="shared" si="14"/>
        <v>1</v>
      </c>
      <c r="AA23">
        <f t="shared" si="15"/>
        <v>1</v>
      </c>
      <c r="AB23">
        <f t="shared" si="16"/>
        <v>1</v>
      </c>
      <c r="AC23" s="27">
        <f t="shared" si="17"/>
        <v>1.0555555555555556</v>
      </c>
      <c r="AD23" s="31">
        <f t="shared" si="0"/>
        <v>1</v>
      </c>
      <c r="AE23">
        <f t="shared" si="18"/>
        <v>2</v>
      </c>
      <c r="AF23">
        <f t="shared" si="19"/>
        <v>2</v>
      </c>
      <c r="AG23">
        <f t="shared" si="20"/>
        <v>2</v>
      </c>
      <c r="AH23">
        <f t="shared" si="21"/>
        <v>1</v>
      </c>
      <c r="AI23">
        <f t="shared" si="22"/>
        <v>1</v>
      </c>
      <c r="AJ23" s="27">
        <f t="shared" si="23"/>
        <v>1.5</v>
      </c>
      <c r="AK23" s="31">
        <f t="shared" si="1"/>
        <v>3</v>
      </c>
      <c r="AL23">
        <f t="shared" si="24"/>
        <v>1</v>
      </c>
      <c r="AM23" s="30">
        <f t="shared" si="2"/>
        <v>1</v>
      </c>
      <c r="AN23">
        <f t="shared" si="3"/>
        <v>1</v>
      </c>
      <c r="AO23" s="29">
        <f t="shared" si="4"/>
        <v>1</v>
      </c>
      <c r="AP23" s="32">
        <f t="shared" si="5"/>
        <v>1.516</v>
      </c>
      <c r="AQ23" s="27">
        <f t="shared" si="6"/>
        <v>2</v>
      </c>
      <c r="AR23" s="27">
        <f t="shared" si="7"/>
        <v>1</v>
      </c>
      <c r="AS23" s="35">
        <f t="shared" si="8"/>
        <v>1.516</v>
      </c>
    </row>
    <row r="24" spans="1:45" x14ac:dyDescent="0.3">
      <c r="A24" s="7">
        <f t="shared" si="25"/>
        <v>23</v>
      </c>
      <c r="B24" s="6" t="s">
        <v>8</v>
      </c>
      <c r="C24" s="6" t="s">
        <v>26</v>
      </c>
      <c r="D24" s="6">
        <v>1999</v>
      </c>
      <c r="E24" s="4">
        <v>9</v>
      </c>
      <c r="F24" s="5">
        <v>46</v>
      </c>
      <c r="G24" s="5">
        <v>0.87309999999999999</v>
      </c>
      <c r="H24" s="5">
        <v>29.6</v>
      </c>
      <c r="I24" s="5">
        <v>0.02</v>
      </c>
      <c r="J24" s="5" t="s">
        <v>16</v>
      </c>
      <c r="K24" s="5">
        <v>68.3</v>
      </c>
      <c r="L24" s="5">
        <v>3.9</v>
      </c>
      <c r="M24" s="5">
        <v>1.7</v>
      </c>
      <c r="N24" s="5">
        <v>8.6999999999999993</v>
      </c>
      <c r="O24" s="5">
        <v>0.3</v>
      </c>
      <c r="P24" s="5">
        <v>132.1</v>
      </c>
      <c r="Q24" s="5">
        <v>1771.5</v>
      </c>
      <c r="R24" s="5">
        <v>926.1</v>
      </c>
      <c r="S24" s="5">
        <v>97.5</v>
      </c>
      <c r="T24">
        <f t="shared" si="9"/>
        <v>24</v>
      </c>
      <c r="U24" s="38">
        <v>0</v>
      </c>
      <c r="V24">
        <f t="shared" si="10"/>
        <v>1</v>
      </c>
      <c r="W24">
        <f t="shared" si="11"/>
        <v>1</v>
      </c>
      <c r="X24">
        <f t="shared" si="12"/>
        <v>1</v>
      </c>
      <c r="Y24">
        <f t="shared" si="13"/>
        <v>1</v>
      </c>
      <c r="Z24">
        <f t="shared" si="14"/>
        <v>1</v>
      </c>
      <c r="AA24">
        <f t="shared" si="15"/>
        <v>1</v>
      </c>
      <c r="AB24">
        <f t="shared" si="16"/>
        <v>1</v>
      </c>
      <c r="AC24" s="27">
        <f t="shared" si="17"/>
        <v>1</v>
      </c>
      <c r="AD24" s="31">
        <f t="shared" si="0"/>
        <v>1</v>
      </c>
      <c r="AE24">
        <f t="shared" si="18"/>
        <v>1</v>
      </c>
      <c r="AF24">
        <f t="shared" si="19"/>
        <v>3</v>
      </c>
      <c r="AG24">
        <f t="shared" si="20"/>
        <v>5</v>
      </c>
      <c r="AH24">
        <f t="shared" si="21"/>
        <v>1</v>
      </c>
      <c r="AI24">
        <f t="shared" si="22"/>
        <v>1</v>
      </c>
      <c r="AJ24" s="27">
        <f t="shared" si="23"/>
        <v>1.6666666666666667</v>
      </c>
      <c r="AK24" s="31">
        <f t="shared" si="1"/>
        <v>3</v>
      </c>
      <c r="AL24">
        <f t="shared" si="24"/>
        <v>3</v>
      </c>
      <c r="AM24" s="30">
        <f t="shared" si="2"/>
        <v>1</v>
      </c>
      <c r="AN24">
        <f t="shared" si="3"/>
        <v>1</v>
      </c>
      <c r="AO24" s="29">
        <f t="shared" si="4"/>
        <v>2.5</v>
      </c>
      <c r="AP24" s="32">
        <f t="shared" si="5"/>
        <v>1.6810000000000003</v>
      </c>
      <c r="AQ24" s="27">
        <f t="shared" si="6"/>
        <v>2</v>
      </c>
      <c r="AR24" s="27">
        <f t="shared" si="7"/>
        <v>1.6</v>
      </c>
      <c r="AS24" s="35">
        <f t="shared" si="8"/>
        <v>1.6810000000000003</v>
      </c>
    </row>
    <row r="25" spans="1:45" x14ac:dyDescent="0.3">
      <c r="A25" s="7">
        <f t="shared" si="25"/>
        <v>24</v>
      </c>
      <c r="B25" s="6" t="s">
        <v>12</v>
      </c>
      <c r="C25" s="6" t="s">
        <v>7</v>
      </c>
      <c r="D25" s="6">
        <v>1999</v>
      </c>
      <c r="E25" s="4">
        <v>21</v>
      </c>
      <c r="F25" s="5">
        <v>36</v>
      </c>
      <c r="G25" s="5">
        <v>0.86860000000000004</v>
      </c>
      <c r="H25" s="5">
        <v>28.6</v>
      </c>
      <c r="I25" s="5">
        <v>0.03</v>
      </c>
      <c r="J25" s="5" t="s">
        <v>13</v>
      </c>
      <c r="K25" s="5">
        <v>1.5</v>
      </c>
      <c r="L25" s="5">
        <v>2.6</v>
      </c>
      <c r="M25" s="5">
        <v>1</v>
      </c>
      <c r="N25" s="3">
        <v>38.299999999999997</v>
      </c>
      <c r="O25" s="5">
        <v>0.3</v>
      </c>
      <c r="P25" s="5">
        <v>134.4</v>
      </c>
      <c r="Q25" s="5">
        <v>1858.4</v>
      </c>
      <c r="R25" s="5">
        <v>817.8</v>
      </c>
      <c r="S25" s="5">
        <v>93.3</v>
      </c>
      <c r="T25">
        <f t="shared" si="9"/>
        <v>24</v>
      </c>
      <c r="U25" s="41">
        <v>7</v>
      </c>
      <c r="V25">
        <f t="shared" si="10"/>
        <v>1</v>
      </c>
      <c r="W25">
        <f t="shared" si="11"/>
        <v>1</v>
      </c>
      <c r="X25">
        <f t="shared" si="12"/>
        <v>1</v>
      </c>
      <c r="Y25">
        <f t="shared" si="13"/>
        <v>1</v>
      </c>
      <c r="Z25">
        <f t="shared" si="14"/>
        <v>1</v>
      </c>
      <c r="AA25">
        <f t="shared" si="15"/>
        <v>1</v>
      </c>
      <c r="AB25">
        <f t="shared" si="16"/>
        <v>1</v>
      </c>
      <c r="AC25" s="27">
        <f t="shared" si="17"/>
        <v>1</v>
      </c>
      <c r="AD25" s="31">
        <f t="shared" si="0"/>
        <v>1</v>
      </c>
      <c r="AE25">
        <f t="shared" si="18"/>
        <v>3</v>
      </c>
      <c r="AF25">
        <f t="shared" si="19"/>
        <v>3</v>
      </c>
      <c r="AG25">
        <f t="shared" si="20"/>
        <v>5</v>
      </c>
      <c r="AH25">
        <f t="shared" si="21"/>
        <v>1</v>
      </c>
      <c r="AI25">
        <f t="shared" si="22"/>
        <v>2</v>
      </c>
      <c r="AJ25" s="27">
        <f t="shared" si="23"/>
        <v>2.5</v>
      </c>
      <c r="AK25" s="31">
        <f t="shared" si="1"/>
        <v>4</v>
      </c>
      <c r="AL25">
        <f t="shared" si="24"/>
        <v>3</v>
      </c>
      <c r="AM25" s="30">
        <f t="shared" si="2"/>
        <v>1</v>
      </c>
      <c r="AN25">
        <f t="shared" si="3"/>
        <v>3</v>
      </c>
      <c r="AO25" s="29">
        <f t="shared" si="4"/>
        <v>3</v>
      </c>
      <c r="AP25" s="32">
        <f t="shared" si="5"/>
        <v>1.9940000000000002</v>
      </c>
      <c r="AQ25" s="27">
        <f t="shared" si="6"/>
        <v>2.5</v>
      </c>
      <c r="AR25" s="27">
        <f t="shared" si="7"/>
        <v>1.8000000000000003</v>
      </c>
      <c r="AS25" s="42">
        <f t="shared" si="8"/>
        <v>1.9940000000000002</v>
      </c>
    </row>
    <row r="26" spans="1:45" x14ac:dyDescent="0.3">
      <c r="A26" s="7">
        <f t="shared" si="25"/>
        <v>25</v>
      </c>
      <c r="B26" s="6" t="s">
        <v>12</v>
      </c>
      <c r="C26" s="6" t="s">
        <v>7</v>
      </c>
      <c r="D26" s="6">
        <v>1999</v>
      </c>
      <c r="E26" s="4">
        <v>30</v>
      </c>
      <c r="F26" s="5">
        <v>31</v>
      </c>
      <c r="G26" s="5">
        <v>0.86760000000000004</v>
      </c>
      <c r="H26" s="5">
        <v>38.700000000000003</v>
      </c>
      <c r="I26" s="5">
        <v>0.02</v>
      </c>
      <c r="J26" s="5" t="s">
        <v>13</v>
      </c>
      <c r="K26" s="5">
        <v>3.5</v>
      </c>
      <c r="L26" s="5">
        <v>4</v>
      </c>
      <c r="M26" s="5">
        <v>1</v>
      </c>
      <c r="N26" s="3">
        <v>79.599999999999994</v>
      </c>
      <c r="O26" s="5">
        <v>0.3</v>
      </c>
      <c r="P26" s="5">
        <v>185.3</v>
      </c>
      <c r="Q26" s="5">
        <v>1947</v>
      </c>
      <c r="R26" s="5">
        <v>640</v>
      </c>
      <c r="S26" s="5">
        <v>81.7</v>
      </c>
      <c r="T26">
        <f t="shared" si="9"/>
        <v>24</v>
      </c>
      <c r="U26" s="41">
        <v>8</v>
      </c>
      <c r="V26">
        <f t="shared" si="10"/>
        <v>1</v>
      </c>
      <c r="W26">
        <f t="shared" si="11"/>
        <v>1</v>
      </c>
      <c r="X26">
        <f t="shared" si="12"/>
        <v>1</v>
      </c>
      <c r="Y26">
        <f t="shared" si="13"/>
        <v>1</v>
      </c>
      <c r="Z26">
        <f t="shared" si="14"/>
        <v>2</v>
      </c>
      <c r="AA26">
        <f t="shared" si="15"/>
        <v>1</v>
      </c>
      <c r="AB26">
        <f t="shared" si="16"/>
        <v>1</v>
      </c>
      <c r="AC26" s="27">
        <f t="shared" si="17"/>
        <v>1.1666666666666667</v>
      </c>
      <c r="AD26" s="31">
        <f t="shared" si="0"/>
        <v>1</v>
      </c>
      <c r="AE26">
        <f t="shared" si="18"/>
        <v>4</v>
      </c>
      <c r="AF26">
        <f t="shared" si="19"/>
        <v>2</v>
      </c>
      <c r="AG26">
        <f t="shared" si="20"/>
        <v>5</v>
      </c>
      <c r="AH26">
        <f t="shared" si="21"/>
        <v>1</v>
      </c>
      <c r="AI26">
        <f t="shared" si="22"/>
        <v>3</v>
      </c>
      <c r="AJ26" s="27">
        <f t="shared" si="23"/>
        <v>2.9166666666666665</v>
      </c>
      <c r="AK26" s="31">
        <f t="shared" si="1"/>
        <v>4</v>
      </c>
      <c r="AL26">
        <f t="shared" si="24"/>
        <v>3</v>
      </c>
      <c r="AM26" s="30">
        <f t="shared" si="2"/>
        <v>2</v>
      </c>
      <c r="AN26">
        <f t="shared" si="3"/>
        <v>4</v>
      </c>
      <c r="AO26" s="29">
        <f t="shared" si="4"/>
        <v>3.25</v>
      </c>
      <c r="AP26" s="32">
        <f t="shared" si="5"/>
        <v>2.3715000000000002</v>
      </c>
      <c r="AQ26" s="27">
        <f t="shared" si="6"/>
        <v>2.5</v>
      </c>
      <c r="AR26" s="27">
        <f t="shared" si="7"/>
        <v>2.5</v>
      </c>
      <c r="AS26" s="42">
        <f t="shared" si="8"/>
        <v>2.3715000000000002</v>
      </c>
    </row>
    <row r="27" spans="1:45" x14ac:dyDescent="0.3">
      <c r="A27" s="7">
        <f t="shared" si="25"/>
        <v>26</v>
      </c>
      <c r="B27" s="8" t="s">
        <v>4</v>
      </c>
      <c r="C27" s="8" t="s">
        <v>27</v>
      </c>
      <c r="D27" s="6">
        <v>1999</v>
      </c>
      <c r="E27" s="4">
        <v>12</v>
      </c>
      <c r="F27" s="5">
        <v>40</v>
      </c>
      <c r="G27" s="5">
        <v>0.86519999999999997</v>
      </c>
      <c r="H27" s="5">
        <v>41.6</v>
      </c>
      <c r="I27" s="5">
        <v>0.02</v>
      </c>
      <c r="J27" s="5">
        <v>0.5</v>
      </c>
      <c r="K27" s="5">
        <v>3834.4</v>
      </c>
      <c r="L27" s="5">
        <v>879.9</v>
      </c>
      <c r="M27" s="5">
        <v>98</v>
      </c>
      <c r="N27" s="5">
        <v>0.4</v>
      </c>
      <c r="O27" s="5">
        <v>0.3</v>
      </c>
      <c r="P27" s="5">
        <v>34</v>
      </c>
      <c r="Q27" s="5">
        <v>184.9</v>
      </c>
      <c r="R27" s="5">
        <v>981.5</v>
      </c>
      <c r="S27" s="5">
        <v>99</v>
      </c>
      <c r="T27">
        <f t="shared" si="9"/>
        <v>24</v>
      </c>
      <c r="U27" s="38">
        <v>0</v>
      </c>
      <c r="V27">
        <f t="shared" si="10"/>
        <v>5</v>
      </c>
      <c r="W27">
        <f t="shared" si="11"/>
        <v>1</v>
      </c>
      <c r="X27">
        <f t="shared" si="12"/>
        <v>1</v>
      </c>
      <c r="Y27">
        <f t="shared" si="13"/>
        <v>4</v>
      </c>
      <c r="Z27">
        <f t="shared" si="14"/>
        <v>1</v>
      </c>
      <c r="AA27">
        <f t="shared" si="15"/>
        <v>3</v>
      </c>
      <c r="AB27">
        <f t="shared" si="16"/>
        <v>1</v>
      </c>
      <c r="AC27" s="27">
        <f t="shared" si="17"/>
        <v>2.2777777777777777</v>
      </c>
      <c r="AD27" s="31">
        <f t="shared" si="0"/>
        <v>4</v>
      </c>
      <c r="AE27">
        <f t="shared" si="18"/>
        <v>2</v>
      </c>
      <c r="AF27">
        <f t="shared" si="19"/>
        <v>1</v>
      </c>
      <c r="AG27">
        <f t="shared" si="20"/>
        <v>1</v>
      </c>
      <c r="AH27">
        <f t="shared" si="21"/>
        <v>1</v>
      </c>
      <c r="AI27">
        <f t="shared" si="22"/>
        <v>1</v>
      </c>
      <c r="AJ27" s="27">
        <f t="shared" si="23"/>
        <v>1.25</v>
      </c>
      <c r="AK27" s="31">
        <f t="shared" si="1"/>
        <v>2</v>
      </c>
      <c r="AL27">
        <f t="shared" si="24"/>
        <v>3</v>
      </c>
      <c r="AM27" s="30">
        <f t="shared" si="2"/>
        <v>1</v>
      </c>
      <c r="AN27">
        <f t="shared" si="3"/>
        <v>1</v>
      </c>
      <c r="AO27" s="29">
        <f t="shared" si="4"/>
        <v>2.5</v>
      </c>
      <c r="AP27" s="32">
        <f t="shared" si="5"/>
        <v>2.2689999999999997</v>
      </c>
      <c r="AQ27" s="27">
        <f t="shared" si="6"/>
        <v>3</v>
      </c>
      <c r="AR27" s="27">
        <f t="shared" si="7"/>
        <v>1.6</v>
      </c>
      <c r="AS27" s="35">
        <f t="shared" si="8"/>
        <v>3</v>
      </c>
    </row>
    <row r="28" spans="1:45" x14ac:dyDescent="0.3">
      <c r="A28" s="7">
        <f t="shared" si="25"/>
        <v>27</v>
      </c>
      <c r="B28" s="6" t="s">
        <v>6</v>
      </c>
      <c r="C28" s="6" t="s">
        <v>28</v>
      </c>
      <c r="D28" s="6">
        <v>1994</v>
      </c>
      <c r="E28" s="4">
        <v>13</v>
      </c>
      <c r="F28" s="5">
        <v>41</v>
      </c>
      <c r="G28" s="5">
        <v>0.87329999999999997</v>
      </c>
      <c r="H28" s="5">
        <v>34.9</v>
      </c>
      <c r="I28" s="5">
        <v>0.02</v>
      </c>
      <c r="J28" s="5" t="s">
        <v>16</v>
      </c>
      <c r="K28" s="5">
        <v>8.3000000000000007</v>
      </c>
      <c r="L28" s="5">
        <v>24.4</v>
      </c>
      <c r="M28" s="5">
        <v>2.8</v>
      </c>
      <c r="N28" s="5">
        <v>8.3000000000000007</v>
      </c>
      <c r="O28" s="5">
        <v>0.3</v>
      </c>
      <c r="P28" s="5">
        <v>201.6</v>
      </c>
      <c r="Q28" s="5">
        <v>4969.6000000000004</v>
      </c>
      <c r="R28" s="5">
        <v>984.3</v>
      </c>
      <c r="S28" s="5">
        <v>99.1</v>
      </c>
      <c r="T28">
        <f t="shared" si="9"/>
        <v>29</v>
      </c>
      <c r="U28" s="38">
        <v>0</v>
      </c>
      <c r="V28">
        <f t="shared" si="10"/>
        <v>1</v>
      </c>
      <c r="W28">
        <f t="shared" si="11"/>
        <v>1</v>
      </c>
      <c r="X28">
        <f t="shared" si="12"/>
        <v>3</v>
      </c>
      <c r="Y28">
        <f t="shared" si="13"/>
        <v>1</v>
      </c>
      <c r="Z28">
        <f t="shared" si="14"/>
        <v>1</v>
      </c>
      <c r="AA28">
        <f t="shared" si="15"/>
        <v>1</v>
      </c>
      <c r="AB28">
        <f t="shared" si="16"/>
        <v>1</v>
      </c>
      <c r="AC28" s="27">
        <f t="shared" si="17"/>
        <v>1.1111111111111112</v>
      </c>
      <c r="AD28" s="31">
        <f t="shared" si="0"/>
        <v>1</v>
      </c>
      <c r="AE28">
        <f t="shared" si="18"/>
        <v>2</v>
      </c>
      <c r="AF28">
        <f t="shared" si="19"/>
        <v>2</v>
      </c>
      <c r="AG28">
        <f t="shared" si="20"/>
        <v>5</v>
      </c>
      <c r="AH28">
        <f t="shared" si="21"/>
        <v>1</v>
      </c>
      <c r="AI28">
        <f t="shared" si="22"/>
        <v>1</v>
      </c>
      <c r="AJ28" s="27">
        <f t="shared" si="23"/>
        <v>1.75</v>
      </c>
      <c r="AK28" s="31">
        <f t="shared" si="1"/>
        <v>3</v>
      </c>
      <c r="AL28">
        <f t="shared" si="24"/>
        <v>4</v>
      </c>
      <c r="AM28" s="30">
        <f t="shared" si="2"/>
        <v>1</v>
      </c>
      <c r="AN28">
        <f t="shared" si="3"/>
        <v>1</v>
      </c>
      <c r="AO28" s="29">
        <f t="shared" si="4"/>
        <v>3.25</v>
      </c>
      <c r="AP28" s="32">
        <f t="shared" si="5"/>
        <v>1.7635000000000001</v>
      </c>
      <c r="AQ28" s="27">
        <f t="shared" si="6"/>
        <v>2</v>
      </c>
      <c r="AR28" s="27">
        <f t="shared" si="7"/>
        <v>1.9</v>
      </c>
      <c r="AS28" s="35">
        <f t="shared" si="8"/>
        <v>1.7635000000000001</v>
      </c>
    </row>
    <row r="29" spans="1:45" x14ac:dyDescent="0.3">
      <c r="A29" s="7">
        <f t="shared" si="25"/>
        <v>28</v>
      </c>
      <c r="B29" s="8" t="s">
        <v>4</v>
      </c>
      <c r="C29" s="8" t="s">
        <v>5</v>
      </c>
      <c r="D29" s="6">
        <v>1968</v>
      </c>
      <c r="E29" s="4">
        <v>18</v>
      </c>
      <c r="F29" s="5">
        <v>38</v>
      </c>
      <c r="G29" s="5">
        <v>0.87990000000000002</v>
      </c>
      <c r="H29" s="5">
        <v>31.9</v>
      </c>
      <c r="I29" s="5">
        <v>0.02</v>
      </c>
      <c r="J29" s="5" t="s">
        <v>13</v>
      </c>
      <c r="K29" s="5">
        <v>1.9</v>
      </c>
      <c r="L29" s="5">
        <v>1.8</v>
      </c>
      <c r="M29" s="5">
        <v>1</v>
      </c>
      <c r="N29" s="5">
        <v>29.1</v>
      </c>
      <c r="O29" s="5">
        <v>0.3</v>
      </c>
      <c r="P29" s="5">
        <v>65.7</v>
      </c>
      <c r="Q29" s="5">
        <v>1317.2</v>
      </c>
      <c r="R29" s="5">
        <v>226</v>
      </c>
      <c r="S29" s="3">
        <v>14.6</v>
      </c>
      <c r="T29">
        <f t="shared" si="9"/>
        <v>55</v>
      </c>
      <c r="U29" s="38">
        <v>2</v>
      </c>
      <c r="V29">
        <f t="shared" si="10"/>
        <v>1</v>
      </c>
      <c r="W29">
        <f t="shared" si="11"/>
        <v>1</v>
      </c>
      <c r="X29">
        <f t="shared" si="12"/>
        <v>1</v>
      </c>
      <c r="Y29">
        <f t="shared" si="13"/>
        <v>1</v>
      </c>
      <c r="Z29">
        <f t="shared" si="14"/>
        <v>1</v>
      </c>
      <c r="AA29">
        <f t="shared" si="15"/>
        <v>1</v>
      </c>
      <c r="AB29">
        <f t="shared" si="16"/>
        <v>1</v>
      </c>
      <c r="AC29" s="27">
        <f t="shared" si="17"/>
        <v>1</v>
      </c>
      <c r="AD29" s="31">
        <f t="shared" si="0"/>
        <v>1</v>
      </c>
      <c r="AE29">
        <f t="shared" si="18"/>
        <v>3</v>
      </c>
      <c r="AF29">
        <f t="shared" si="19"/>
        <v>2</v>
      </c>
      <c r="AG29">
        <f t="shared" si="20"/>
        <v>5</v>
      </c>
      <c r="AH29">
        <f t="shared" si="21"/>
        <v>1</v>
      </c>
      <c r="AI29">
        <f t="shared" si="22"/>
        <v>2</v>
      </c>
      <c r="AJ29" s="27">
        <f t="shared" si="23"/>
        <v>2.3333333333333335</v>
      </c>
      <c r="AK29" s="31">
        <f t="shared" si="1"/>
        <v>4</v>
      </c>
      <c r="AL29">
        <f t="shared" si="24"/>
        <v>5</v>
      </c>
      <c r="AM29" s="30">
        <f t="shared" si="2"/>
        <v>5</v>
      </c>
      <c r="AN29">
        <f t="shared" si="3"/>
        <v>1</v>
      </c>
      <c r="AO29" s="29">
        <f t="shared" si="4"/>
        <v>4</v>
      </c>
      <c r="AP29" s="32">
        <f t="shared" si="5"/>
        <v>3.504</v>
      </c>
      <c r="AQ29" s="27">
        <f t="shared" si="6"/>
        <v>2.5</v>
      </c>
      <c r="AR29" s="27">
        <f t="shared" si="7"/>
        <v>4.5999999999999996</v>
      </c>
      <c r="AS29" s="35">
        <f t="shared" si="8"/>
        <v>4.5999999999999996</v>
      </c>
    </row>
    <row r="30" spans="1:45" x14ac:dyDescent="0.3">
      <c r="A30" s="7">
        <f t="shared" si="25"/>
        <v>29</v>
      </c>
      <c r="B30" s="8" t="s">
        <v>4</v>
      </c>
      <c r="C30" s="8" t="s">
        <v>5</v>
      </c>
      <c r="D30" s="6">
        <v>1968</v>
      </c>
      <c r="E30" s="4">
        <v>19</v>
      </c>
      <c r="F30" s="5">
        <v>43</v>
      </c>
      <c r="G30" s="5">
        <v>0.87839999999999996</v>
      </c>
      <c r="H30" s="5">
        <v>40.799999999999997</v>
      </c>
      <c r="I30" s="5">
        <v>0.02</v>
      </c>
      <c r="J30" s="5" t="s">
        <v>11</v>
      </c>
      <c r="K30" s="5">
        <v>1.6</v>
      </c>
      <c r="L30" s="5">
        <v>1.8</v>
      </c>
      <c r="M30" s="5">
        <v>1</v>
      </c>
      <c r="N30" s="5">
        <v>1</v>
      </c>
      <c r="O30" s="5">
        <v>0.3</v>
      </c>
      <c r="P30" s="5">
        <v>74.599999999999994</v>
      </c>
      <c r="Q30" s="5">
        <v>1627.1</v>
      </c>
      <c r="R30" s="5">
        <v>365.8</v>
      </c>
      <c r="S30" s="3">
        <v>43.7</v>
      </c>
      <c r="T30">
        <f t="shared" si="9"/>
        <v>55</v>
      </c>
      <c r="U30" s="38">
        <v>0</v>
      </c>
      <c r="V30">
        <f t="shared" si="10"/>
        <v>1</v>
      </c>
      <c r="W30">
        <f t="shared" si="11"/>
        <v>1</v>
      </c>
      <c r="X30">
        <f t="shared" si="12"/>
        <v>1</v>
      </c>
      <c r="Y30">
        <f t="shared" si="13"/>
        <v>1</v>
      </c>
      <c r="Z30">
        <f t="shared" si="14"/>
        <v>1</v>
      </c>
      <c r="AA30">
        <f t="shared" si="15"/>
        <v>1</v>
      </c>
      <c r="AB30">
        <f t="shared" si="16"/>
        <v>1</v>
      </c>
      <c r="AC30" s="27">
        <f t="shared" si="17"/>
        <v>1</v>
      </c>
      <c r="AD30" s="31">
        <f t="shared" si="0"/>
        <v>1</v>
      </c>
      <c r="AE30">
        <f t="shared" si="18"/>
        <v>2</v>
      </c>
      <c r="AF30">
        <f t="shared" si="19"/>
        <v>1</v>
      </c>
      <c r="AG30">
        <f t="shared" si="20"/>
        <v>5</v>
      </c>
      <c r="AH30">
        <f t="shared" si="21"/>
        <v>1</v>
      </c>
      <c r="AI30">
        <f t="shared" si="22"/>
        <v>2</v>
      </c>
      <c r="AJ30" s="27">
        <f t="shared" si="23"/>
        <v>1.9166666666666667</v>
      </c>
      <c r="AK30" s="31">
        <f t="shared" si="1"/>
        <v>3</v>
      </c>
      <c r="AL30">
        <f t="shared" si="24"/>
        <v>5</v>
      </c>
      <c r="AM30" s="30">
        <f t="shared" si="2"/>
        <v>5</v>
      </c>
      <c r="AN30">
        <f t="shared" si="3"/>
        <v>1</v>
      </c>
      <c r="AO30" s="29">
        <f t="shared" si="4"/>
        <v>4</v>
      </c>
      <c r="AP30" s="32">
        <f t="shared" si="5"/>
        <v>3.246</v>
      </c>
      <c r="AQ30" s="27">
        <f t="shared" si="6"/>
        <v>2</v>
      </c>
      <c r="AR30" s="27">
        <f t="shared" si="7"/>
        <v>4.5999999999999996</v>
      </c>
      <c r="AS30" s="35">
        <f t="shared" si="8"/>
        <v>4.5999999999999996</v>
      </c>
    </row>
    <row r="31" spans="1:45" x14ac:dyDescent="0.3">
      <c r="A31" s="7">
        <f t="shared" si="25"/>
        <v>30</v>
      </c>
      <c r="B31" s="6" t="s">
        <v>4</v>
      </c>
      <c r="C31" s="6" t="s">
        <v>9</v>
      </c>
      <c r="D31" s="6">
        <v>2005</v>
      </c>
      <c r="E31" s="4">
        <v>17</v>
      </c>
      <c r="F31" s="5">
        <v>34</v>
      </c>
      <c r="G31" s="5">
        <v>0.87949999999999995</v>
      </c>
      <c r="H31" s="5">
        <v>40.299999999999997</v>
      </c>
      <c r="I31" s="5">
        <v>0.02</v>
      </c>
      <c r="J31" s="5">
        <v>0.5</v>
      </c>
      <c r="K31" s="5">
        <v>675.9</v>
      </c>
      <c r="L31" s="5">
        <v>86.8</v>
      </c>
      <c r="M31" s="5">
        <v>4.8</v>
      </c>
      <c r="N31" s="5">
        <v>0.4</v>
      </c>
      <c r="O31" s="5">
        <v>0.3</v>
      </c>
      <c r="P31" s="5">
        <v>1631</v>
      </c>
      <c r="Q31" s="5">
        <v>18286.400000000001</v>
      </c>
      <c r="R31" s="5">
        <v>1057.8</v>
      </c>
      <c r="S31" s="5">
        <v>100</v>
      </c>
      <c r="T31">
        <f t="shared" si="9"/>
        <v>18</v>
      </c>
      <c r="U31" s="38">
        <v>0</v>
      </c>
      <c r="V31">
        <f t="shared" si="10"/>
        <v>3</v>
      </c>
      <c r="W31">
        <f t="shared" si="11"/>
        <v>5</v>
      </c>
      <c r="X31">
        <f t="shared" si="12"/>
        <v>5</v>
      </c>
      <c r="Y31">
        <f t="shared" si="13"/>
        <v>2</v>
      </c>
      <c r="Z31">
        <f t="shared" si="14"/>
        <v>1</v>
      </c>
      <c r="AA31">
        <f t="shared" si="15"/>
        <v>1</v>
      </c>
      <c r="AB31">
        <f t="shared" si="16"/>
        <v>1</v>
      </c>
      <c r="AC31" s="27">
        <f t="shared" si="17"/>
        <v>1.8333333333333333</v>
      </c>
      <c r="AD31" s="31">
        <f t="shared" si="0"/>
        <v>3</v>
      </c>
      <c r="AE31">
        <f t="shared" si="18"/>
        <v>4</v>
      </c>
      <c r="AF31">
        <f t="shared" si="19"/>
        <v>1</v>
      </c>
      <c r="AG31">
        <f t="shared" si="20"/>
        <v>1</v>
      </c>
      <c r="AH31">
        <f t="shared" si="21"/>
        <v>1</v>
      </c>
      <c r="AI31">
        <f t="shared" si="22"/>
        <v>2</v>
      </c>
      <c r="AJ31" s="27">
        <f t="shared" si="23"/>
        <v>2.0833333333333335</v>
      </c>
      <c r="AK31" s="31">
        <f t="shared" si="1"/>
        <v>4</v>
      </c>
      <c r="AL31">
        <f t="shared" si="24"/>
        <v>2</v>
      </c>
      <c r="AM31" s="30">
        <f t="shared" si="2"/>
        <v>1</v>
      </c>
      <c r="AN31">
        <f t="shared" si="3"/>
        <v>1</v>
      </c>
      <c r="AO31" s="29">
        <f t="shared" si="4"/>
        <v>1.75</v>
      </c>
      <c r="AP31" s="32">
        <f t="shared" si="5"/>
        <v>2.4205000000000001</v>
      </c>
      <c r="AQ31" s="27">
        <f t="shared" si="6"/>
        <v>3.5</v>
      </c>
      <c r="AR31" s="27">
        <f t="shared" si="7"/>
        <v>1.3</v>
      </c>
      <c r="AS31" s="35">
        <f t="shared" si="8"/>
        <v>3.5</v>
      </c>
    </row>
    <row r="32" spans="1:45" x14ac:dyDescent="0.3">
      <c r="A32" s="7">
        <f t="shared" si="25"/>
        <v>31</v>
      </c>
      <c r="B32" s="13">
        <v>6300</v>
      </c>
      <c r="C32" s="13">
        <v>500</v>
      </c>
      <c r="D32" s="13">
        <v>1994</v>
      </c>
      <c r="E32" s="14">
        <v>27</v>
      </c>
      <c r="F32" s="15">
        <v>32</v>
      </c>
      <c r="G32" s="15">
        <v>0.87690000000000001</v>
      </c>
      <c r="H32" s="15">
        <v>30</v>
      </c>
      <c r="I32" s="15">
        <v>0.03</v>
      </c>
      <c r="J32" s="15">
        <v>2</v>
      </c>
      <c r="K32" s="15">
        <v>57.2</v>
      </c>
      <c r="L32" s="15">
        <v>3.7</v>
      </c>
      <c r="M32" s="15">
        <v>2.6</v>
      </c>
      <c r="N32" s="15">
        <v>47.7</v>
      </c>
      <c r="O32" s="15">
        <v>0.3</v>
      </c>
      <c r="P32" s="15">
        <v>162.9</v>
      </c>
      <c r="Q32" s="15">
        <v>3057.9</v>
      </c>
      <c r="R32" s="43">
        <v>594.29999999999995</v>
      </c>
      <c r="S32" s="16">
        <v>77.3</v>
      </c>
      <c r="T32" s="17">
        <f t="shared" si="9"/>
        <v>29</v>
      </c>
      <c r="U32" s="38">
        <v>0</v>
      </c>
      <c r="V32">
        <f t="shared" si="10"/>
        <v>1</v>
      </c>
      <c r="W32">
        <f t="shared" si="11"/>
        <v>1</v>
      </c>
      <c r="X32">
        <f t="shared" si="12"/>
        <v>2</v>
      </c>
      <c r="Y32">
        <f t="shared" si="13"/>
        <v>1</v>
      </c>
      <c r="Z32">
        <f t="shared" si="14"/>
        <v>1</v>
      </c>
      <c r="AA32">
        <f t="shared" si="15"/>
        <v>1</v>
      </c>
      <c r="AB32">
        <f t="shared" si="16"/>
        <v>1</v>
      </c>
      <c r="AC32" s="27">
        <f t="shared" si="17"/>
        <v>1.0555555555555556</v>
      </c>
      <c r="AD32" s="31">
        <f t="shared" si="0"/>
        <v>1</v>
      </c>
      <c r="AE32">
        <f t="shared" si="18"/>
        <v>4</v>
      </c>
      <c r="AF32">
        <f t="shared" si="19"/>
        <v>2</v>
      </c>
      <c r="AG32">
        <f t="shared" si="20"/>
        <v>3</v>
      </c>
      <c r="AH32">
        <f t="shared" si="21"/>
        <v>1</v>
      </c>
      <c r="AI32">
        <f t="shared" si="22"/>
        <v>3</v>
      </c>
      <c r="AJ32" s="27">
        <f t="shared" si="23"/>
        <v>2.75</v>
      </c>
      <c r="AK32" s="31">
        <f t="shared" si="1"/>
        <v>4</v>
      </c>
      <c r="AL32">
        <f t="shared" si="24"/>
        <v>4</v>
      </c>
      <c r="AM32" s="30">
        <f t="shared" si="2"/>
        <v>2</v>
      </c>
      <c r="AN32">
        <f t="shared" si="3"/>
        <v>1</v>
      </c>
      <c r="AO32" s="29">
        <f t="shared" si="4"/>
        <v>3.25</v>
      </c>
      <c r="AP32" s="32">
        <f t="shared" si="5"/>
        <v>2.3715000000000002</v>
      </c>
      <c r="AQ32" s="27">
        <f t="shared" si="6"/>
        <v>2.5</v>
      </c>
      <c r="AR32" s="27">
        <f t="shared" si="7"/>
        <v>2.5</v>
      </c>
      <c r="AS32" s="42">
        <f t="shared" si="8"/>
        <v>2.3715000000000002</v>
      </c>
    </row>
    <row r="33" spans="1:45" x14ac:dyDescent="0.3">
      <c r="A33" s="7">
        <f t="shared" si="25"/>
        <v>32</v>
      </c>
      <c r="B33" s="13">
        <v>6300</v>
      </c>
      <c r="C33" s="13">
        <v>300</v>
      </c>
      <c r="D33" s="13">
        <v>2011</v>
      </c>
      <c r="E33" s="14">
        <v>13</v>
      </c>
      <c r="F33" s="15">
        <v>40</v>
      </c>
      <c r="G33" s="15">
        <v>0.88060000000000005</v>
      </c>
      <c r="H33" s="15">
        <v>43.8</v>
      </c>
      <c r="I33" s="18">
        <v>0.02</v>
      </c>
      <c r="J33" s="18">
        <v>0.5</v>
      </c>
      <c r="K33" s="15">
        <v>1.4</v>
      </c>
      <c r="L33" s="15">
        <v>4.2</v>
      </c>
      <c r="M33" s="18">
        <v>1</v>
      </c>
      <c r="N33" s="15">
        <v>4.0999999999999996</v>
      </c>
      <c r="O33" s="18">
        <v>0.3</v>
      </c>
      <c r="P33" s="15">
        <v>229.8</v>
      </c>
      <c r="Q33" s="18">
        <v>1355.2</v>
      </c>
      <c r="R33" s="44">
        <v>969.3</v>
      </c>
      <c r="S33" s="16">
        <v>98.7</v>
      </c>
      <c r="T33" s="17">
        <f t="shared" si="9"/>
        <v>12</v>
      </c>
      <c r="U33" s="38">
        <v>0</v>
      </c>
      <c r="V33">
        <f t="shared" si="10"/>
        <v>1</v>
      </c>
      <c r="W33">
        <f t="shared" si="11"/>
        <v>1</v>
      </c>
      <c r="X33">
        <f t="shared" si="12"/>
        <v>1</v>
      </c>
      <c r="Y33">
        <f t="shared" si="13"/>
        <v>1</v>
      </c>
      <c r="Z33">
        <f t="shared" si="14"/>
        <v>1</v>
      </c>
      <c r="AA33">
        <f t="shared" si="15"/>
        <v>1</v>
      </c>
      <c r="AB33">
        <f t="shared" si="16"/>
        <v>1</v>
      </c>
      <c r="AC33" s="27">
        <f t="shared" si="17"/>
        <v>1</v>
      </c>
      <c r="AD33" s="31">
        <f t="shared" si="0"/>
        <v>1</v>
      </c>
      <c r="AE33">
        <f t="shared" si="18"/>
        <v>2</v>
      </c>
      <c r="AF33">
        <f t="shared" si="19"/>
        <v>1</v>
      </c>
      <c r="AG33">
        <f t="shared" si="20"/>
        <v>1</v>
      </c>
      <c r="AH33">
        <f t="shared" si="21"/>
        <v>1</v>
      </c>
      <c r="AI33">
        <f t="shared" si="22"/>
        <v>1</v>
      </c>
      <c r="AJ33" s="27">
        <f t="shared" si="23"/>
        <v>1.25</v>
      </c>
      <c r="AK33" s="31">
        <f t="shared" si="1"/>
        <v>2</v>
      </c>
      <c r="AL33">
        <f t="shared" si="24"/>
        <v>2</v>
      </c>
      <c r="AM33" s="30">
        <f t="shared" si="2"/>
        <v>1</v>
      </c>
      <c r="AN33">
        <f t="shared" si="3"/>
        <v>1</v>
      </c>
      <c r="AO33" s="29">
        <f t="shared" si="4"/>
        <v>1.75</v>
      </c>
      <c r="AP33" s="32">
        <f t="shared" si="5"/>
        <v>1.3405</v>
      </c>
      <c r="AQ33" s="27">
        <f t="shared" si="6"/>
        <v>1.5</v>
      </c>
      <c r="AR33" s="27">
        <f t="shared" si="7"/>
        <v>1.3</v>
      </c>
      <c r="AS33" s="35">
        <f t="shared" si="8"/>
        <v>1.3405</v>
      </c>
    </row>
    <row r="34" spans="1:45" x14ac:dyDescent="0.3">
      <c r="A34" s="7">
        <f t="shared" si="25"/>
        <v>33</v>
      </c>
      <c r="B34" s="13">
        <v>460</v>
      </c>
      <c r="C34" s="13">
        <v>75</v>
      </c>
      <c r="D34" s="13">
        <v>2001</v>
      </c>
      <c r="E34" s="14">
        <v>16</v>
      </c>
      <c r="F34" s="15">
        <v>41</v>
      </c>
      <c r="G34" s="15">
        <v>0.8921</v>
      </c>
      <c r="H34" s="15">
        <v>35.200000000000003</v>
      </c>
      <c r="I34" s="18">
        <v>0.02</v>
      </c>
      <c r="J34" s="15">
        <v>1.5</v>
      </c>
      <c r="K34" s="15">
        <v>0.6</v>
      </c>
      <c r="L34" s="15">
        <v>0.9</v>
      </c>
      <c r="M34" s="18">
        <v>1</v>
      </c>
      <c r="N34" s="15">
        <v>6.5</v>
      </c>
      <c r="O34" s="18">
        <v>0.3</v>
      </c>
      <c r="P34" s="15">
        <v>14.1</v>
      </c>
      <c r="Q34" s="18">
        <v>504.4</v>
      </c>
      <c r="R34" s="44">
        <v>842.5</v>
      </c>
      <c r="S34" s="16">
        <v>94.4</v>
      </c>
      <c r="T34" s="17">
        <f t="shared" si="9"/>
        <v>22</v>
      </c>
      <c r="U34" s="38">
        <v>0</v>
      </c>
      <c r="V34">
        <f t="shared" si="10"/>
        <v>1</v>
      </c>
      <c r="W34">
        <f t="shared" si="11"/>
        <v>1</v>
      </c>
      <c r="X34">
        <f t="shared" si="12"/>
        <v>1</v>
      </c>
      <c r="Y34">
        <f t="shared" si="13"/>
        <v>1</v>
      </c>
      <c r="Z34">
        <f t="shared" si="14"/>
        <v>1</v>
      </c>
      <c r="AA34">
        <f t="shared" si="15"/>
        <v>1</v>
      </c>
      <c r="AB34">
        <f t="shared" si="16"/>
        <v>1</v>
      </c>
      <c r="AC34" s="27">
        <f t="shared" si="17"/>
        <v>1</v>
      </c>
      <c r="AD34" s="31">
        <f t="shared" si="0"/>
        <v>1</v>
      </c>
      <c r="AE34">
        <f t="shared" si="18"/>
        <v>2</v>
      </c>
      <c r="AF34">
        <f t="shared" si="19"/>
        <v>2</v>
      </c>
      <c r="AG34">
        <f t="shared" si="20"/>
        <v>2</v>
      </c>
      <c r="AH34">
        <f t="shared" si="21"/>
        <v>1</v>
      </c>
      <c r="AI34">
        <f t="shared" si="22"/>
        <v>2</v>
      </c>
      <c r="AJ34" s="27">
        <f t="shared" si="23"/>
        <v>1.8333333333333333</v>
      </c>
      <c r="AK34" s="31">
        <f t="shared" si="1"/>
        <v>3</v>
      </c>
      <c r="AL34">
        <f t="shared" si="24"/>
        <v>3</v>
      </c>
      <c r="AM34" s="30">
        <f t="shared" si="2"/>
        <v>1</v>
      </c>
      <c r="AN34">
        <f t="shared" ref="AN34:AN69" si="26">IF(U34&lt;=2,1,IF(U34&lt;=4,2,IF(U34&lt;=7,3,IF(U34&lt;10,4,IF(U34&gt;=10,5,0)))))</f>
        <v>1</v>
      </c>
      <c r="AO34" s="29">
        <f t="shared" si="4"/>
        <v>2.5</v>
      </c>
      <c r="AP34" s="32">
        <f t="shared" si="5"/>
        <v>1.6810000000000003</v>
      </c>
      <c r="AQ34" s="27">
        <f t="shared" ref="AQ34:AQ69" si="27">(AK34+AD34)/2</f>
        <v>2</v>
      </c>
      <c r="AR34" s="27">
        <f t="shared" ref="AR34:AR69" si="28">AM34*0.6+AO34*0.4</f>
        <v>1.6</v>
      </c>
      <c r="AS34" s="35">
        <f t="shared" ref="AS34:AS65" si="29">IF(OR(AQ34&gt;=3,AR34&gt;=3),MAX(AQ34:AR34),AP34)</f>
        <v>1.6810000000000003</v>
      </c>
    </row>
    <row r="35" spans="1:45" x14ac:dyDescent="0.3">
      <c r="A35" s="7">
        <f t="shared" si="25"/>
        <v>34</v>
      </c>
      <c r="B35" s="13">
        <v>6300</v>
      </c>
      <c r="C35" s="13">
        <v>500</v>
      </c>
      <c r="D35" s="13">
        <v>1998</v>
      </c>
      <c r="E35" s="19">
        <v>10</v>
      </c>
      <c r="F35" s="18">
        <v>40</v>
      </c>
      <c r="G35" s="18">
        <v>0.87670000000000003</v>
      </c>
      <c r="H35" s="18">
        <v>34.799999999999997</v>
      </c>
      <c r="I35" s="18">
        <v>0.02</v>
      </c>
      <c r="J35" s="18">
        <v>1</v>
      </c>
      <c r="K35" s="18">
        <v>0.6</v>
      </c>
      <c r="L35" s="18">
        <v>1.3</v>
      </c>
      <c r="M35" s="18">
        <v>1</v>
      </c>
      <c r="N35" s="18">
        <v>1.9</v>
      </c>
      <c r="O35" s="18">
        <v>0.3</v>
      </c>
      <c r="P35" s="18">
        <v>18.7</v>
      </c>
      <c r="Q35" s="18">
        <v>603.4</v>
      </c>
      <c r="R35" s="44">
        <v>1317.5</v>
      </c>
      <c r="S35" s="20">
        <v>100</v>
      </c>
      <c r="T35" s="17">
        <f t="shared" si="9"/>
        <v>25</v>
      </c>
      <c r="U35" s="38">
        <v>0</v>
      </c>
      <c r="V35">
        <f t="shared" si="10"/>
        <v>1</v>
      </c>
      <c r="W35">
        <f t="shared" si="11"/>
        <v>1</v>
      </c>
      <c r="X35">
        <f t="shared" si="12"/>
        <v>1</v>
      </c>
      <c r="Y35">
        <f t="shared" si="13"/>
        <v>1</v>
      </c>
      <c r="Z35">
        <f t="shared" si="14"/>
        <v>1</v>
      </c>
      <c r="AA35">
        <f t="shared" si="15"/>
        <v>1</v>
      </c>
      <c r="AB35">
        <f t="shared" si="16"/>
        <v>1</v>
      </c>
      <c r="AC35" s="27">
        <f t="shared" si="17"/>
        <v>1</v>
      </c>
      <c r="AD35" s="31">
        <f t="shared" si="0"/>
        <v>1</v>
      </c>
      <c r="AE35">
        <f t="shared" si="18"/>
        <v>2</v>
      </c>
      <c r="AF35">
        <f t="shared" si="19"/>
        <v>2</v>
      </c>
      <c r="AG35">
        <f t="shared" si="20"/>
        <v>2</v>
      </c>
      <c r="AH35">
        <f t="shared" si="21"/>
        <v>1</v>
      </c>
      <c r="AI35">
        <f t="shared" si="22"/>
        <v>1</v>
      </c>
      <c r="AJ35" s="27">
        <f t="shared" si="23"/>
        <v>1.5</v>
      </c>
      <c r="AK35" s="31">
        <f t="shared" si="1"/>
        <v>3</v>
      </c>
      <c r="AL35">
        <f t="shared" si="24"/>
        <v>3</v>
      </c>
      <c r="AM35" s="30">
        <f t="shared" si="2"/>
        <v>1</v>
      </c>
      <c r="AN35">
        <f t="shared" si="26"/>
        <v>1</v>
      </c>
      <c r="AO35" s="29">
        <f t="shared" si="4"/>
        <v>2.5</v>
      </c>
      <c r="AP35" s="32">
        <f t="shared" si="5"/>
        <v>1.6810000000000003</v>
      </c>
      <c r="AQ35" s="27">
        <f t="shared" si="27"/>
        <v>2</v>
      </c>
      <c r="AR35" s="27">
        <f t="shared" si="28"/>
        <v>1.6</v>
      </c>
      <c r="AS35" s="35">
        <f t="shared" si="29"/>
        <v>1.6810000000000003</v>
      </c>
    </row>
    <row r="36" spans="1:45" x14ac:dyDescent="0.3">
      <c r="A36" s="7">
        <f t="shared" si="25"/>
        <v>35</v>
      </c>
      <c r="B36" s="13">
        <v>6300</v>
      </c>
      <c r="C36" s="13">
        <v>500</v>
      </c>
      <c r="D36" s="13">
        <v>1998</v>
      </c>
      <c r="E36" s="19">
        <v>16</v>
      </c>
      <c r="F36" s="18">
        <v>40</v>
      </c>
      <c r="G36" s="18">
        <v>0.87619999999999998</v>
      </c>
      <c r="H36" s="18">
        <v>41.9</v>
      </c>
      <c r="I36" s="18">
        <v>0.02</v>
      </c>
      <c r="J36" s="18">
        <v>0.5</v>
      </c>
      <c r="K36" s="18">
        <v>2.1</v>
      </c>
      <c r="L36" s="18">
        <v>2.7</v>
      </c>
      <c r="M36" s="18">
        <v>1</v>
      </c>
      <c r="N36" s="18">
        <v>3.7</v>
      </c>
      <c r="O36" s="18">
        <v>0.3</v>
      </c>
      <c r="P36" s="18">
        <v>71.400000000000006</v>
      </c>
      <c r="Q36" s="18">
        <v>1409.6</v>
      </c>
      <c r="R36" s="44">
        <v>1086.3</v>
      </c>
      <c r="S36" s="20">
        <v>100</v>
      </c>
      <c r="T36" s="17">
        <f t="shared" si="9"/>
        <v>25</v>
      </c>
      <c r="U36" s="38">
        <v>0</v>
      </c>
      <c r="V36">
        <f t="shared" si="10"/>
        <v>1</v>
      </c>
      <c r="W36">
        <f t="shared" si="11"/>
        <v>1</v>
      </c>
      <c r="X36">
        <f t="shared" si="12"/>
        <v>1</v>
      </c>
      <c r="Y36">
        <f t="shared" si="13"/>
        <v>1</v>
      </c>
      <c r="Z36">
        <f t="shared" si="14"/>
        <v>1</v>
      </c>
      <c r="AA36">
        <f t="shared" si="15"/>
        <v>1</v>
      </c>
      <c r="AB36">
        <f t="shared" si="16"/>
        <v>1</v>
      </c>
      <c r="AC36" s="27">
        <f t="shared" si="17"/>
        <v>1</v>
      </c>
      <c r="AD36" s="31">
        <f t="shared" si="0"/>
        <v>1</v>
      </c>
      <c r="AE36">
        <f t="shared" si="18"/>
        <v>2</v>
      </c>
      <c r="AF36">
        <f t="shared" si="19"/>
        <v>1</v>
      </c>
      <c r="AG36">
        <f t="shared" si="20"/>
        <v>1</v>
      </c>
      <c r="AH36">
        <f t="shared" si="21"/>
        <v>1</v>
      </c>
      <c r="AI36">
        <f t="shared" si="22"/>
        <v>2</v>
      </c>
      <c r="AJ36" s="27">
        <f t="shared" si="23"/>
        <v>1.5833333333333333</v>
      </c>
      <c r="AK36" s="31">
        <f t="shared" si="1"/>
        <v>3</v>
      </c>
      <c r="AL36">
        <f t="shared" si="24"/>
        <v>3</v>
      </c>
      <c r="AM36" s="30">
        <f t="shared" si="2"/>
        <v>1</v>
      </c>
      <c r="AN36">
        <f t="shared" si="26"/>
        <v>1</v>
      </c>
      <c r="AO36" s="29">
        <f t="shared" si="4"/>
        <v>2.5</v>
      </c>
      <c r="AP36" s="32">
        <f t="shared" si="5"/>
        <v>1.6810000000000003</v>
      </c>
      <c r="AQ36" s="27">
        <f t="shared" si="27"/>
        <v>2</v>
      </c>
      <c r="AR36" s="27">
        <f t="shared" si="28"/>
        <v>1.6</v>
      </c>
      <c r="AS36" s="35">
        <f t="shared" si="29"/>
        <v>1.6810000000000003</v>
      </c>
    </row>
    <row r="37" spans="1:45" x14ac:dyDescent="0.3">
      <c r="A37" s="7">
        <f t="shared" si="25"/>
        <v>36</v>
      </c>
      <c r="B37" s="13">
        <v>13200</v>
      </c>
      <c r="C37" s="13">
        <v>315</v>
      </c>
      <c r="D37" s="13">
        <v>1976</v>
      </c>
      <c r="E37" s="14">
        <v>27</v>
      </c>
      <c r="F37" s="15">
        <v>37</v>
      </c>
      <c r="G37" s="15">
        <v>0.87760000000000005</v>
      </c>
      <c r="H37" s="15">
        <v>40.1</v>
      </c>
      <c r="I37" s="18">
        <v>0.02</v>
      </c>
      <c r="J37" s="15">
        <v>1.5</v>
      </c>
      <c r="K37" s="15">
        <v>5.7</v>
      </c>
      <c r="L37" s="15">
        <v>1.7</v>
      </c>
      <c r="M37" s="18">
        <v>1</v>
      </c>
      <c r="N37" s="15">
        <v>8.4</v>
      </c>
      <c r="O37" s="18">
        <v>0.3</v>
      </c>
      <c r="P37" s="15">
        <v>102.2</v>
      </c>
      <c r="Q37" s="15">
        <v>2570.9</v>
      </c>
      <c r="R37" s="43">
        <v>547.4</v>
      </c>
      <c r="S37" s="16">
        <v>72.2</v>
      </c>
      <c r="T37" s="17">
        <f t="shared" si="9"/>
        <v>47</v>
      </c>
      <c r="U37" s="38">
        <v>0</v>
      </c>
      <c r="V37">
        <f t="shared" si="10"/>
        <v>1</v>
      </c>
      <c r="W37">
        <f t="shared" si="11"/>
        <v>1</v>
      </c>
      <c r="X37">
        <f t="shared" si="12"/>
        <v>2</v>
      </c>
      <c r="Y37">
        <f t="shared" si="13"/>
        <v>1</v>
      </c>
      <c r="Z37">
        <f t="shared" si="14"/>
        <v>1</v>
      </c>
      <c r="AA37">
        <f t="shared" si="15"/>
        <v>1</v>
      </c>
      <c r="AB37">
        <f t="shared" si="16"/>
        <v>1</v>
      </c>
      <c r="AC37" s="27">
        <f t="shared" si="17"/>
        <v>1.0555555555555556</v>
      </c>
      <c r="AD37" s="31">
        <f t="shared" si="0"/>
        <v>1</v>
      </c>
      <c r="AE37">
        <f t="shared" si="18"/>
        <v>3</v>
      </c>
      <c r="AF37">
        <f t="shared" si="19"/>
        <v>1</v>
      </c>
      <c r="AG37">
        <f t="shared" si="20"/>
        <v>2</v>
      </c>
      <c r="AH37">
        <f t="shared" si="21"/>
        <v>1</v>
      </c>
      <c r="AI37">
        <f t="shared" si="22"/>
        <v>3</v>
      </c>
      <c r="AJ37" s="27">
        <f t="shared" si="23"/>
        <v>2.25</v>
      </c>
      <c r="AK37" s="31">
        <f t="shared" si="1"/>
        <v>4</v>
      </c>
      <c r="AL37">
        <f t="shared" si="24"/>
        <v>5</v>
      </c>
      <c r="AM37" s="30">
        <f t="shared" si="2"/>
        <v>3</v>
      </c>
      <c r="AN37">
        <f t="shared" si="26"/>
        <v>1</v>
      </c>
      <c r="AO37" s="29">
        <f t="shared" si="4"/>
        <v>4</v>
      </c>
      <c r="AP37" s="32">
        <f t="shared" si="5"/>
        <v>2.8039999999999998</v>
      </c>
      <c r="AQ37" s="27">
        <f t="shared" si="27"/>
        <v>2.5</v>
      </c>
      <c r="AR37" s="27">
        <f t="shared" si="28"/>
        <v>3.4</v>
      </c>
      <c r="AS37" s="35">
        <f t="shared" si="29"/>
        <v>3.4</v>
      </c>
    </row>
    <row r="38" spans="1:45" x14ac:dyDescent="0.3">
      <c r="A38" s="7">
        <f t="shared" si="25"/>
        <v>37</v>
      </c>
      <c r="B38" s="13">
        <v>460</v>
      </c>
      <c r="C38" s="13">
        <v>75</v>
      </c>
      <c r="D38" s="13">
        <v>1996</v>
      </c>
      <c r="E38" s="14">
        <v>26</v>
      </c>
      <c r="F38" s="15">
        <v>36</v>
      </c>
      <c r="G38" s="15">
        <v>0.87260000000000004</v>
      </c>
      <c r="H38" s="15">
        <v>33.6</v>
      </c>
      <c r="I38" s="18">
        <v>0.02</v>
      </c>
      <c r="J38" s="15">
        <v>2</v>
      </c>
      <c r="K38" s="15">
        <v>8.5</v>
      </c>
      <c r="L38" s="15">
        <v>21.5</v>
      </c>
      <c r="M38" s="18">
        <v>1</v>
      </c>
      <c r="N38" s="21">
        <v>145.19999999999999</v>
      </c>
      <c r="O38" s="18">
        <v>0.3</v>
      </c>
      <c r="P38" s="15">
        <v>350.5</v>
      </c>
      <c r="Q38" s="15">
        <v>6226</v>
      </c>
      <c r="R38" s="43">
        <v>865.6</v>
      </c>
      <c r="S38" s="16">
        <v>95.4</v>
      </c>
      <c r="T38" s="17">
        <f t="shared" si="9"/>
        <v>27</v>
      </c>
      <c r="U38" s="38">
        <v>0</v>
      </c>
      <c r="V38">
        <f t="shared" si="10"/>
        <v>1</v>
      </c>
      <c r="W38">
        <f t="shared" si="11"/>
        <v>2</v>
      </c>
      <c r="X38">
        <f t="shared" si="12"/>
        <v>3</v>
      </c>
      <c r="Y38">
        <f t="shared" si="13"/>
        <v>1</v>
      </c>
      <c r="Z38">
        <f t="shared" si="14"/>
        <v>3</v>
      </c>
      <c r="AA38">
        <f t="shared" si="15"/>
        <v>1</v>
      </c>
      <c r="AB38">
        <f t="shared" si="16"/>
        <v>1</v>
      </c>
      <c r="AC38" s="27">
        <f t="shared" si="17"/>
        <v>1.5</v>
      </c>
      <c r="AD38" s="31">
        <f t="shared" si="0"/>
        <v>3</v>
      </c>
      <c r="AE38">
        <f t="shared" si="18"/>
        <v>3</v>
      </c>
      <c r="AF38">
        <f t="shared" si="19"/>
        <v>2</v>
      </c>
      <c r="AG38">
        <f t="shared" si="20"/>
        <v>3</v>
      </c>
      <c r="AH38">
        <f t="shared" si="21"/>
        <v>1</v>
      </c>
      <c r="AI38">
        <f t="shared" si="22"/>
        <v>3</v>
      </c>
      <c r="AJ38" s="27">
        <f t="shared" si="23"/>
        <v>2.5</v>
      </c>
      <c r="AK38" s="31">
        <f t="shared" si="1"/>
        <v>4</v>
      </c>
      <c r="AL38">
        <f t="shared" si="24"/>
        <v>4</v>
      </c>
      <c r="AM38" s="30">
        <f t="shared" si="2"/>
        <v>1</v>
      </c>
      <c r="AN38">
        <f t="shared" si="26"/>
        <v>1</v>
      </c>
      <c r="AO38" s="29">
        <f t="shared" si="4"/>
        <v>3.25</v>
      </c>
      <c r="AP38" s="32">
        <f t="shared" si="5"/>
        <v>2.5855000000000001</v>
      </c>
      <c r="AQ38" s="27">
        <f t="shared" si="27"/>
        <v>3.5</v>
      </c>
      <c r="AR38" s="27">
        <f t="shared" si="28"/>
        <v>1.9</v>
      </c>
      <c r="AS38" s="35">
        <f t="shared" si="29"/>
        <v>3.5</v>
      </c>
    </row>
    <row r="39" spans="1:45" x14ac:dyDescent="0.3">
      <c r="A39" s="7">
        <f t="shared" si="25"/>
        <v>38</v>
      </c>
      <c r="B39" s="13">
        <v>6300</v>
      </c>
      <c r="C39" s="13">
        <v>500</v>
      </c>
      <c r="D39" s="13">
        <v>1998</v>
      </c>
      <c r="E39" s="14">
        <v>19</v>
      </c>
      <c r="F39" s="15">
        <v>46</v>
      </c>
      <c r="G39" s="15">
        <v>0.88890000000000002</v>
      </c>
      <c r="H39" s="15">
        <v>34.700000000000003</v>
      </c>
      <c r="I39" s="18">
        <v>0.02</v>
      </c>
      <c r="J39" s="18">
        <v>1</v>
      </c>
      <c r="K39" s="15">
        <v>2.2999999999999998</v>
      </c>
      <c r="L39" s="15">
        <v>1.8</v>
      </c>
      <c r="M39" s="18">
        <v>1</v>
      </c>
      <c r="N39" s="15">
        <v>4.3</v>
      </c>
      <c r="O39" s="18">
        <v>0.3</v>
      </c>
      <c r="P39" s="15">
        <v>32.5</v>
      </c>
      <c r="Q39" s="18">
        <v>495.1</v>
      </c>
      <c r="R39" s="44">
        <v>1034.5999999999999</v>
      </c>
      <c r="S39" s="16">
        <v>100</v>
      </c>
      <c r="T39" s="17">
        <f t="shared" si="9"/>
        <v>25</v>
      </c>
      <c r="U39" s="38">
        <v>0</v>
      </c>
      <c r="V39">
        <f t="shared" si="10"/>
        <v>1</v>
      </c>
      <c r="W39">
        <f t="shared" si="11"/>
        <v>1</v>
      </c>
      <c r="X39">
        <f t="shared" si="12"/>
        <v>1</v>
      </c>
      <c r="Y39">
        <f t="shared" si="13"/>
        <v>1</v>
      </c>
      <c r="Z39">
        <f t="shared" si="14"/>
        <v>1</v>
      </c>
      <c r="AA39">
        <f t="shared" si="15"/>
        <v>1</v>
      </c>
      <c r="AB39">
        <f t="shared" si="16"/>
        <v>1</v>
      </c>
      <c r="AC39" s="27">
        <f t="shared" si="17"/>
        <v>1</v>
      </c>
      <c r="AD39" s="31">
        <f t="shared" si="0"/>
        <v>1</v>
      </c>
      <c r="AE39">
        <f t="shared" si="18"/>
        <v>1</v>
      </c>
      <c r="AF39">
        <f t="shared" si="19"/>
        <v>2</v>
      </c>
      <c r="AG39">
        <f t="shared" si="20"/>
        <v>2</v>
      </c>
      <c r="AH39">
        <f t="shared" si="21"/>
        <v>1</v>
      </c>
      <c r="AI39">
        <f t="shared" si="22"/>
        <v>2</v>
      </c>
      <c r="AJ39" s="27">
        <f t="shared" si="23"/>
        <v>1.5833333333333333</v>
      </c>
      <c r="AK39" s="31">
        <f t="shared" si="1"/>
        <v>3</v>
      </c>
      <c r="AL39">
        <f t="shared" si="24"/>
        <v>3</v>
      </c>
      <c r="AM39" s="30">
        <f t="shared" si="2"/>
        <v>1</v>
      </c>
      <c r="AN39">
        <f t="shared" si="26"/>
        <v>1</v>
      </c>
      <c r="AO39" s="29">
        <f t="shared" si="4"/>
        <v>2.5</v>
      </c>
      <c r="AP39" s="32">
        <f t="shared" si="5"/>
        <v>1.6810000000000003</v>
      </c>
      <c r="AQ39" s="27">
        <f t="shared" si="27"/>
        <v>2</v>
      </c>
      <c r="AR39" s="27">
        <f t="shared" si="28"/>
        <v>1.6</v>
      </c>
      <c r="AS39" s="35">
        <f t="shared" si="29"/>
        <v>1.6810000000000003</v>
      </c>
    </row>
    <row r="40" spans="1:45" x14ac:dyDescent="0.3">
      <c r="A40" s="7">
        <f t="shared" si="25"/>
        <v>39</v>
      </c>
      <c r="B40" s="22">
        <v>480</v>
      </c>
      <c r="C40" s="13">
        <v>112.5</v>
      </c>
      <c r="D40" s="13">
        <v>2013</v>
      </c>
      <c r="E40" s="14">
        <v>15</v>
      </c>
      <c r="F40" s="15">
        <v>43</v>
      </c>
      <c r="G40" s="15">
        <v>0.88290000000000002</v>
      </c>
      <c r="H40" s="15">
        <v>37.5</v>
      </c>
      <c r="I40" s="18">
        <v>0.02</v>
      </c>
      <c r="J40" s="18">
        <v>0.5</v>
      </c>
      <c r="K40" s="15">
        <v>1.3</v>
      </c>
      <c r="L40" s="15">
        <v>4.5999999999999996</v>
      </c>
      <c r="M40" s="18">
        <v>8.1999999999999993</v>
      </c>
      <c r="N40" s="15">
        <v>1</v>
      </c>
      <c r="O40" s="18">
        <v>0.3</v>
      </c>
      <c r="P40" s="15">
        <v>45.5</v>
      </c>
      <c r="Q40" s="18">
        <v>1754.6</v>
      </c>
      <c r="R40" s="44">
        <v>1018.8</v>
      </c>
      <c r="S40" s="16">
        <v>100</v>
      </c>
      <c r="T40" s="17">
        <f t="shared" si="9"/>
        <v>10</v>
      </c>
      <c r="U40" s="38">
        <v>0</v>
      </c>
      <c r="V40">
        <f t="shared" si="10"/>
        <v>1</v>
      </c>
      <c r="W40">
        <f t="shared" si="11"/>
        <v>1</v>
      </c>
      <c r="X40">
        <f t="shared" si="12"/>
        <v>1</v>
      </c>
      <c r="Y40">
        <f t="shared" si="13"/>
        <v>1</v>
      </c>
      <c r="Z40">
        <f t="shared" si="14"/>
        <v>1</v>
      </c>
      <c r="AA40">
        <f t="shared" si="15"/>
        <v>1</v>
      </c>
      <c r="AB40">
        <f t="shared" si="16"/>
        <v>1</v>
      </c>
      <c r="AC40" s="27">
        <f t="shared" si="17"/>
        <v>1</v>
      </c>
      <c r="AD40" s="31">
        <f t="shared" si="0"/>
        <v>1</v>
      </c>
      <c r="AE40">
        <f t="shared" si="18"/>
        <v>2</v>
      </c>
      <c r="AF40">
        <f t="shared" si="19"/>
        <v>2</v>
      </c>
      <c r="AG40">
        <f t="shared" si="20"/>
        <v>1</v>
      </c>
      <c r="AH40">
        <f t="shared" si="21"/>
        <v>1</v>
      </c>
      <c r="AI40">
        <f t="shared" si="22"/>
        <v>1</v>
      </c>
      <c r="AJ40" s="27">
        <f t="shared" si="23"/>
        <v>1.4166666666666667</v>
      </c>
      <c r="AK40" s="31">
        <f t="shared" si="1"/>
        <v>2</v>
      </c>
      <c r="AL40">
        <f t="shared" si="24"/>
        <v>1</v>
      </c>
      <c r="AM40" s="30">
        <f t="shared" si="2"/>
        <v>1</v>
      </c>
      <c r="AN40">
        <f t="shared" si="26"/>
        <v>1</v>
      </c>
      <c r="AO40" s="29">
        <f t="shared" si="4"/>
        <v>1</v>
      </c>
      <c r="AP40" s="32">
        <f t="shared" si="5"/>
        <v>1.258</v>
      </c>
      <c r="AQ40" s="27">
        <f t="shared" si="27"/>
        <v>1.5</v>
      </c>
      <c r="AR40" s="27">
        <f t="shared" si="28"/>
        <v>1</v>
      </c>
      <c r="AS40" s="35">
        <f t="shared" si="29"/>
        <v>1.258</v>
      </c>
    </row>
    <row r="41" spans="1:45" x14ac:dyDescent="0.3">
      <c r="A41" s="7">
        <f t="shared" si="25"/>
        <v>40</v>
      </c>
      <c r="B41" s="13">
        <v>6300</v>
      </c>
      <c r="C41" s="13">
        <v>1500</v>
      </c>
      <c r="D41" s="13">
        <v>1985</v>
      </c>
      <c r="E41" s="14">
        <v>28</v>
      </c>
      <c r="F41" s="15">
        <v>38</v>
      </c>
      <c r="G41" s="15">
        <v>0.87690000000000001</v>
      </c>
      <c r="H41" s="15">
        <v>33.6</v>
      </c>
      <c r="I41" s="18">
        <v>0.02</v>
      </c>
      <c r="J41" s="15">
        <v>2.5</v>
      </c>
      <c r="K41" s="15">
        <v>1.4</v>
      </c>
      <c r="L41" s="15">
        <v>1.4</v>
      </c>
      <c r="M41" s="15">
        <v>1</v>
      </c>
      <c r="N41" s="15">
        <v>23.8</v>
      </c>
      <c r="O41" s="18">
        <v>0.3</v>
      </c>
      <c r="P41" s="15">
        <v>71.5</v>
      </c>
      <c r="Q41" s="15">
        <v>944.8</v>
      </c>
      <c r="R41" s="43">
        <v>224.7</v>
      </c>
      <c r="S41" s="23">
        <v>14.4</v>
      </c>
      <c r="T41" s="17">
        <f t="shared" si="9"/>
        <v>38</v>
      </c>
      <c r="U41" s="38">
        <v>0</v>
      </c>
      <c r="V41">
        <f t="shared" si="10"/>
        <v>1</v>
      </c>
      <c r="W41">
        <f t="shared" si="11"/>
        <v>1</v>
      </c>
      <c r="X41">
        <f t="shared" si="12"/>
        <v>1</v>
      </c>
      <c r="Y41">
        <f t="shared" si="13"/>
        <v>1</v>
      </c>
      <c r="Z41">
        <f t="shared" si="14"/>
        <v>1</v>
      </c>
      <c r="AA41">
        <f t="shared" si="15"/>
        <v>1</v>
      </c>
      <c r="AB41">
        <f t="shared" si="16"/>
        <v>1</v>
      </c>
      <c r="AC41" s="27">
        <f t="shared" si="17"/>
        <v>1</v>
      </c>
      <c r="AD41" s="31">
        <f t="shared" si="0"/>
        <v>1</v>
      </c>
      <c r="AE41">
        <f t="shared" si="18"/>
        <v>3</v>
      </c>
      <c r="AF41">
        <f t="shared" si="19"/>
        <v>2</v>
      </c>
      <c r="AG41">
        <f t="shared" si="20"/>
        <v>3</v>
      </c>
      <c r="AH41">
        <f t="shared" si="21"/>
        <v>1</v>
      </c>
      <c r="AI41">
        <f t="shared" si="22"/>
        <v>3</v>
      </c>
      <c r="AJ41" s="27">
        <f t="shared" si="23"/>
        <v>2.5</v>
      </c>
      <c r="AK41" s="31">
        <f t="shared" si="1"/>
        <v>4</v>
      </c>
      <c r="AL41">
        <f t="shared" si="24"/>
        <v>5</v>
      </c>
      <c r="AM41" s="30">
        <f t="shared" si="2"/>
        <v>5</v>
      </c>
      <c r="AN41">
        <f t="shared" si="26"/>
        <v>1</v>
      </c>
      <c r="AO41" s="29">
        <f t="shared" si="4"/>
        <v>4</v>
      </c>
      <c r="AP41" s="32">
        <f t="shared" si="5"/>
        <v>3.504</v>
      </c>
      <c r="AQ41" s="27">
        <f t="shared" si="27"/>
        <v>2.5</v>
      </c>
      <c r="AR41" s="27">
        <f t="shared" si="28"/>
        <v>4.5999999999999996</v>
      </c>
      <c r="AS41" s="35">
        <f t="shared" si="29"/>
        <v>4.5999999999999996</v>
      </c>
    </row>
    <row r="42" spans="1:45" x14ac:dyDescent="0.3">
      <c r="A42" s="7">
        <f t="shared" si="25"/>
        <v>41</v>
      </c>
      <c r="B42" s="13">
        <v>6300</v>
      </c>
      <c r="C42" s="13">
        <v>1500</v>
      </c>
      <c r="D42" s="13">
        <v>1985</v>
      </c>
      <c r="E42" s="24">
        <v>37</v>
      </c>
      <c r="F42" s="15">
        <v>49</v>
      </c>
      <c r="G42" s="15">
        <v>0.87209999999999999</v>
      </c>
      <c r="H42" s="15">
        <v>34.9</v>
      </c>
      <c r="I42" s="18">
        <v>0.02</v>
      </c>
      <c r="J42" s="15">
        <v>2</v>
      </c>
      <c r="K42" s="15">
        <v>1.7</v>
      </c>
      <c r="L42" s="15">
        <v>1.5</v>
      </c>
      <c r="M42" s="15">
        <v>1</v>
      </c>
      <c r="N42" s="15">
        <v>5.9</v>
      </c>
      <c r="O42" s="18">
        <v>0.3</v>
      </c>
      <c r="P42" s="15">
        <v>52.9</v>
      </c>
      <c r="Q42" s="15">
        <v>1232.3</v>
      </c>
      <c r="R42" s="43">
        <v>400.3</v>
      </c>
      <c r="S42" s="16">
        <v>50.2</v>
      </c>
      <c r="T42" s="17">
        <f t="shared" si="9"/>
        <v>38</v>
      </c>
      <c r="U42" s="38">
        <v>0</v>
      </c>
      <c r="V42">
        <f t="shared" si="10"/>
        <v>1</v>
      </c>
      <c r="W42">
        <f t="shared" si="11"/>
        <v>1</v>
      </c>
      <c r="X42">
        <f t="shared" si="12"/>
        <v>1</v>
      </c>
      <c r="Y42">
        <f t="shared" si="13"/>
        <v>1</v>
      </c>
      <c r="Z42">
        <f t="shared" si="14"/>
        <v>1</v>
      </c>
      <c r="AA42">
        <f t="shared" si="15"/>
        <v>1</v>
      </c>
      <c r="AB42">
        <f t="shared" si="16"/>
        <v>1</v>
      </c>
      <c r="AC42" s="27">
        <f t="shared" si="17"/>
        <v>1</v>
      </c>
      <c r="AD42" s="31">
        <f t="shared" si="0"/>
        <v>1</v>
      </c>
      <c r="AE42">
        <f t="shared" si="18"/>
        <v>1</v>
      </c>
      <c r="AF42">
        <f t="shared" si="19"/>
        <v>2</v>
      </c>
      <c r="AG42">
        <f t="shared" si="20"/>
        <v>3</v>
      </c>
      <c r="AH42">
        <f t="shared" si="21"/>
        <v>1</v>
      </c>
      <c r="AI42">
        <f t="shared" si="22"/>
        <v>4</v>
      </c>
      <c r="AJ42" s="27">
        <f t="shared" si="23"/>
        <v>2.3333333333333335</v>
      </c>
      <c r="AK42" s="31">
        <f t="shared" si="1"/>
        <v>4</v>
      </c>
      <c r="AL42">
        <f t="shared" si="24"/>
        <v>5</v>
      </c>
      <c r="AM42" s="30">
        <f t="shared" si="2"/>
        <v>4</v>
      </c>
      <c r="AN42">
        <f t="shared" si="26"/>
        <v>1</v>
      </c>
      <c r="AO42" s="29">
        <f t="shared" si="4"/>
        <v>4</v>
      </c>
      <c r="AP42" s="32">
        <f t="shared" si="5"/>
        <v>3.1539999999999999</v>
      </c>
      <c r="AQ42" s="27">
        <f t="shared" si="27"/>
        <v>2.5</v>
      </c>
      <c r="AR42" s="27">
        <f t="shared" si="28"/>
        <v>4</v>
      </c>
      <c r="AS42" s="35">
        <f t="shared" si="29"/>
        <v>4</v>
      </c>
    </row>
    <row r="43" spans="1:45" x14ac:dyDescent="0.3">
      <c r="A43" s="7">
        <f t="shared" si="25"/>
        <v>42</v>
      </c>
      <c r="B43" s="13">
        <v>34500</v>
      </c>
      <c r="C43" s="13">
        <v>1500</v>
      </c>
      <c r="D43" s="13">
        <v>2013</v>
      </c>
      <c r="E43" s="19">
        <v>14</v>
      </c>
      <c r="F43" s="15">
        <v>43</v>
      </c>
      <c r="G43" s="15">
        <v>0.87790000000000001</v>
      </c>
      <c r="H43" s="15">
        <v>41.9</v>
      </c>
      <c r="I43" s="18">
        <v>0.02</v>
      </c>
      <c r="J43" s="15">
        <v>0.5</v>
      </c>
      <c r="K43" s="15">
        <v>1.7</v>
      </c>
      <c r="L43" s="15">
        <v>6.2</v>
      </c>
      <c r="M43" s="15">
        <v>1</v>
      </c>
      <c r="N43" s="15">
        <v>6.2</v>
      </c>
      <c r="O43" s="18">
        <v>0.3</v>
      </c>
      <c r="P43" s="15">
        <v>218.1</v>
      </c>
      <c r="Q43" s="15">
        <v>1274.2</v>
      </c>
      <c r="R43" s="43">
        <v>1063</v>
      </c>
      <c r="S43" s="16">
        <v>100</v>
      </c>
      <c r="T43" s="17">
        <f t="shared" si="9"/>
        <v>10</v>
      </c>
      <c r="U43" s="38">
        <v>0</v>
      </c>
      <c r="V43">
        <f t="shared" si="10"/>
        <v>1</v>
      </c>
      <c r="W43">
        <f t="shared" si="11"/>
        <v>1</v>
      </c>
      <c r="X43">
        <f t="shared" si="12"/>
        <v>1</v>
      </c>
      <c r="Y43">
        <f t="shared" si="13"/>
        <v>1</v>
      </c>
      <c r="Z43">
        <f t="shared" si="14"/>
        <v>1</v>
      </c>
      <c r="AA43">
        <f t="shared" si="15"/>
        <v>1</v>
      </c>
      <c r="AB43">
        <f t="shared" si="16"/>
        <v>1</v>
      </c>
      <c r="AC43" s="27">
        <f t="shared" si="17"/>
        <v>1</v>
      </c>
      <c r="AD43" s="31">
        <f t="shared" si="0"/>
        <v>1</v>
      </c>
      <c r="AE43">
        <f t="shared" si="18"/>
        <v>2</v>
      </c>
      <c r="AF43">
        <f t="shared" si="19"/>
        <v>1</v>
      </c>
      <c r="AG43">
        <f t="shared" si="20"/>
        <v>1</v>
      </c>
      <c r="AH43">
        <f t="shared" si="21"/>
        <v>1</v>
      </c>
      <c r="AI43">
        <f t="shared" si="22"/>
        <v>1</v>
      </c>
      <c r="AJ43" s="27">
        <f t="shared" si="23"/>
        <v>1.25</v>
      </c>
      <c r="AK43" s="31">
        <f t="shared" si="1"/>
        <v>2</v>
      </c>
      <c r="AL43">
        <f t="shared" si="24"/>
        <v>1</v>
      </c>
      <c r="AM43" s="30">
        <f t="shared" si="2"/>
        <v>1</v>
      </c>
      <c r="AN43">
        <f t="shared" si="26"/>
        <v>1</v>
      </c>
      <c r="AO43" s="29">
        <f t="shared" si="4"/>
        <v>1</v>
      </c>
      <c r="AP43" s="32">
        <f t="shared" si="5"/>
        <v>1.258</v>
      </c>
      <c r="AQ43" s="27">
        <f t="shared" si="27"/>
        <v>1.5</v>
      </c>
      <c r="AR43" s="27">
        <f t="shared" si="28"/>
        <v>1</v>
      </c>
      <c r="AS43" s="35">
        <f t="shared" si="29"/>
        <v>1.258</v>
      </c>
    </row>
    <row r="44" spans="1:45" x14ac:dyDescent="0.3">
      <c r="A44" s="7">
        <f t="shared" si="25"/>
        <v>43</v>
      </c>
      <c r="B44" s="25">
        <v>6300</v>
      </c>
      <c r="C44" s="25">
        <v>500</v>
      </c>
      <c r="D44" s="13">
        <v>1989</v>
      </c>
      <c r="E44" s="14">
        <v>23</v>
      </c>
      <c r="F44" s="15">
        <v>40</v>
      </c>
      <c r="G44" s="15">
        <v>0.87960000000000005</v>
      </c>
      <c r="H44" s="15">
        <v>36.200000000000003</v>
      </c>
      <c r="I44" s="18">
        <v>0.02</v>
      </c>
      <c r="J44" s="15">
        <v>1.5</v>
      </c>
      <c r="K44" s="15">
        <v>2.9</v>
      </c>
      <c r="L44" s="15">
        <v>6.5</v>
      </c>
      <c r="M44" s="15">
        <v>1</v>
      </c>
      <c r="N44" s="15">
        <v>62.8</v>
      </c>
      <c r="O44" s="18">
        <v>0.3</v>
      </c>
      <c r="P44" s="15">
        <v>109.8</v>
      </c>
      <c r="Q44" s="15">
        <v>9243</v>
      </c>
      <c r="R44" s="43">
        <v>758.9</v>
      </c>
      <c r="S44" s="16">
        <v>90.2</v>
      </c>
      <c r="T44" s="17">
        <f t="shared" si="9"/>
        <v>34</v>
      </c>
      <c r="U44" s="38">
        <v>0</v>
      </c>
      <c r="V44">
        <f t="shared" si="10"/>
        <v>1</v>
      </c>
      <c r="W44">
        <f t="shared" si="11"/>
        <v>1</v>
      </c>
      <c r="X44">
        <f t="shared" si="12"/>
        <v>4</v>
      </c>
      <c r="Y44">
        <f t="shared" si="13"/>
        <v>1</v>
      </c>
      <c r="Z44">
        <f t="shared" si="14"/>
        <v>2</v>
      </c>
      <c r="AA44">
        <f t="shared" si="15"/>
        <v>1</v>
      </c>
      <c r="AB44">
        <f t="shared" si="16"/>
        <v>1</v>
      </c>
      <c r="AC44" s="27">
        <f t="shared" si="17"/>
        <v>1.3333333333333333</v>
      </c>
      <c r="AD44" s="31">
        <f t="shared" si="0"/>
        <v>2</v>
      </c>
      <c r="AE44">
        <f t="shared" si="18"/>
        <v>2</v>
      </c>
      <c r="AF44">
        <f t="shared" si="19"/>
        <v>2</v>
      </c>
      <c r="AG44">
        <f t="shared" si="20"/>
        <v>2</v>
      </c>
      <c r="AH44">
        <f t="shared" si="21"/>
        <v>1</v>
      </c>
      <c r="AI44">
        <f t="shared" si="22"/>
        <v>2</v>
      </c>
      <c r="AJ44" s="27">
        <f t="shared" si="23"/>
        <v>1.8333333333333333</v>
      </c>
      <c r="AK44" s="31">
        <f t="shared" si="1"/>
        <v>3</v>
      </c>
      <c r="AL44">
        <f t="shared" si="24"/>
        <v>5</v>
      </c>
      <c r="AM44" s="30">
        <f t="shared" si="2"/>
        <v>1</v>
      </c>
      <c r="AN44">
        <f t="shared" si="26"/>
        <v>1</v>
      </c>
      <c r="AO44" s="29">
        <f t="shared" si="4"/>
        <v>4</v>
      </c>
      <c r="AP44" s="32">
        <f t="shared" si="5"/>
        <v>2.1280000000000001</v>
      </c>
      <c r="AQ44" s="27">
        <f t="shared" si="27"/>
        <v>2.5</v>
      </c>
      <c r="AR44" s="27">
        <f t="shared" si="28"/>
        <v>2.2000000000000002</v>
      </c>
      <c r="AS44" s="42">
        <f t="shared" si="29"/>
        <v>2.1280000000000001</v>
      </c>
    </row>
    <row r="45" spans="1:45" x14ac:dyDescent="0.3">
      <c r="A45" s="7">
        <f t="shared" si="25"/>
        <v>44</v>
      </c>
      <c r="B45" s="25">
        <v>480</v>
      </c>
      <c r="C45" s="25">
        <v>75</v>
      </c>
      <c r="D45" s="13">
        <v>2009</v>
      </c>
      <c r="E45" s="14">
        <v>18</v>
      </c>
      <c r="F45" s="15">
        <v>41</v>
      </c>
      <c r="G45" s="15">
        <v>0.87980000000000003</v>
      </c>
      <c r="H45" s="15">
        <v>42.5</v>
      </c>
      <c r="I45" s="18">
        <v>0.02</v>
      </c>
      <c r="J45" s="15">
        <v>1.5</v>
      </c>
      <c r="K45" s="15">
        <v>0.6</v>
      </c>
      <c r="L45" s="15">
        <v>1.1000000000000001</v>
      </c>
      <c r="M45" s="15">
        <v>1</v>
      </c>
      <c r="N45" s="15">
        <v>0.7</v>
      </c>
      <c r="O45" s="18">
        <v>0.3</v>
      </c>
      <c r="P45" s="15">
        <v>4.5</v>
      </c>
      <c r="Q45" s="15">
        <v>303</v>
      </c>
      <c r="R45" s="43">
        <v>502.4</v>
      </c>
      <c r="S45" s="23">
        <v>66.400000000000006</v>
      </c>
      <c r="T45" s="17">
        <f t="shared" si="9"/>
        <v>14</v>
      </c>
      <c r="U45" s="38">
        <v>0</v>
      </c>
      <c r="V45">
        <f t="shared" si="10"/>
        <v>1</v>
      </c>
      <c r="W45">
        <f t="shared" si="11"/>
        <v>1</v>
      </c>
      <c r="X45">
        <f t="shared" si="12"/>
        <v>1</v>
      </c>
      <c r="Y45">
        <f t="shared" si="13"/>
        <v>1</v>
      </c>
      <c r="Z45">
        <f t="shared" si="14"/>
        <v>1</v>
      </c>
      <c r="AA45">
        <f t="shared" si="15"/>
        <v>1</v>
      </c>
      <c r="AB45">
        <f t="shared" si="16"/>
        <v>1</v>
      </c>
      <c r="AC45" s="27">
        <f t="shared" si="17"/>
        <v>1</v>
      </c>
      <c r="AD45" s="31">
        <f t="shared" si="0"/>
        <v>1</v>
      </c>
      <c r="AE45">
        <f t="shared" si="18"/>
        <v>2</v>
      </c>
      <c r="AF45">
        <f t="shared" si="19"/>
        <v>1</v>
      </c>
      <c r="AG45">
        <f t="shared" si="20"/>
        <v>2</v>
      </c>
      <c r="AH45">
        <f t="shared" si="21"/>
        <v>1</v>
      </c>
      <c r="AI45">
        <f t="shared" si="22"/>
        <v>2</v>
      </c>
      <c r="AJ45" s="27">
        <f t="shared" si="23"/>
        <v>1.6666666666666667</v>
      </c>
      <c r="AK45" s="31">
        <f t="shared" si="1"/>
        <v>3</v>
      </c>
      <c r="AL45">
        <f t="shared" si="24"/>
        <v>2</v>
      </c>
      <c r="AM45" s="30">
        <f t="shared" si="2"/>
        <v>3</v>
      </c>
      <c r="AN45">
        <f t="shared" si="26"/>
        <v>1</v>
      </c>
      <c r="AO45" s="29">
        <f t="shared" si="4"/>
        <v>1.75</v>
      </c>
      <c r="AP45" s="32">
        <f t="shared" si="5"/>
        <v>2.2985000000000002</v>
      </c>
      <c r="AQ45" s="27">
        <f t="shared" si="27"/>
        <v>2</v>
      </c>
      <c r="AR45" s="27">
        <f t="shared" si="28"/>
        <v>2.5</v>
      </c>
      <c r="AS45" s="42">
        <f t="shared" si="29"/>
        <v>2.2985000000000002</v>
      </c>
    </row>
    <row r="46" spans="1:45" x14ac:dyDescent="0.3">
      <c r="A46" s="7">
        <f t="shared" si="25"/>
        <v>45</v>
      </c>
      <c r="B46" s="13">
        <v>6300</v>
      </c>
      <c r="C46" s="13">
        <v>500</v>
      </c>
      <c r="D46" s="13">
        <v>1998</v>
      </c>
      <c r="E46" s="14">
        <v>10</v>
      </c>
      <c r="F46" s="15">
        <v>41</v>
      </c>
      <c r="G46" s="15">
        <v>0.89290000000000003</v>
      </c>
      <c r="H46" s="15">
        <v>39.9</v>
      </c>
      <c r="I46" s="18">
        <v>0.02</v>
      </c>
      <c r="J46" s="15">
        <v>1</v>
      </c>
      <c r="K46" s="15">
        <v>2</v>
      </c>
      <c r="L46" s="15">
        <v>1.2</v>
      </c>
      <c r="M46" s="15">
        <v>1</v>
      </c>
      <c r="N46" s="15">
        <v>6.1</v>
      </c>
      <c r="O46" s="18">
        <v>0.3</v>
      </c>
      <c r="P46" s="15">
        <v>33.4</v>
      </c>
      <c r="Q46" s="15">
        <v>437.8</v>
      </c>
      <c r="R46" s="43">
        <v>1020</v>
      </c>
      <c r="S46" s="16">
        <v>100</v>
      </c>
      <c r="T46" s="17">
        <f t="shared" si="9"/>
        <v>25</v>
      </c>
      <c r="U46" s="38">
        <v>0</v>
      </c>
      <c r="V46">
        <f t="shared" si="10"/>
        <v>1</v>
      </c>
      <c r="W46">
        <f t="shared" si="11"/>
        <v>1</v>
      </c>
      <c r="X46">
        <f t="shared" si="12"/>
        <v>1</v>
      </c>
      <c r="Y46">
        <f t="shared" si="13"/>
        <v>1</v>
      </c>
      <c r="Z46">
        <f t="shared" si="14"/>
        <v>1</v>
      </c>
      <c r="AA46">
        <f t="shared" si="15"/>
        <v>1</v>
      </c>
      <c r="AB46">
        <f t="shared" si="16"/>
        <v>1</v>
      </c>
      <c r="AC46" s="27">
        <f t="shared" si="17"/>
        <v>1</v>
      </c>
      <c r="AD46" s="31">
        <f t="shared" si="0"/>
        <v>1</v>
      </c>
      <c r="AE46">
        <f t="shared" si="18"/>
        <v>2</v>
      </c>
      <c r="AF46">
        <f t="shared" si="19"/>
        <v>2</v>
      </c>
      <c r="AG46">
        <f t="shared" si="20"/>
        <v>2</v>
      </c>
      <c r="AH46">
        <f t="shared" si="21"/>
        <v>1</v>
      </c>
      <c r="AI46">
        <f t="shared" si="22"/>
        <v>1</v>
      </c>
      <c r="AJ46" s="27">
        <f t="shared" si="23"/>
        <v>1.5</v>
      </c>
      <c r="AK46" s="31">
        <f t="shared" si="1"/>
        <v>3</v>
      </c>
      <c r="AL46">
        <f t="shared" si="24"/>
        <v>3</v>
      </c>
      <c r="AM46" s="30">
        <f t="shared" si="2"/>
        <v>1</v>
      </c>
      <c r="AN46">
        <f t="shared" si="26"/>
        <v>1</v>
      </c>
      <c r="AO46" s="29">
        <f t="shared" si="4"/>
        <v>2.5</v>
      </c>
      <c r="AP46" s="32">
        <f t="shared" si="5"/>
        <v>1.6810000000000003</v>
      </c>
      <c r="AQ46" s="27">
        <f t="shared" si="27"/>
        <v>2</v>
      </c>
      <c r="AR46" s="27">
        <f t="shared" si="28"/>
        <v>1.6</v>
      </c>
      <c r="AS46" s="35">
        <f t="shared" si="29"/>
        <v>1.6810000000000003</v>
      </c>
    </row>
    <row r="47" spans="1:45" x14ac:dyDescent="0.3">
      <c r="A47" s="7">
        <f t="shared" si="25"/>
        <v>46</v>
      </c>
      <c r="B47" s="13">
        <v>480</v>
      </c>
      <c r="C47" s="13">
        <v>112.5</v>
      </c>
      <c r="D47" s="13">
        <v>2013</v>
      </c>
      <c r="E47" s="14">
        <v>11</v>
      </c>
      <c r="F47" s="15">
        <v>35</v>
      </c>
      <c r="G47" s="15">
        <v>0.88190000000000002</v>
      </c>
      <c r="H47" s="15">
        <v>41.9</v>
      </c>
      <c r="I47" s="18">
        <v>0.02</v>
      </c>
      <c r="J47" s="15">
        <v>0.5</v>
      </c>
      <c r="K47" s="21">
        <v>53</v>
      </c>
      <c r="L47" s="15">
        <v>10.8</v>
      </c>
      <c r="M47" s="21">
        <v>9.5</v>
      </c>
      <c r="N47" s="15">
        <v>0.7</v>
      </c>
      <c r="O47" s="18">
        <v>0.3</v>
      </c>
      <c r="P47" s="15">
        <v>216.8</v>
      </c>
      <c r="Q47" s="15">
        <v>1884.4</v>
      </c>
      <c r="R47" s="43">
        <v>1056.0999999999999</v>
      </c>
      <c r="S47" s="16">
        <v>100</v>
      </c>
      <c r="T47" s="17">
        <f t="shared" si="9"/>
        <v>10</v>
      </c>
      <c r="U47" s="38">
        <v>0</v>
      </c>
      <c r="V47">
        <f t="shared" si="10"/>
        <v>1</v>
      </c>
      <c r="W47">
        <f t="shared" si="11"/>
        <v>1</v>
      </c>
      <c r="X47">
        <f t="shared" si="12"/>
        <v>1</v>
      </c>
      <c r="Y47">
        <f t="shared" si="13"/>
        <v>1</v>
      </c>
      <c r="Z47">
        <f t="shared" si="14"/>
        <v>1</v>
      </c>
      <c r="AA47">
        <f t="shared" si="15"/>
        <v>1</v>
      </c>
      <c r="AB47">
        <f t="shared" si="16"/>
        <v>1</v>
      </c>
      <c r="AC47" s="27">
        <f t="shared" si="17"/>
        <v>1</v>
      </c>
      <c r="AD47" s="31">
        <f t="shared" si="0"/>
        <v>1</v>
      </c>
      <c r="AE47">
        <f t="shared" si="18"/>
        <v>3</v>
      </c>
      <c r="AF47">
        <f t="shared" si="19"/>
        <v>1</v>
      </c>
      <c r="AG47">
        <f t="shared" si="20"/>
        <v>1</v>
      </c>
      <c r="AH47">
        <f t="shared" si="21"/>
        <v>1</v>
      </c>
      <c r="AI47">
        <f t="shared" si="22"/>
        <v>1</v>
      </c>
      <c r="AJ47" s="27">
        <f t="shared" si="23"/>
        <v>1.5</v>
      </c>
      <c r="AK47" s="31">
        <f t="shared" si="1"/>
        <v>3</v>
      </c>
      <c r="AL47">
        <f t="shared" si="24"/>
        <v>1</v>
      </c>
      <c r="AM47" s="30">
        <f t="shared" si="2"/>
        <v>1</v>
      </c>
      <c r="AN47">
        <f t="shared" si="26"/>
        <v>1</v>
      </c>
      <c r="AO47" s="29">
        <f t="shared" si="4"/>
        <v>1</v>
      </c>
      <c r="AP47" s="32">
        <f t="shared" si="5"/>
        <v>1.516</v>
      </c>
      <c r="AQ47" s="27">
        <f t="shared" si="27"/>
        <v>2</v>
      </c>
      <c r="AR47" s="27">
        <f t="shared" si="28"/>
        <v>1</v>
      </c>
      <c r="AS47" s="35">
        <f t="shared" si="29"/>
        <v>1.516</v>
      </c>
    </row>
    <row r="48" spans="1:45" x14ac:dyDescent="0.3">
      <c r="A48" s="7">
        <f t="shared" si="25"/>
        <v>47</v>
      </c>
      <c r="B48" s="25"/>
      <c r="C48" s="25" t="s">
        <v>17</v>
      </c>
      <c r="D48" s="25">
        <v>800</v>
      </c>
      <c r="E48" s="14">
        <v>10</v>
      </c>
      <c r="F48" s="15">
        <v>49</v>
      </c>
      <c r="G48" s="15">
        <v>0.87270000000000003</v>
      </c>
      <c r="H48" s="15">
        <v>41.1</v>
      </c>
      <c r="I48" s="15">
        <v>0.02</v>
      </c>
      <c r="J48" s="15">
        <v>1.5</v>
      </c>
      <c r="K48" s="15">
        <v>3.3</v>
      </c>
      <c r="L48" s="15">
        <v>1.2</v>
      </c>
      <c r="M48" s="15">
        <v>1</v>
      </c>
      <c r="N48" s="15">
        <v>0.4</v>
      </c>
      <c r="O48" s="15">
        <v>0.3</v>
      </c>
      <c r="P48" s="15">
        <v>23.9</v>
      </c>
      <c r="Q48" s="15">
        <v>583.20000000000005</v>
      </c>
      <c r="R48" s="15">
        <v>1040</v>
      </c>
      <c r="S48" s="15">
        <v>100</v>
      </c>
      <c r="T48" s="17">
        <f t="shared" si="9"/>
        <v>1223</v>
      </c>
      <c r="U48" s="38">
        <v>0</v>
      </c>
      <c r="V48">
        <f t="shared" si="10"/>
        <v>1</v>
      </c>
      <c r="W48">
        <f t="shared" si="11"/>
        <v>1</v>
      </c>
      <c r="X48">
        <f t="shared" si="12"/>
        <v>1</v>
      </c>
      <c r="Y48">
        <f t="shared" si="13"/>
        <v>1</v>
      </c>
      <c r="Z48">
        <f t="shared" si="14"/>
        <v>1</v>
      </c>
      <c r="AA48">
        <f t="shared" si="15"/>
        <v>1</v>
      </c>
      <c r="AB48">
        <f t="shared" si="16"/>
        <v>1</v>
      </c>
      <c r="AC48" s="27">
        <f t="shared" si="17"/>
        <v>1</v>
      </c>
      <c r="AD48" s="31">
        <f t="shared" si="0"/>
        <v>1</v>
      </c>
      <c r="AE48">
        <f t="shared" si="18"/>
        <v>1</v>
      </c>
      <c r="AF48">
        <f t="shared" si="19"/>
        <v>1</v>
      </c>
      <c r="AG48">
        <f t="shared" si="20"/>
        <v>2</v>
      </c>
      <c r="AH48">
        <f t="shared" si="21"/>
        <v>1</v>
      </c>
      <c r="AI48">
        <f t="shared" si="22"/>
        <v>1</v>
      </c>
      <c r="AJ48" s="27">
        <f t="shared" si="23"/>
        <v>1.0833333333333333</v>
      </c>
      <c r="AK48" s="31">
        <f t="shared" si="1"/>
        <v>1</v>
      </c>
      <c r="AL48">
        <f t="shared" si="24"/>
        <v>5</v>
      </c>
      <c r="AM48" s="30">
        <f t="shared" si="2"/>
        <v>1</v>
      </c>
      <c r="AN48">
        <f t="shared" si="26"/>
        <v>1</v>
      </c>
      <c r="AO48" s="29">
        <f t="shared" si="4"/>
        <v>4</v>
      </c>
      <c r="AP48" s="32">
        <f t="shared" si="5"/>
        <v>1.33</v>
      </c>
      <c r="AQ48" s="27">
        <f t="shared" si="27"/>
        <v>1</v>
      </c>
      <c r="AR48" s="27">
        <f t="shared" si="28"/>
        <v>2.2000000000000002</v>
      </c>
      <c r="AS48" s="35">
        <f t="shared" si="29"/>
        <v>1.33</v>
      </c>
    </row>
    <row r="49" spans="1:45" x14ac:dyDescent="0.3">
      <c r="A49" s="7">
        <f t="shared" si="25"/>
        <v>48</v>
      </c>
      <c r="B49" s="25">
        <v>6300</v>
      </c>
      <c r="C49" s="25">
        <v>630</v>
      </c>
      <c r="D49" s="13"/>
      <c r="E49" s="14">
        <v>15</v>
      </c>
      <c r="F49" s="15">
        <v>42</v>
      </c>
      <c r="G49" s="15">
        <v>0.87370000000000003</v>
      </c>
      <c r="H49" s="15">
        <v>38.1</v>
      </c>
      <c r="I49" s="15">
        <v>0.02</v>
      </c>
      <c r="J49" s="15">
        <v>2.5</v>
      </c>
      <c r="K49" s="15">
        <v>2</v>
      </c>
      <c r="L49" s="15">
        <v>1.1000000000000001</v>
      </c>
      <c r="M49" s="15">
        <v>1</v>
      </c>
      <c r="N49" s="15">
        <v>4</v>
      </c>
      <c r="O49" s="15">
        <v>0.3</v>
      </c>
      <c r="P49" s="15">
        <v>23.4</v>
      </c>
      <c r="Q49" s="15">
        <v>543</v>
      </c>
      <c r="R49" s="43">
        <v>958.9</v>
      </c>
      <c r="S49" s="16">
        <v>98.4</v>
      </c>
      <c r="T49" s="17">
        <f t="shared" si="9"/>
        <v>2023</v>
      </c>
      <c r="U49" s="38">
        <v>0</v>
      </c>
      <c r="V49">
        <f t="shared" si="10"/>
        <v>1</v>
      </c>
      <c r="W49">
        <f t="shared" si="11"/>
        <v>1</v>
      </c>
      <c r="X49">
        <f t="shared" si="12"/>
        <v>1</v>
      </c>
      <c r="Y49">
        <f t="shared" si="13"/>
        <v>1</v>
      </c>
      <c r="Z49">
        <f t="shared" si="14"/>
        <v>1</v>
      </c>
      <c r="AA49">
        <f t="shared" si="15"/>
        <v>1</v>
      </c>
      <c r="AB49">
        <f t="shared" si="16"/>
        <v>1</v>
      </c>
      <c r="AC49" s="27">
        <f t="shared" si="17"/>
        <v>1</v>
      </c>
      <c r="AD49" s="31">
        <f t="shared" si="0"/>
        <v>1</v>
      </c>
      <c r="AE49">
        <f t="shared" si="18"/>
        <v>2</v>
      </c>
      <c r="AF49">
        <f t="shared" si="19"/>
        <v>2</v>
      </c>
      <c r="AG49">
        <f t="shared" si="20"/>
        <v>3</v>
      </c>
      <c r="AH49">
        <f t="shared" si="21"/>
        <v>1</v>
      </c>
      <c r="AI49">
        <f t="shared" si="22"/>
        <v>1</v>
      </c>
      <c r="AJ49" s="27">
        <f t="shared" si="23"/>
        <v>1.5833333333333333</v>
      </c>
      <c r="AK49" s="31">
        <f t="shared" si="1"/>
        <v>3</v>
      </c>
      <c r="AL49">
        <f t="shared" si="24"/>
        <v>5</v>
      </c>
      <c r="AM49" s="30">
        <f t="shared" si="2"/>
        <v>1</v>
      </c>
      <c r="AN49">
        <f t="shared" si="26"/>
        <v>1</v>
      </c>
      <c r="AO49" s="29">
        <f t="shared" si="4"/>
        <v>4</v>
      </c>
      <c r="AP49" s="32">
        <f t="shared" si="5"/>
        <v>1.8460000000000001</v>
      </c>
      <c r="AQ49" s="27">
        <f t="shared" si="27"/>
        <v>2</v>
      </c>
      <c r="AR49" s="27">
        <f t="shared" si="28"/>
        <v>2.2000000000000002</v>
      </c>
      <c r="AS49" s="35">
        <f t="shared" si="29"/>
        <v>1.8460000000000001</v>
      </c>
    </row>
    <row r="50" spans="1:45" x14ac:dyDescent="0.3">
      <c r="A50" s="7">
        <f t="shared" si="25"/>
        <v>49</v>
      </c>
      <c r="B50" s="25">
        <v>6300</v>
      </c>
      <c r="C50" s="25">
        <v>630</v>
      </c>
      <c r="D50" s="13"/>
      <c r="E50" s="14">
        <v>10</v>
      </c>
      <c r="F50" s="15">
        <v>47</v>
      </c>
      <c r="G50" s="15">
        <v>0.87470000000000003</v>
      </c>
      <c r="H50" s="15">
        <v>37.5</v>
      </c>
      <c r="I50" s="15">
        <v>0.02</v>
      </c>
      <c r="J50" s="15">
        <v>2.5</v>
      </c>
      <c r="K50" s="15">
        <v>2.6</v>
      </c>
      <c r="L50" s="15">
        <v>1</v>
      </c>
      <c r="M50" s="15">
        <v>1</v>
      </c>
      <c r="N50" s="15">
        <v>0.6</v>
      </c>
      <c r="O50" s="15">
        <v>0.3</v>
      </c>
      <c r="P50" s="15">
        <v>34.200000000000003</v>
      </c>
      <c r="Q50" s="15">
        <v>359.6</v>
      </c>
      <c r="R50" s="43">
        <v>987.2</v>
      </c>
      <c r="S50" s="16">
        <v>100</v>
      </c>
      <c r="T50" s="17">
        <f t="shared" si="9"/>
        <v>2023</v>
      </c>
      <c r="U50" s="38">
        <v>0</v>
      </c>
      <c r="V50">
        <f t="shared" si="10"/>
        <v>1</v>
      </c>
      <c r="W50">
        <f t="shared" si="11"/>
        <v>1</v>
      </c>
      <c r="X50">
        <f t="shared" si="12"/>
        <v>1</v>
      </c>
      <c r="Y50">
        <f t="shared" si="13"/>
        <v>1</v>
      </c>
      <c r="Z50">
        <f t="shared" si="14"/>
        <v>1</v>
      </c>
      <c r="AA50">
        <f t="shared" si="15"/>
        <v>1</v>
      </c>
      <c r="AB50">
        <f t="shared" si="16"/>
        <v>1</v>
      </c>
      <c r="AC50" s="27">
        <f t="shared" si="17"/>
        <v>1</v>
      </c>
      <c r="AD50" s="31">
        <f t="shared" si="0"/>
        <v>1</v>
      </c>
      <c r="AE50">
        <f t="shared" si="18"/>
        <v>1</v>
      </c>
      <c r="AF50">
        <f t="shared" si="19"/>
        <v>2</v>
      </c>
      <c r="AG50">
        <f t="shared" si="20"/>
        <v>3</v>
      </c>
      <c r="AH50">
        <f t="shared" si="21"/>
        <v>1</v>
      </c>
      <c r="AI50">
        <f t="shared" si="22"/>
        <v>1</v>
      </c>
      <c r="AJ50" s="27">
        <f t="shared" si="23"/>
        <v>1.3333333333333333</v>
      </c>
      <c r="AK50" s="31">
        <f t="shared" si="1"/>
        <v>2</v>
      </c>
      <c r="AL50">
        <f t="shared" si="24"/>
        <v>5</v>
      </c>
      <c r="AM50" s="30">
        <f t="shared" si="2"/>
        <v>1</v>
      </c>
      <c r="AN50">
        <f t="shared" si="26"/>
        <v>1</v>
      </c>
      <c r="AO50" s="29">
        <f t="shared" si="4"/>
        <v>4</v>
      </c>
      <c r="AP50" s="32">
        <f t="shared" si="5"/>
        <v>1.5880000000000001</v>
      </c>
      <c r="AQ50" s="27">
        <f t="shared" si="27"/>
        <v>1.5</v>
      </c>
      <c r="AR50" s="27">
        <f t="shared" si="28"/>
        <v>2.2000000000000002</v>
      </c>
      <c r="AS50" s="35">
        <f t="shared" si="29"/>
        <v>1.5880000000000001</v>
      </c>
    </row>
    <row r="51" spans="1:45" x14ac:dyDescent="0.3">
      <c r="A51" s="7">
        <f t="shared" si="25"/>
        <v>50</v>
      </c>
      <c r="B51" s="13">
        <v>6300</v>
      </c>
      <c r="C51" s="13">
        <v>500</v>
      </c>
      <c r="D51" s="13">
        <v>1998</v>
      </c>
      <c r="E51" s="19">
        <v>16</v>
      </c>
      <c r="F51" s="18">
        <v>42</v>
      </c>
      <c r="G51" s="18">
        <v>0.88419999999999999</v>
      </c>
      <c r="H51" s="18">
        <v>35.1</v>
      </c>
      <c r="I51" s="15">
        <v>0.02</v>
      </c>
      <c r="J51" s="15">
        <v>1.5</v>
      </c>
      <c r="K51" s="15">
        <v>6.3</v>
      </c>
      <c r="L51" s="15">
        <v>1.6</v>
      </c>
      <c r="M51" s="15">
        <v>1</v>
      </c>
      <c r="N51" s="15">
        <v>21</v>
      </c>
      <c r="O51" s="15">
        <v>0.3</v>
      </c>
      <c r="P51" s="15">
        <v>100.7</v>
      </c>
      <c r="Q51" s="15">
        <v>875</v>
      </c>
      <c r="R51" s="43">
        <v>1049.5999999999999</v>
      </c>
      <c r="S51" s="16">
        <v>100</v>
      </c>
      <c r="T51" s="17">
        <f t="shared" si="9"/>
        <v>25</v>
      </c>
      <c r="U51" s="38">
        <v>0</v>
      </c>
      <c r="V51">
        <f t="shared" si="10"/>
        <v>1</v>
      </c>
      <c r="W51">
        <f t="shared" si="11"/>
        <v>1</v>
      </c>
      <c r="X51">
        <f t="shared" si="12"/>
        <v>1</v>
      </c>
      <c r="Y51">
        <f t="shared" si="13"/>
        <v>1</v>
      </c>
      <c r="Z51">
        <f t="shared" si="14"/>
        <v>1</v>
      </c>
      <c r="AA51">
        <f t="shared" si="15"/>
        <v>1</v>
      </c>
      <c r="AB51">
        <f t="shared" si="16"/>
        <v>1</v>
      </c>
      <c r="AC51" s="27">
        <f t="shared" si="17"/>
        <v>1</v>
      </c>
      <c r="AD51" s="31">
        <f t="shared" si="0"/>
        <v>1</v>
      </c>
      <c r="AE51">
        <f t="shared" si="18"/>
        <v>2</v>
      </c>
      <c r="AF51">
        <f t="shared" si="19"/>
        <v>2</v>
      </c>
      <c r="AG51">
        <f t="shared" si="20"/>
        <v>2</v>
      </c>
      <c r="AH51">
        <f t="shared" si="21"/>
        <v>1</v>
      </c>
      <c r="AI51">
        <f t="shared" si="22"/>
        <v>2</v>
      </c>
      <c r="AJ51" s="27">
        <f t="shared" si="23"/>
        <v>1.8333333333333333</v>
      </c>
      <c r="AK51" s="31">
        <f t="shared" si="1"/>
        <v>3</v>
      </c>
      <c r="AL51">
        <f t="shared" si="24"/>
        <v>3</v>
      </c>
      <c r="AM51" s="30">
        <f t="shared" si="2"/>
        <v>1</v>
      </c>
      <c r="AN51">
        <f t="shared" si="26"/>
        <v>1</v>
      </c>
      <c r="AO51" s="29">
        <f t="shared" si="4"/>
        <v>2.5</v>
      </c>
      <c r="AP51" s="32">
        <f t="shared" si="5"/>
        <v>1.6810000000000003</v>
      </c>
      <c r="AQ51" s="27">
        <f t="shared" si="27"/>
        <v>2</v>
      </c>
      <c r="AR51" s="27">
        <f t="shared" si="28"/>
        <v>1.6</v>
      </c>
      <c r="AS51" s="35">
        <f t="shared" si="29"/>
        <v>1.6810000000000003</v>
      </c>
    </row>
    <row r="52" spans="1:45" x14ac:dyDescent="0.3">
      <c r="A52" s="7">
        <f t="shared" si="25"/>
        <v>51</v>
      </c>
      <c r="B52" s="13">
        <v>6300</v>
      </c>
      <c r="C52" s="13">
        <v>500</v>
      </c>
      <c r="D52" s="13">
        <v>1988</v>
      </c>
      <c r="E52" s="14">
        <v>23</v>
      </c>
      <c r="F52" s="21">
        <v>24</v>
      </c>
      <c r="G52" s="15">
        <v>0.87419999999999998</v>
      </c>
      <c r="H52" s="15">
        <v>38.799999999999997</v>
      </c>
      <c r="I52" s="15">
        <v>0.02</v>
      </c>
      <c r="J52" s="15">
        <v>1.5</v>
      </c>
      <c r="K52" s="15">
        <v>3.5</v>
      </c>
      <c r="L52" s="15">
        <v>4.2</v>
      </c>
      <c r="M52" s="15">
        <v>1</v>
      </c>
      <c r="N52" s="15">
        <v>18.100000000000001</v>
      </c>
      <c r="O52" s="15">
        <v>0.3</v>
      </c>
      <c r="P52" s="15">
        <v>293.2</v>
      </c>
      <c r="Q52" s="15">
        <v>3597.9</v>
      </c>
      <c r="R52" s="43">
        <v>666.5</v>
      </c>
      <c r="S52" s="23">
        <v>83.9</v>
      </c>
      <c r="T52" s="17">
        <f t="shared" si="9"/>
        <v>35</v>
      </c>
      <c r="U52" s="38">
        <v>0</v>
      </c>
      <c r="V52">
        <f t="shared" si="10"/>
        <v>1</v>
      </c>
      <c r="W52">
        <f t="shared" si="11"/>
        <v>1</v>
      </c>
      <c r="X52">
        <f t="shared" si="12"/>
        <v>2</v>
      </c>
      <c r="Y52">
        <f t="shared" si="13"/>
        <v>1</v>
      </c>
      <c r="Z52">
        <f t="shared" si="14"/>
        <v>1</v>
      </c>
      <c r="AA52">
        <f t="shared" si="15"/>
        <v>1</v>
      </c>
      <c r="AB52">
        <f t="shared" si="16"/>
        <v>1</v>
      </c>
      <c r="AC52" s="27">
        <f t="shared" si="17"/>
        <v>1.0555555555555556</v>
      </c>
      <c r="AD52" s="31">
        <f t="shared" si="0"/>
        <v>1</v>
      </c>
      <c r="AE52">
        <f t="shared" si="18"/>
        <v>5</v>
      </c>
      <c r="AF52">
        <f t="shared" si="19"/>
        <v>2</v>
      </c>
      <c r="AG52">
        <f t="shared" si="20"/>
        <v>2</v>
      </c>
      <c r="AH52">
        <f t="shared" si="21"/>
        <v>1</v>
      </c>
      <c r="AI52">
        <f t="shared" si="22"/>
        <v>2</v>
      </c>
      <c r="AJ52" s="27">
        <f t="shared" si="23"/>
        <v>2.5833333333333335</v>
      </c>
      <c r="AK52" s="31">
        <f t="shared" si="1"/>
        <v>4</v>
      </c>
      <c r="AL52">
        <f t="shared" si="24"/>
        <v>5</v>
      </c>
      <c r="AM52" s="30">
        <f t="shared" si="2"/>
        <v>2</v>
      </c>
      <c r="AN52">
        <f t="shared" si="26"/>
        <v>1</v>
      </c>
      <c r="AO52" s="29">
        <f t="shared" si="4"/>
        <v>4</v>
      </c>
      <c r="AP52" s="32">
        <f t="shared" si="5"/>
        <v>2.4539999999999997</v>
      </c>
      <c r="AQ52" s="27">
        <f t="shared" si="27"/>
        <v>2.5</v>
      </c>
      <c r="AR52" s="27">
        <f t="shared" si="28"/>
        <v>2.8</v>
      </c>
      <c r="AS52" s="42">
        <f t="shared" si="29"/>
        <v>2.4539999999999997</v>
      </c>
    </row>
    <row r="53" spans="1:45" x14ac:dyDescent="0.3">
      <c r="A53" s="7">
        <f t="shared" si="25"/>
        <v>52</v>
      </c>
      <c r="B53" s="13">
        <v>480</v>
      </c>
      <c r="C53" s="13">
        <v>112.5</v>
      </c>
      <c r="D53" s="13">
        <v>2010</v>
      </c>
      <c r="E53" s="14">
        <v>13</v>
      </c>
      <c r="F53" s="15">
        <v>31</v>
      </c>
      <c r="G53" s="15">
        <v>0.88580000000000003</v>
      </c>
      <c r="H53" s="15">
        <v>46.6</v>
      </c>
      <c r="I53" s="15">
        <v>0.02</v>
      </c>
      <c r="J53" s="15">
        <v>0.05</v>
      </c>
      <c r="K53" s="21">
        <v>97.5</v>
      </c>
      <c r="L53" s="15">
        <v>11.9</v>
      </c>
      <c r="M53" s="21">
        <v>31.9</v>
      </c>
      <c r="N53" s="15">
        <v>1.9</v>
      </c>
      <c r="O53" s="15">
        <v>0.3</v>
      </c>
      <c r="P53" s="15">
        <v>321</v>
      </c>
      <c r="Q53" s="15">
        <v>2856.2</v>
      </c>
      <c r="R53" s="43">
        <v>1008.1</v>
      </c>
      <c r="S53" s="16">
        <v>100</v>
      </c>
      <c r="T53" s="17">
        <f t="shared" si="9"/>
        <v>13</v>
      </c>
      <c r="U53" s="38">
        <v>0</v>
      </c>
      <c r="V53">
        <f t="shared" si="10"/>
        <v>1</v>
      </c>
      <c r="W53">
        <f t="shared" si="11"/>
        <v>1</v>
      </c>
      <c r="X53">
        <f t="shared" si="12"/>
        <v>2</v>
      </c>
      <c r="Y53">
        <f t="shared" si="13"/>
        <v>1</v>
      </c>
      <c r="Z53">
        <f t="shared" si="14"/>
        <v>1</v>
      </c>
      <c r="AA53">
        <f t="shared" si="15"/>
        <v>1</v>
      </c>
      <c r="AB53">
        <f t="shared" si="16"/>
        <v>1</v>
      </c>
      <c r="AC53" s="27">
        <f t="shared" si="17"/>
        <v>1.0555555555555556</v>
      </c>
      <c r="AD53" s="31">
        <f t="shared" si="0"/>
        <v>1</v>
      </c>
      <c r="AE53">
        <f t="shared" si="18"/>
        <v>4</v>
      </c>
      <c r="AF53">
        <f t="shared" si="19"/>
        <v>1</v>
      </c>
      <c r="AG53">
        <f t="shared" si="20"/>
        <v>1</v>
      </c>
      <c r="AH53">
        <f t="shared" si="21"/>
        <v>1</v>
      </c>
      <c r="AI53">
        <f t="shared" si="22"/>
        <v>1</v>
      </c>
      <c r="AJ53" s="27">
        <f t="shared" si="23"/>
        <v>1.75</v>
      </c>
      <c r="AK53" s="31">
        <f t="shared" si="1"/>
        <v>3</v>
      </c>
      <c r="AL53">
        <f t="shared" si="24"/>
        <v>2</v>
      </c>
      <c r="AM53" s="30">
        <f t="shared" si="2"/>
        <v>1</v>
      </c>
      <c r="AN53">
        <f t="shared" si="26"/>
        <v>1</v>
      </c>
      <c r="AO53" s="29">
        <f t="shared" si="4"/>
        <v>1.75</v>
      </c>
      <c r="AP53" s="32">
        <f t="shared" si="5"/>
        <v>1.5985</v>
      </c>
      <c r="AQ53" s="27">
        <f t="shared" si="27"/>
        <v>2</v>
      </c>
      <c r="AR53" s="27">
        <f t="shared" si="28"/>
        <v>1.3</v>
      </c>
      <c r="AS53" s="35">
        <f t="shared" si="29"/>
        <v>1.5985</v>
      </c>
    </row>
    <row r="54" spans="1:45" x14ac:dyDescent="0.3">
      <c r="A54" s="7">
        <f t="shared" si="25"/>
        <v>53</v>
      </c>
      <c r="B54" s="25">
        <v>480</v>
      </c>
      <c r="C54" s="25">
        <v>50</v>
      </c>
      <c r="D54" s="13">
        <v>2001</v>
      </c>
      <c r="E54" s="24">
        <v>40</v>
      </c>
      <c r="F54" s="21">
        <v>24</v>
      </c>
      <c r="G54" s="15">
        <v>0.87409999999999999</v>
      </c>
      <c r="H54" s="15">
        <v>24.6</v>
      </c>
      <c r="I54" s="15">
        <v>0.02</v>
      </c>
      <c r="J54" s="15">
        <v>3</v>
      </c>
      <c r="K54" s="15">
        <v>0.7</v>
      </c>
      <c r="L54" s="15">
        <v>1.2</v>
      </c>
      <c r="M54" s="15">
        <v>1</v>
      </c>
      <c r="N54" s="15">
        <v>1.1000000000000001</v>
      </c>
      <c r="O54" s="15">
        <v>0.3</v>
      </c>
      <c r="P54" s="15">
        <v>21.4</v>
      </c>
      <c r="Q54" s="15">
        <v>836.6</v>
      </c>
      <c r="R54" s="43">
        <v>417.4</v>
      </c>
      <c r="S54" s="23">
        <v>53.2</v>
      </c>
      <c r="T54" s="17">
        <f t="shared" si="9"/>
        <v>22</v>
      </c>
      <c r="U54" s="38">
        <v>0</v>
      </c>
      <c r="V54">
        <f t="shared" si="10"/>
        <v>1</v>
      </c>
      <c r="W54">
        <f t="shared" si="11"/>
        <v>1</v>
      </c>
      <c r="X54">
        <f t="shared" si="12"/>
        <v>1</v>
      </c>
      <c r="Y54">
        <f t="shared" si="13"/>
        <v>1</v>
      </c>
      <c r="Z54">
        <f t="shared" si="14"/>
        <v>1</v>
      </c>
      <c r="AA54">
        <f t="shared" si="15"/>
        <v>1</v>
      </c>
      <c r="AB54">
        <f t="shared" si="16"/>
        <v>1</v>
      </c>
      <c r="AC54" s="27">
        <f t="shared" si="17"/>
        <v>1</v>
      </c>
      <c r="AD54" s="31">
        <f t="shared" si="0"/>
        <v>1</v>
      </c>
      <c r="AE54">
        <f t="shared" si="18"/>
        <v>5</v>
      </c>
      <c r="AF54">
        <f t="shared" si="19"/>
        <v>4</v>
      </c>
      <c r="AG54">
        <f t="shared" si="20"/>
        <v>4</v>
      </c>
      <c r="AH54">
        <f t="shared" si="21"/>
        <v>1</v>
      </c>
      <c r="AI54">
        <f t="shared" si="22"/>
        <v>4</v>
      </c>
      <c r="AJ54" s="27">
        <f t="shared" si="23"/>
        <v>3.75</v>
      </c>
      <c r="AK54" s="31">
        <f t="shared" si="1"/>
        <v>5</v>
      </c>
      <c r="AL54">
        <f t="shared" si="24"/>
        <v>3</v>
      </c>
      <c r="AM54" s="30">
        <f t="shared" si="2"/>
        <v>4</v>
      </c>
      <c r="AN54">
        <f t="shared" si="26"/>
        <v>1</v>
      </c>
      <c r="AO54" s="29">
        <f t="shared" si="4"/>
        <v>2.5</v>
      </c>
      <c r="AP54" s="32">
        <f t="shared" si="5"/>
        <v>3.2469999999999999</v>
      </c>
      <c r="AQ54" s="27">
        <f t="shared" si="27"/>
        <v>3</v>
      </c>
      <c r="AR54" s="27">
        <f t="shared" si="28"/>
        <v>3.4</v>
      </c>
      <c r="AS54" s="35">
        <f t="shared" si="29"/>
        <v>3.4</v>
      </c>
    </row>
    <row r="55" spans="1:45" x14ac:dyDescent="0.3">
      <c r="A55" s="7">
        <f t="shared" si="25"/>
        <v>54</v>
      </c>
      <c r="B55" s="25">
        <v>480</v>
      </c>
      <c r="C55" s="25">
        <v>200</v>
      </c>
      <c r="D55" s="13">
        <v>2016</v>
      </c>
      <c r="E55" s="14">
        <v>11</v>
      </c>
      <c r="F55" s="21">
        <v>48</v>
      </c>
      <c r="G55" s="15">
        <v>0.87809999999999999</v>
      </c>
      <c r="H55" s="15">
        <v>38.700000000000003</v>
      </c>
      <c r="I55" s="15">
        <v>0.02</v>
      </c>
      <c r="J55" s="15">
        <v>1</v>
      </c>
      <c r="K55" s="15">
        <v>2.9</v>
      </c>
      <c r="L55" s="15">
        <v>4.9000000000000004</v>
      </c>
      <c r="M55" s="15">
        <v>1.2</v>
      </c>
      <c r="N55" s="15">
        <v>32.5</v>
      </c>
      <c r="O55" s="15">
        <v>0.3</v>
      </c>
      <c r="P55" s="15">
        <v>259.89999999999998</v>
      </c>
      <c r="Q55" s="15">
        <v>2877.1</v>
      </c>
      <c r="R55" s="43">
        <v>1041.9000000000001</v>
      </c>
      <c r="S55" s="20">
        <v>100</v>
      </c>
      <c r="T55" s="17">
        <f t="shared" si="9"/>
        <v>7</v>
      </c>
      <c r="U55" s="38">
        <v>0</v>
      </c>
      <c r="V55">
        <f t="shared" si="10"/>
        <v>1</v>
      </c>
      <c r="W55">
        <f t="shared" si="11"/>
        <v>1</v>
      </c>
      <c r="X55">
        <f t="shared" si="12"/>
        <v>2</v>
      </c>
      <c r="Y55">
        <f t="shared" si="13"/>
        <v>1</v>
      </c>
      <c r="Z55">
        <f t="shared" si="14"/>
        <v>1</v>
      </c>
      <c r="AA55">
        <f t="shared" si="15"/>
        <v>1</v>
      </c>
      <c r="AB55">
        <f t="shared" si="16"/>
        <v>1</v>
      </c>
      <c r="AC55" s="27">
        <f t="shared" si="17"/>
        <v>1.0555555555555556</v>
      </c>
      <c r="AD55" s="31">
        <f t="shared" si="0"/>
        <v>1</v>
      </c>
      <c r="AE55">
        <f t="shared" si="18"/>
        <v>1</v>
      </c>
      <c r="AF55">
        <f t="shared" si="19"/>
        <v>2</v>
      </c>
      <c r="AG55">
        <f t="shared" si="20"/>
        <v>2</v>
      </c>
      <c r="AH55">
        <f t="shared" si="21"/>
        <v>1</v>
      </c>
      <c r="AI55">
        <f t="shared" si="22"/>
        <v>1</v>
      </c>
      <c r="AJ55" s="27">
        <f t="shared" si="23"/>
        <v>1.25</v>
      </c>
      <c r="AK55" s="31">
        <f t="shared" si="1"/>
        <v>2</v>
      </c>
      <c r="AL55">
        <f t="shared" si="24"/>
        <v>1</v>
      </c>
      <c r="AM55" s="30">
        <f t="shared" si="2"/>
        <v>1</v>
      </c>
      <c r="AN55">
        <f t="shared" si="26"/>
        <v>1</v>
      </c>
      <c r="AO55" s="29">
        <f t="shared" si="4"/>
        <v>1</v>
      </c>
      <c r="AP55" s="32">
        <f t="shared" si="5"/>
        <v>1.258</v>
      </c>
      <c r="AQ55" s="27">
        <f t="shared" si="27"/>
        <v>1.5</v>
      </c>
      <c r="AR55" s="27">
        <f t="shared" si="28"/>
        <v>1</v>
      </c>
      <c r="AS55" s="35">
        <f t="shared" si="29"/>
        <v>1.258</v>
      </c>
    </row>
    <row r="56" spans="1:45" x14ac:dyDescent="0.3">
      <c r="A56" s="7">
        <f t="shared" si="25"/>
        <v>55</v>
      </c>
      <c r="B56" s="13">
        <v>6300</v>
      </c>
      <c r="C56" s="13">
        <v>500</v>
      </c>
      <c r="D56" s="13">
        <v>1999</v>
      </c>
      <c r="E56" s="19">
        <v>15</v>
      </c>
      <c r="F56" s="18">
        <v>40</v>
      </c>
      <c r="G56" s="18">
        <v>0.86509999999999998</v>
      </c>
      <c r="H56" s="18">
        <v>36.799999999999997</v>
      </c>
      <c r="I56" s="15">
        <v>0.02</v>
      </c>
      <c r="J56" s="15">
        <v>1</v>
      </c>
      <c r="K56" s="18">
        <v>7.2</v>
      </c>
      <c r="L56" s="18">
        <v>7.2</v>
      </c>
      <c r="M56" s="18">
        <v>1.9</v>
      </c>
      <c r="N56" s="18">
        <v>24.6</v>
      </c>
      <c r="O56" s="15">
        <v>0.3</v>
      </c>
      <c r="P56" s="18">
        <v>208</v>
      </c>
      <c r="Q56" s="18">
        <v>4721.6000000000004</v>
      </c>
      <c r="R56" s="44">
        <v>999.3</v>
      </c>
      <c r="S56" s="16">
        <v>100</v>
      </c>
      <c r="T56" s="17">
        <f t="shared" si="9"/>
        <v>24</v>
      </c>
      <c r="U56" s="38">
        <v>0</v>
      </c>
      <c r="V56">
        <f t="shared" si="10"/>
        <v>1</v>
      </c>
      <c r="W56">
        <f t="shared" si="11"/>
        <v>1</v>
      </c>
      <c r="X56">
        <f t="shared" si="12"/>
        <v>3</v>
      </c>
      <c r="Y56">
        <f t="shared" si="13"/>
        <v>1</v>
      </c>
      <c r="Z56">
        <f t="shared" si="14"/>
        <v>1</v>
      </c>
      <c r="AA56">
        <f t="shared" si="15"/>
        <v>1</v>
      </c>
      <c r="AB56">
        <f t="shared" si="16"/>
        <v>1</v>
      </c>
      <c r="AC56" s="27">
        <f t="shared" si="17"/>
        <v>1.1111111111111112</v>
      </c>
      <c r="AD56" s="31">
        <f t="shared" si="0"/>
        <v>1</v>
      </c>
      <c r="AE56">
        <f t="shared" si="18"/>
        <v>2</v>
      </c>
      <c r="AF56">
        <f t="shared" si="19"/>
        <v>2</v>
      </c>
      <c r="AG56">
        <f t="shared" si="20"/>
        <v>2</v>
      </c>
      <c r="AH56">
        <f t="shared" si="21"/>
        <v>1</v>
      </c>
      <c r="AI56">
        <f t="shared" si="22"/>
        <v>1</v>
      </c>
      <c r="AJ56" s="27">
        <f t="shared" si="23"/>
        <v>1.5</v>
      </c>
      <c r="AK56" s="31">
        <f t="shared" si="1"/>
        <v>3</v>
      </c>
      <c r="AL56">
        <f t="shared" si="24"/>
        <v>3</v>
      </c>
      <c r="AM56" s="30">
        <f t="shared" si="2"/>
        <v>1</v>
      </c>
      <c r="AN56">
        <f t="shared" si="26"/>
        <v>1</v>
      </c>
      <c r="AO56" s="29">
        <f t="shared" si="4"/>
        <v>2.5</v>
      </c>
      <c r="AP56" s="32">
        <f t="shared" si="5"/>
        <v>1.6810000000000003</v>
      </c>
      <c r="AQ56" s="27">
        <f t="shared" si="27"/>
        <v>2</v>
      </c>
      <c r="AR56" s="27">
        <f t="shared" si="28"/>
        <v>1.6</v>
      </c>
      <c r="AS56" s="35">
        <f t="shared" si="29"/>
        <v>1.6810000000000003</v>
      </c>
    </row>
    <row r="57" spans="1:45" x14ac:dyDescent="0.3">
      <c r="A57" s="7">
        <f t="shared" si="25"/>
        <v>56</v>
      </c>
      <c r="B57" s="13">
        <v>6300</v>
      </c>
      <c r="C57" s="13">
        <v>500</v>
      </c>
      <c r="D57" s="13">
        <v>1999</v>
      </c>
      <c r="E57" s="19">
        <v>11</v>
      </c>
      <c r="F57" s="18">
        <v>44</v>
      </c>
      <c r="G57" s="18">
        <v>0.86560000000000004</v>
      </c>
      <c r="H57" s="18">
        <v>37.700000000000003</v>
      </c>
      <c r="I57" s="15">
        <v>0.02</v>
      </c>
      <c r="J57" s="15">
        <v>1</v>
      </c>
      <c r="K57" s="18">
        <v>4.3</v>
      </c>
      <c r="L57" s="18">
        <v>3.5</v>
      </c>
      <c r="M57" s="18">
        <v>2.1</v>
      </c>
      <c r="N57" s="18">
        <v>33.4</v>
      </c>
      <c r="O57" s="15">
        <v>0.3</v>
      </c>
      <c r="P57" s="18">
        <v>145</v>
      </c>
      <c r="Q57" s="18">
        <v>3178.9</v>
      </c>
      <c r="R57" s="44">
        <v>1013.9</v>
      </c>
      <c r="S57" s="16">
        <v>100</v>
      </c>
      <c r="T57" s="17">
        <f t="shared" si="9"/>
        <v>24</v>
      </c>
      <c r="U57" s="38">
        <v>0</v>
      </c>
      <c r="V57">
        <f t="shared" si="10"/>
        <v>1</v>
      </c>
      <c r="W57">
        <f t="shared" si="11"/>
        <v>1</v>
      </c>
      <c r="X57">
        <f t="shared" si="12"/>
        <v>2</v>
      </c>
      <c r="Y57">
        <f t="shared" si="13"/>
        <v>1</v>
      </c>
      <c r="Z57">
        <f t="shared" si="14"/>
        <v>1</v>
      </c>
      <c r="AA57">
        <f t="shared" si="15"/>
        <v>1</v>
      </c>
      <c r="AB57">
        <f t="shared" si="16"/>
        <v>1</v>
      </c>
      <c r="AC57" s="27">
        <f t="shared" si="17"/>
        <v>1.0555555555555556</v>
      </c>
      <c r="AD57" s="31">
        <f t="shared" si="0"/>
        <v>1</v>
      </c>
      <c r="AE57">
        <f t="shared" si="18"/>
        <v>2</v>
      </c>
      <c r="AF57">
        <f t="shared" si="19"/>
        <v>2</v>
      </c>
      <c r="AG57">
        <f t="shared" si="20"/>
        <v>2</v>
      </c>
      <c r="AH57">
        <f t="shared" si="21"/>
        <v>1</v>
      </c>
      <c r="AI57">
        <f t="shared" si="22"/>
        <v>1</v>
      </c>
      <c r="AJ57" s="27">
        <f t="shared" si="23"/>
        <v>1.5</v>
      </c>
      <c r="AK57" s="31">
        <f t="shared" si="1"/>
        <v>3</v>
      </c>
      <c r="AL57">
        <f t="shared" si="24"/>
        <v>3</v>
      </c>
      <c r="AM57" s="30">
        <f t="shared" si="2"/>
        <v>1</v>
      </c>
      <c r="AN57">
        <f t="shared" si="26"/>
        <v>1</v>
      </c>
      <c r="AO57" s="29">
        <f t="shared" si="4"/>
        <v>2.5</v>
      </c>
      <c r="AP57" s="32">
        <f t="shared" si="5"/>
        <v>1.6810000000000003</v>
      </c>
      <c r="AQ57" s="27">
        <f t="shared" si="27"/>
        <v>2</v>
      </c>
      <c r="AR57" s="27">
        <f t="shared" si="28"/>
        <v>1.6</v>
      </c>
      <c r="AS57" s="35">
        <f t="shared" si="29"/>
        <v>1.6810000000000003</v>
      </c>
    </row>
    <row r="58" spans="1:45" x14ac:dyDescent="0.3">
      <c r="A58" s="7">
        <f t="shared" si="25"/>
        <v>57</v>
      </c>
      <c r="B58" s="13">
        <v>6300</v>
      </c>
      <c r="C58" s="13">
        <v>1800</v>
      </c>
      <c r="D58" s="13">
        <v>2012</v>
      </c>
      <c r="E58" s="14">
        <v>14</v>
      </c>
      <c r="F58" s="15">
        <v>36</v>
      </c>
      <c r="G58" s="15">
        <v>0.87839999999999996</v>
      </c>
      <c r="H58" s="15">
        <v>39.6</v>
      </c>
      <c r="I58" s="15">
        <v>0.02</v>
      </c>
      <c r="J58" s="15">
        <v>1</v>
      </c>
      <c r="K58" s="15">
        <v>2.5</v>
      </c>
      <c r="L58" s="15">
        <v>12.4</v>
      </c>
      <c r="M58" s="21">
        <v>9.8000000000000007</v>
      </c>
      <c r="N58" s="21">
        <v>82.8</v>
      </c>
      <c r="O58" s="15">
        <v>0.3</v>
      </c>
      <c r="P58" s="15">
        <v>46.1</v>
      </c>
      <c r="Q58" s="15">
        <v>950.1</v>
      </c>
      <c r="R58" s="43">
        <v>1004.7</v>
      </c>
      <c r="S58" s="16">
        <v>100</v>
      </c>
      <c r="T58" s="17">
        <f t="shared" si="9"/>
        <v>11</v>
      </c>
      <c r="U58" s="38">
        <v>0</v>
      </c>
      <c r="V58">
        <f t="shared" si="10"/>
        <v>1</v>
      </c>
      <c r="W58">
        <f t="shared" si="11"/>
        <v>1</v>
      </c>
      <c r="X58">
        <f t="shared" si="12"/>
        <v>1</v>
      </c>
      <c r="Y58">
        <f t="shared" si="13"/>
        <v>1</v>
      </c>
      <c r="Z58">
        <f t="shared" si="14"/>
        <v>2</v>
      </c>
      <c r="AA58">
        <f t="shared" si="15"/>
        <v>1</v>
      </c>
      <c r="AB58">
        <f t="shared" si="16"/>
        <v>1</v>
      </c>
      <c r="AC58" s="27">
        <f t="shared" si="17"/>
        <v>1.1666666666666667</v>
      </c>
      <c r="AD58" s="31">
        <f t="shared" si="0"/>
        <v>1</v>
      </c>
      <c r="AE58">
        <f t="shared" si="18"/>
        <v>3</v>
      </c>
      <c r="AF58">
        <f t="shared" si="19"/>
        <v>2</v>
      </c>
      <c r="AG58">
        <f t="shared" si="20"/>
        <v>2</v>
      </c>
      <c r="AH58">
        <f t="shared" si="21"/>
        <v>1</v>
      </c>
      <c r="AI58">
        <f t="shared" si="22"/>
        <v>1</v>
      </c>
      <c r="AJ58" s="27">
        <f t="shared" si="23"/>
        <v>1.75</v>
      </c>
      <c r="AK58" s="31">
        <f t="shared" si="1"/>
        <v>3</v>
      </c>
      <c r="AL58">
        <f t="shared" si="24"/>
        <v>2</v>
      </c>
      <c r="AM58" s="30">
        <f t="shared" si="2"/>
        <v>1</v>
      </c>
      <c r="AN58">
        <f t="shared" si="26"/>
        <v>1</v>
      </c>
      <c r="AO58" s="29">
        <f t="shared" si="4"/>
        <v>1.75</v>
      </c>
      <c r="AP58" s="32">
        <f t="shared" si="5"/>
        <v>1.5985</v>
      </c>
      <c r="AQ58" s="27">
        <f t="shared" si="27"/>
        <v>2</v>
      </c>
      <c r="AR58" s="27">
        <f t="shared" si="28"/>
        <v>1.3</v>
      </c>
      <c r="AS58" s="35">
        <f t="shared" si="29"/>
        <v>1.5985</v>
      </c>
    </row>
    <row r="59" spans="1:45" x14ac:dyDescent="0.3">
      <c r="A59" s="7">
        <f t="shared" si="25"/>
        <v>58</v>
      </c>
      <c r="B59" s="13">
        <v>6300</v>
      </c>
      <c r="C59" s="13">
        <v>1800</v>
      </c>
      <c r="D59" s="13">
        <v>2012</v>
      </c>
      <c r="E59" s="14">
        <v>11</v>
      </c>
      <c r="F59" s="15">
        <v>35</v>
      </c>
      <c r="G59" s="15">
        <v>0.87849999999999995</v>
      </c>
      <c r="H59" s="15">
        <v>40.5</v>
      </c>
      <c r="I59" s="15">
        <v>0.02</v>
      </c>
      <c r="J59" s="15">
        <v>1</v>
      </c>
      <c r="K59" s="15">
        <v>0.8</v>
      </c>
      <c r="L59" s="15">
        <v>2.2000000000000002</v>
      </c>
      <c r="M59" s="15">
        <v>1</v>
      </c>
      <c r="N59" s="15">
        <v>8.1</v>
      </c>
      <c r="O59" s="15">
        <v>0.3</v>
      </c>
      <c r="P59" s="15">
        <v>50.1</v>
      </c>
      <c r="Q59" s="15">
        <v>973.5</v>
      </c>
      <c r="R59" s="43">
        <v>1126.4000000000001</v>
      </c>
      <c r="S59" s="16">
        <v>100</v>
      </c>
      <c r="T59" s="17">
        <f t="shared" si="9"/>
        <v>11</v>
      </c>
      <c r="U59" s="38">
        <v>0</v>
      </c>
      <c r="V59">
        <f t="shared" si="10"/>
        <v>1</v>
      </c>
      <c r="W59">
        <f t="shared" si="11"/>
        <v>1</v>
      </c>
      <c r="X59">
        <f t="shared" si="12"/>
        <v>1</v>
      </c>
      <c r="Y59">
        <f t="shared" si="13"/>
        <v>1</v>
      </c>
      <c r="Z59">
        <f t="shared" si="14"/>
        <v>1</v>
      </c>
      <c r="AA59">
        <f t="shared" si="15"/>
        <v>1</v>
      </c>
      <c r="AB59">
        <f t="shared" si="16"/>
        <v>1</v>
      </c>
      <c r="AC59" s="27">
        <f t="shared" si="17"/>
        <v>1</v>
      </c>
      <c r="AD59" s="31">
        <f t="shared" si="0"/>
        <v>1</v>
      </c>
      <c r="AE59">
        <f t="shared" si="18"/>
        <v>3</v>
      </c>
      <c r="AF59">
        <f t="shared" si="19"/>
        <v>1</v>
      </c>
      <c r="AG59">
        <f t="shared" si="20"/>
        <v>2</v>
      </c>
      <c r="AH59">
        <f t="shared" si="21"/>
        <v>1</v>
      </c>
      <c r="AI59">
        <f t="shared" si="22"/>
        <v>1</v>
      </c>
      <c r="AJ59" s="27">
        <f t="shared" si="23"/>
        <v>1.5833333333333333</v>
      </c>
      <c r="AK59" s="31">
        <f t="shared" si="1"/>
        <v>3</v>
      </c>
      <c r="AL59">
        <f t="shared" si="24"/>
        <v>2</v>
      </c>
      <c r="AM59" s="30">
        <f t="shared" si="2"/>
        <v>1</v>
      </c>
      <c r="AN59">
        <f t="shared" si="26"/>
        <v>1</v>
      </c>
      <c r="AO59" s="29">
        <f t="shared" si="4"/>
        <v>1.75</v>
      </c>
      <c r="AP59" s="32">
        <f t="shared" si="5"/>
        <v>1.5985</v>
      </c>
      <c r="AQ59" s="27">
        <f t="shared" si="27"/>
        <v>2</v>
      </c>
      <c r="AR59" s="27">
        <f t="shared" si="28"/>
        <v>1.3</v>
      </c>
      <c r="AS59" s="35">
        <f t="shared" si="29"/>
        <v>1.5985</v>
      </c>
    </row>
    <row r="60" spans="1:45" x14ac:dyDescent="0.3">
      <c r="A60" s="7">
        <f t="shared" si="25"/>
        <v>59</v>
      </c>
      <c r="B60" s="13">
        <v>6300</v>
      </c>
      <c r="C60" s="13">
        <v>400</v>
      </c>
      <c r="D60" s="13">
        <v>1993</v>
      </c>
      <c r="E60" s="14">
        <v>27</v>
      </c>
      <c r="F60" s="15">
        <v>34</v>
      </c>
      <c r="G60" s="15">
        <v>0.86660000000000004</v>
      </c>
      <c r="H60" s="15">
        <v>32.799999999999997</v>
      </c>
      <c r="I60" s="15">
        <v>0.02</v>
      </c>
      <c r="J60" s="15">
        <v>2.5</v>
      </c>
      <c r="K60" s="15">
        <v>2.2000000000000002</v>
      </c>
      <c r="L60" s="15">
        <v>3.6</v>
      </c>
      <c r="M60" s="15">
        <v>1</v>
      </c>
      <c r="N60" s="21">
        <v>265.39999999999998</v>
      </c>
      <c r="O60" s="15">
        <v>0.3</v>
      </c>
      <c r="P60" s="15">
        <v>296.8</v>
      </c>
      <c r="Q60" s="15">
        <v>2738.4</v>
      </c>
      <c r="R60" s="43">
        <v>804.8</v>
      </c>
      <c r="S60" s="16">
        <v>92.7</v>
      </c>
      <c r="T60" s="17">
        <f t="shared" si="9"/>
        <v>30</v>
      </c>
      <c r="U60" s="38">
        <v>0</v>
      </c>
      <c r="V60">
        <f t="shared" si="10"/>
        <v>1</v>
      </c>
      <c r="W60">
        <f t="shared" si="11"/>
        <v>1</v>
      </c>
      <c r="X60">
        <f t="shared" si="12"/>
        <v>2</v>
      </c>
      <c r="Y60">
        <f t="shared" si="13"/>
        <v>1</v>
      </c>
      <c r="Z60">
        <f t="shared" si="14"/>
        <v>1</v>
      </c>
      <c r="AA60">
        <f t="shared" si="15"/>
        <v>1</v>
      </c>
      <c r="AB60">
        <f t="shared" si="16"/>
        <v>1</v>
      </c>
      <c r="AC60" s="27">
        <f t="shared" si="17"/>
        <v>1.0555555555555556</v>
      </c>
      <c r="AD60" s="31">
        <f t="shared" si="0"/>
        <v>1</v>
      </c>
      <c r="AE60">
        <f t="shared" si="18"/>
        <v>4</v>
      </c>
      <c r="AF60">
        <f t="shared" si="19"/>
        <v>2</v>
      </c>
      <c r="AG60">
        <f t="shared" si="20"/>
        <v>3</v>
      </c>
      <c r="AH60">
        <f t="shared" si="21"/>
        <v>1</v>
      </c>
      <c r="AI60">
        <f t="shared" si="22"/>
        <v>3</v>
      </c>
      <c r="AJ60" s="27">
        <f t="shared" si="23"/>
        <v>2.75</v>
      </c>
      <c r="AK60" s="31">
        <f t="shared" si="1"/>
        <v>4</v>
      </c>
      <c r="AL60">
        <f t="shared" si="24"/>
        <v>5</v>
      </c>
      <c r="AM60" s="30">
        <f t="shared" si="2"/>
        <v>1</v>
      </c>
      <c r="AN60">
        <f t="shared" si="26"/>
        <v>1</v>
      </c>
      <c r="AO60" s="29">
        <f t="shared" si="4"/>
        <v>4</v>
      </c>
      <c r="AP60" s="32">
        <f t="shared" si="5"/>
        <v>2.1040000000000001</v>
      </c>
      <c r="AQ60" s="27">
        <f t="shared" si="27"/>
        <v>2.5</v>
      </c>
      <c r="AR60" s="27">
        <f t="shared" si="28"/>
        <v>2.2000000000000002</v>
      </c>
      <c r="AS60" s="42">
        <f t="shared" si="29"/>
        <v>2.1040000000000001</v>
      </c>
    </row>
    <row r="61" spans="1:45" x14ac:dyDescent="0.3">
      <c r="A61" s="7">
        <f t="shared" si="25"/>
        <v>60</v>
      </c>
      <c r="B61" s="13">
        <v>6300</v>
      </c>
      <c r="C61" s="13">
        <v>1250</v>
      </c>
      <c r="D61" s="13">
        <v>1997</v>
      </c>
      <c r="E61" s="14">
        <v>14</v>
      </c>
      <c r="F61" s="15">
        <v>37</v>
      </c>
      <c r="G61" s="15">
        <v>0.86160000000000003</v>
      </c>
      <c r="H61" s="15">
        <v>34.9</v>
      </c>
      <c r="I61" s="15">
        <v>0.02</v>
      </c>
      <c r="J61" s="15">
        <v>1</v>
      </c>
      <c r="K61" s="15">
        <v>5.6</v>
      </c>
      <c r="L61" s="15">
        <v>11.4</v>
      </c>
      <c r="M61" s="15">
        <v>1.9</v>
      </c>
      <c r="N61" s="21">
        <v>1.3</v>
      </c>
      <c r="O61" s="15">
        <v>0.3</v>
      </c>
      <c r="P61" s="15">
        <v>322.39999999999998</v>
      </c>
      <c r="Q61" s="15">
        <v>6091.2</v>
      </c>
      <c r="R61" s="43">
        <v>839.8</v>
      </c>
      <c r="S61" s="16">
        <v>94.3</v>
      </c>
      <c r="T61" s="17">
        <f t="shared" si="9"/>
        <v>26</v>
      </c>
      <c r="U61" s="38">
        <v>0</v>
      </c>
      <c r="V61">
        <f t="shared" si="10"/>
        <v>1</v>
      </c>
      <c r="W61">
        <f t="shared" si="11"/>
        <v>1</v>
      </c>
      <c r="X61">
        <f t="shared" si="12"/>
        <v>3</v>
      </c>
      <c r="Y61">
        <f t="shared" si="13"/>
        <v>1</v>
      </c>
      <c r="Z61">
        <f t="shared" si="14"/>
        <v>1</v>
      </c>
      <c r="AA61">
        <f t="shared" si="15"/>
        <v>1</v>
      </c>
      <c r="AB61">
        <f t="shared" si="16"/>
        <v>1</v>
      </c>
      <c r="AC61" s="27">
        <f t="shared" si="17"/>
        <v>1.1111111111111112</v>
      </c>
      <c r="AD61" s="31">
        <f t="shared" si="0"/>
        <v>1</v>
      </c>
      <c r="AE61">
        <f t="shared" si="18"/>
        <v>3</v>
      </c>
      <c r="AF61">
        <f t="shared" si="19"/>
        <v>2</v>
      </c>
      <c r="AG61">
        <f t="shared" si="20"/>
        <v>2</v>
      </c>
      <c r="AH61">
        <f t="shared" si="21"/>
        <v>1</v>
      </c>
      <c r="AI61">
        <f t="shared" si="22"/>
        <v>1</v>
      </c>
      <c r="AJ61" s="27">
        <f t="shared" si="23"/>
        <v>1.75</v>
      </c>
      <c r="AK61" s="31">
        <f t="shared" si="1"/>
        <v>3</v>
      </c>
      <c r="AL61">
        <f t="shared" si="24"/>
        <v>4</v>
      </c>
      <c r="AM61" s="30">
        <f t="shared" si="2"/>
        <v>1</v>
      </c>
      <c r="AN61">
        <f t="shared" si="26"/>
        <v>1</v>
      </c>
      <c r="AO61" s="29">
        <f t="shared" si="4"/>
        <v>3.25</v>
      </c>
      <c r="AP61" s="32">
        <f t="shared" si="5"/>
        <v>1.7635000000000001</v>
      </c>
      <c r="AQ61" s="27">
        <f t="shared" si="27"/>
        <v>2</v>
      </c>
      <c r="AR61" s="27">
        <f t="shared" si="28"/>
        <v>1.9</v>
      </c>
      <c r="AS61" s="35">
        <f t="shared" si="29"/>
        <v>1.7635000000000001</v>
      </c>
    </row>
    <row r="62" spans="1:45" x14ac:dyDescent="0.3">
      <c r="A62" s="7">
        <f t="shared" si="25"/>
        <v>61</v>
      </c>
      <c r="B62" s="13">
        <v>6300</v>
      </c>
      <c r="C62" s="13">
        <v>1200</v>
      </c>
      <c r="D62" s="13">
        <v>1999</v>
      </c>
      <c r="E62" s="14">
        <v>15</v>
      </c>
      <c r="F62" s="15">
        <v>41</v>
      </c>
      <c r="G62" s="15">
        <v>0.87839999999999996</v>
      </c>
      <c r="H62" s="15">
        <v>38.6</v>
      </c>
      <c r="I62" s="15">
        <v>0.02</v>
      </c>
      <c r="J62" s="15">
        <v>0.5</v>
      </c>
      <c r="K62" s="15">
        <v>5.0999999999999996</v>
      </c>
      <c r="L62" s="15">
        <v>2.2000000000000002</v>
      </c>
      <c r="M62" s="15">
        <v>1.7</v>
      </c>
      <c r="N62" s="21">
        <v>8.6999999999999993</v>
      </c>
      <c r="O62" s="15">
        <v>0.3</v>
      </c>
      <c r="P62" s="15">
        <v>74.7</v>
      </c>
      <c r="Q62" s="15">
        <v>1164.5</v>
      </c>
      <c r="R62" s="43">
        <v>982.4</v>
      </c>
      <c r="S62" s="16">
        <v>99</v>
      </c>
      <c r="T62" s="17">
        <f t="shared" si="9"/>
        <v>24</v>
      </c>
      <c r="U62" s="38">
        <v>0</v>
      </c>
      <c r="V62">
        <f t="shared" si="10"/>
        <v>1</v>
      </c>
      <c r="W62">
        <f t="shared" si="11"/>
        <v>1</v>
      </c>
      <c r="X62">
        <f t="shared" si="12"/>
        <v>1</v>
      </c>
      <c r="Y62">
        <f t="shared" si="13"/>
        <v>1</v>
      </c>
      <c r="Z62">
        <f t="shared" si="14"/>
        <v>1</v>
      </c>
      <c r="AA62">
        <f t="shared" si="15"/>
        <v>1</v>
      </c>
      <c r="AB62">
        <f t="shared" si="16"/>
        <v>1</v>
      </c>
      <c r="AC62" s="27">
        <f t="shared" si="17"/>
        <v>1</v>
      </c>
      <c r="AD62" s="31">
        <f t="shared" si="0"/>
        <v>1</v>
      </c>
      <c r="AE62">
        <f t="shared" si="18"/>
        <v>2</v>
      </c>
      <c r="AF62">
        <f t="shared" si="19"/>
        <v>2</v>
      </c>
      <c r="AG62">
        <f t="shared" si="20"/>
        <v>1</v>
      </c>
      <c r="AH62">
        <f t="shared" si="21"/>
        <v>1</v>
      </c>
      <c r="AI62">
        <f t="shared" si="22"/>
        <v>1</v>
      </c>
      <c r="AJ62" s="27">
        <f t="shared" si="23"/>
        <v>1.4166666666666667</v>
      </c>
      <c r="AK62" s="31">
        <f t="shared" si="1"/>
        <v>2</v>
      </c>
      <c r="AL62">
        <f t="shared" si="24"/>
        <v>3</v>
      </c>
      <c r="AM62" s="30">
        <f t="shared" si="2"/>
        <v>1</v>
      </c>
      <c r="AN62">
        <f t="shared" si="26"/>
        <v>1</v>
      </c>
      <c r="AO62" s="29">
        <f t="shared" si="4"/>
        <v>2.5</v>
      </c>
      <c r="AP62" s="32">
        <f t="shared" si="5"/>
        <v>1.423</v>
      </c>
      <c r="AQ62" s="27">
        <f t="shared" si="27"/>
        <v>1.5</v>
      </c>
      <c r="AR62" s="27">
        <f t="shared" si="28"/>
        <v>1.6</v>
      </c>
      <c r="AS62" s="35">
        <f t="shared" si="29"/>
        <v>1.423</v>
      </c>
    </row>
    <row r="63" spans="1:45" x14ac:dyDescent="0.3">
      <c r="A63" s="7">
        <f t="shared" si="25"/>
        <v>62</v>
      </c>
      <c r="B63" s="13">
        <v>480</v>
      </c>
      <c r="C63" s="13">
        <v>225</v>
      </c>
      <c r="D63" s="13"/>
      <c r="E63" s="14">
        <v>18</v>
      </c>
      <c r="F63" s="15">
        <v>41</v>
      </c>
      <c r="G63" s="15">
        <v>0.87990000000000002</v>
      </c>
      <c r="H63" s="15">
        <v>40.1</v>
      </c>
      <c r="I63" s="15">
        <v>0.02</v>
      </c>
      <c r="J63" s="15">
        <v>0.5</v>
      </c>
      <c r="K63" s="15">
        <v>34.299999999999997</v>
      </c>
      <c r="L63" s="15">
        <v>7.4</v>
      </c>
      <c r="M63" s="15">
        <v>1</v>
      </c>
      <c r="N63" s="21">
        <v>3.7</v>
      </c>
      <c r="O63" s="15">
        <v>0.3</v>
      </c>
      <c r="P63" s="15">
        <v>79.900000000000006</v>
      </c>
      <c r="Q63" s="15">
        <v>985.3</v>
      </c>
      <c r="R63" s="43">
        <v>794.8</v>
      </c>
      <c r="S63" s="16">
        <v>92.2</v>
      </c>
      <c r="T63" s="17">
        <f t="shared" si="9"/>
        <v>2023</v>
      </c>
      <c r="U63" s="38">
        <v>0</v>
      </c>
      <c r="V63">
        <f t="shared" si="10"/>
        <v>1</v>
      </c>
      <c r="W63">
        <f t="shared" si="11"/>
        <v>1</v>
      </c>
      <c r="X63">
        <f t="shared" si="12"/>
        <v>1</v>
      </c>
      <c r="Y63">
        <f t="shared" si="13"/>
        <v>1</v>
      </c>
      <c r="Z63">
        <f t="shared" si="14"/>
        <v>1</v>
      </c>
      <c r="AA63">
        <f t="shared" si="15"/>
        <v>1</v>
      </c>
      <c r="AB63">
        <f t="shared" si="16"/>
        <v>1</v>
      </c>
      <c r="AC63" s="27">
        <f t="shared" si="17"/>
        <v>1</v>
      </c>
      <c r="AD63" s="31">
        <f t="shared" si="0"/>
        <v>1</v>
      </c>
      <c r="AE63">
        <f t="shared" si="18"/>
        <v>2</v>
      </c>
      <c r="AF63">
        <f t="shared" si="19"/>
        <v>1</v>
      </c>
      <c r="AG63">
        <f t="shared" si="20"/>
        <v>1</v>
      </c>
      <c r="AH63">
        <f t="shared" si="21"/>
        <v>1</v>
      </c>
      <c r="AI63">
        <f t="shared" si="22"/>
        <v>2</v>
      </c>
      <c r="AJ63" s="27">
        <f t="shared" si="23"/>
        <v>1.5833333333333333</v>
      </c>
      <c r="AK63" s="31">
        <f t="shared" si="1"/>
        <v>3</v>
      </c>
      <c r="AL63">
        <f t="shared" si="24"/>
        <v>5</v>
      </c>
      <c r="AM63" s="30">
        <f t="shared" si="2"/>
        <v>1</v>
      </c>
      <c r="AN63">
        <f t="shared" si="26"/>
        <v>1</v>
      </c>
      <c r="AO63" s="29">
        <f t="shared" si="4"/>
        <v>4</v>
      </c>
      <c r="AP63" s="32">
        <f t="shared" si="5"/>
        <v>1.8460000000000001</v>
      </c>
      <c r="AQ63" s="27">
        <f t="shared" si="27"/>
        <v>2</v>
      </c>
      <c r="AR63" s="27">
        <f t="shared" si="28"/>
        <v>2.2000000000000002</v>
      </c>
      <c r="AS63" s="35">
        <f t="shared" si="29"/>
        <v>1.8460000000000001</v>
      </c>
    </row>
    <row r="64" spans="1:45" x14ac:dyDescent="0.3">
      <c r="A64" s="7">
        <f t="shared" si="25"/>
        <v>63</v>
      </c>
      <c r="B64" s="13">
        <v>480</v>
      </c>
      <c r="C64" s="13">
        <v>225</v>
      </c>
      <c r="D64" s="13">
        <v>2009</v>
      </c>
      <c r="E64" s="14">
        <v>13</v>
      </c>
      <c r="F64" s="15">
        <v>51</v>
      </c>
      <c r="G64" s="15">
        <v>0.88339999999999996</v>
      </c>
      <c r="H64" s="15">
        <v>42.3</v>
      </c>
      <c r="I64" s="15">
        <v>0.02</v>
      </c>
      <c r="J64" s="15">
        <v>0.5</v>
      </c>
      <c r="K64" s="15">
        <v>17.899999999999999</v>
      </c>
      <c r="L64" s="15">
        <v>1.6</v>
      </c>
      <c r="M64" s="15">
        <v>1</v>
      </c>
      <c r="N64" s="21">
        <v>1</v>
      </c>
      <c r="O64" s="15">
        <v>0.3</v>
      </c>
      <c r="P64" s="15">
        <v>83.2</v>
      </c>
      <c r="Q64" s="15">
        <v>794.2</v>
      </c>
      <c r="R64" s="43">
        <v>998.2</v>
      </c>
      <c r="S64" s="16">
        <v>100</v>
      </c>
      <c r="T64" s="17">
        <f t="shared" si="9"/>
        <v>14</v>
      </c>
      <c r="U64" s="38">
        <v>0</v>
      </c>
      <c r="V64">
        <f t="shared" si="10"/>
        <v>1</v>
      </c>
      <c r="W64">
        <f t="shared" si="11"/>
        <v>1</v>
      </c>
      <c r="X64">
        <f t="shared" si="12"/>
        <v>1</v>
      </c>
      <c r="Y64">
        <f t="shared" si="13"/>
        <v>1</v>
      </c>
      <c r="Z64">
        <f t="shared" si="14"/>
        <v>1</v>
      </c>
      <c r="AA64">
        <f t="shared" si="15"/>
        <v>1</v>
      </c>
      <c r="AB64">
        <f t="shared" si="16"/>
        <v>1</v>
      </c>
      <c r="AC64" s="27">
        <f t="shared" si="17"/>
        <v>1</v>
      </c>
      <c r="AD64" s="31">
        <f t="shared" si="0"/>
        <v>1</v>
      </c>
      <c r="AE64">
        <f t="shared" si="18"/>
        <v>1</v>
      </c>
      <c r="AF64">
        <f t="shared" si="19"/>
        <v>1</v>
      </c>
      <c r="AG64">
        <f t="shared" si="20"/>
        <v>1</v>
      </c>
      <c r="AH64">
        <f t="shared" si="21"/>
        <v>1</v>
      </c>
      <c r="AI64">
        <f t="shared" si="22"/>
        <v>1</v>
      </c>
      <c r="AJ64" s="27">
        <f t="shared" si="23"/>
        <v>1</v>
      </c>
      <c r="AK64" s="31">
        <f t="shared" si="1"/>
        <v>1</v>
      </c>
      <c r="AL64">
        <f t="shared" si="24"/>
        <v>2</v>
      </c>
      <c r="AM64" s="30">
        <f t="shared" si="2"/>
        <v>1</v>
      </c>
      <c r="AN64">
        <f t="shared" si="26"/>
        <v>1</v>
      </c>
      <c r="AO64" s="29">
        <f t="shared" si="4"/>
        <v>1.75</v>
      </c>
      <c r="AP64" s="32">
        <f t="shared" si="5"/>
        <v>1.0825</v>
      </c>
      <c r="AQ64" s="27">
        <f t="shared" si="27"/>
        <v>1</v>
      </c>
      <c r="AR64" s="27">
        <f t="shared" si="28"/>
        <v>1.3</v>
      </c>
      <c r="AS64" s="35">
        <f t="shared" si="29"/>
        <v>1.0825</v>
      </c>
    </row>
    <row r="65" spans="1:45" x14ac:dyDescent="0.3">
      <c r="A65" s="7">
        <f t="shared" si="25"/>
        <v>64</v>
      </c>
      <c r="B65" s="13">
        <v>11400</v>
      </c>
      <c r="C65" s="13">
        <v>225</v>
      </c>
      <c r="D65" s="13">
        <v>2009</v>
      </c>
      <c r="E65" s="14">
        <v>13</v>
      </c>
      <c r="F65" s="15">
        <v>41</v>
      </c>
      <c r="G65" s="15">
        <v>0.88290000000000002</v>
      </c>
      <c r="H65" s="15">
        <v>39</v>
      </c>
      <c r="I65" s="15">
        <v>0.02</v>
      </c>
      <c r="J65" s="15">
        <v>0.5</v>
      </c>
      <c r="K65" s="15">
        <v>3.8</v>
      </c>
      <c r="L65" s="15">
        <v>1.1000000000000001</v>
      </c>
      <c r="M65" s="15">
        <v>1</v>
      </c>
      <c r="N65" s="21">
        <v>1.5</v>
      </c>
      <c r="O65" s="15">
        <v>0.3</v>
      </c>
      <c r="P65" s="15">
        <v>87.6</v>
      </c>
      <c r="Q65" s="15">
        <v>655.1</v>
      </c>
      <c r="R65" s="43">
        <v>1185.9000000000001</v>
      </c>
      <c r="S65" s="16">
        <v>100</v>
      </c>
      <c r="T65" s="17">
        <f t="shared" si="9"/>
        <v>14</v>
      </c>
      <c r="U65" s="38">
        <v>0</v>
      </c>
      <c r="V65">
        <f t="shared" si="10"/>
        <v>1</v>
      </c>
      <c r="W65">
        <f t="shared" si="11"/>
        <v>1</v>
      </c>
      <c r="X65">
        <f t="shared" si="12"/>
        <v>1</v>
      </c>
      <c r="Y65">
        <f t="shared" si="13"/>
        <v>1</v>
      </c>
      <c r="Z65">
        <f t="shared" si="14"/>
        <v>1</v>
      </c>
      <c r="AA65">
        <f t="shared" si="15"/>
        <v>1</v>
      </c>
      <c r="AB65">
        <f t="shared" si="16"/>
        <v>1</v>
      </c>
      <c r="AC65" s="27">
        <f t="shared" si="17"/>
        <v>1</v>
      </c>
      <c r="AD65" s="31">
        <f t="shared" si="0"/>
        <v>1</v>
      </c>
      <c r="AE65">
        <f t="shared" si="18"/>
        <v>2</v>
      </c>
      <c r="AF65">
        <f t="shared" si="19"/>
        <v>2</v>
      </c>
      <c r="AG65">
        <f t="shared" si="20"/>
        <v>1</v>
      </c>
      <c r="AH65">
        <f t="shared" si="21"/>
        <v>1</v>
      </c>
      <c r="AI65">
        <f t="shared" si="22"/>
        <v>1</v>
      </c>
      <c r="AJ65" s="27">
        <f t="shared" si="23"/>
        <v>1.4166666666666667</v>
      </c>
      <c r="AK65" s="31">
        <f t="shared" si="1"/>
        <v>2</v>
      </c>
      <c r="AL65">
        <f t="shared" si="24"/>
        <v>2</v>
      </c>
      <c r="AM65" s="30">
        <f t="shared" si="2"/>
        <v>1</v>
      </c>
      <c r="AN65">
        <f t="shared" si="26"/>
        <v>1</v>
      </c>
      <c r="AO65" s="29">
        <f t="shared" si="4"/>
        <v>1.75</v>
      </c>
      <c r="AP65" s="32">
        <f t="shared" si="5"/>
        <v>1.3405</v>
      </c>
      <c r="AQ65" s="27">
        <f t="shared" si="27"/>
        <v>1.5</v>
      </c>
      <c r="AR65" s="27">
        <f t="shared" si="28"/>
        <v>1.3</v>
      </c>
      <c r="AS65" s="35">
        <f t="shared" si="29"/>
        <v>1.3405</v>
      </c>
    </row>
    <row r="66" spans="1:45" x14ac:dyDescent="0.3">
      <c r="A66" s="7">
        <f t="shared" si="25"/>
        <v>65</v>
      </c>
      <c r="B66" s="25">
        <v>6300</v>
      </c>
      <c r="C66" s="25">
        <v>500</v>
      </c>
      <c r="D66" s="13">
        <v>1989</v>
      </c>
      <c r="E66" s="14">
        <v>19</v>
      </c>
      <c r="F66" s="15">
        <v>41</v>
      </c>
      <c r="G66" s="15">
        <v>0.87560000000000004</v>
      </c>
      <c r="H66" s="15">
        <v>48.8</v>
      </c>
      <c r="I66" s="15">
        <v>0.02</v>
      </c>
      <c r="J66" s="15">
        <v>1.5</v>
      </c>
      <c r="K66" s="15">
        <v>1.2</v>
      </c>
      <c r="L66" s="15">
        <v>1.1000000000000001</v>
      </c>
      <c r="M66" s="15">
        <v>1</v>
      </c>
      <c r="N66" s="15">
        <v>4.0999999999999996</v>
      </c>
      <c r="O66" s="15">
        <v>0.3</v>
      </c>
      <c r="P66" s="15">
        <v>36.5</v>
      </c>
      <c r="Q66" s="15">
        <v>414.5</v>
      </c>
      <c r="R66" s="43">
        <v>641.29999999999995</v>
      </c>
      <c r="S66" s="23">
        <v>81.8</v>
      </c>
      <c r="T66" s="17">
        <f t="shared" si="9"/>
        <v>34</v>
      </c>
      <c r="U66" s="38">
        <v>0</v>
      </c>
      <c r="V66">
        <f t="shared" si="10"/>
        <v>1</v>
      </c>
      <c r="W66">
        <f t="shared" si="11"/>
        <v>1</v>
      </c>
      <c r="X66">
        <f t="shared" si="12"/>
        <v>1</v>
      </c>
      <c r="Y66">
        <f t="shared" si="13"/>
        <v>1</v>
      </c>
      <c r="Z66">
        <f t="shared" si="14"/>
        <v>1</v>
      </c>
      <c r="AA66">
        <f t="shared" si="15"/>
        <v>1</v>
      </c>
      <c r="AB66">
        <f t="shared" si="16"/>
        <v>1</v>
      </c>
      <c r="AC66" s="27">
        <f t="shared" si="17"/>
        <v>1</v>
      </c>
      <c r="AD66" s="31">
        <f t="shared" si="0"/>
        <v>1</v>
      </c>
      <c r="AE66">
        <f t="shared" si="18"/>
        <v>2</v>
      </c>
      <c r="AF66">
        <f t="shared" si="19"/>
        <v>1</v>
      </c>
      <c r="AG66">
        <f t="shared" si="20"/>
        <v>2</v>
      </c>
      <c r="AH66">
        <f t="shared" si="21"/>
        <v>1</v>
      </c>
      <c r="AI66">
        <f t="shared" si="22"/>
        <v>2</v>
      </c>
      <c r="AJ66" s="27">
        <f t="shared" si="23"/>
        <v>1.6666666666666667</v>
      </c>
      <c r="AK66" s="31">
        <f t="shared" si="1"/>
        <v>3</v>
      </c>
      <c r="AL66">
        <f t="shared" si="24"/>
        <v>5</v>
      </c>
      <c r="AM66" s="30">
        <f t="shared" si="2"/>
        <v>2</v>
      </c>
      <c r="AN66">
        <f t="shared" si="26"/>
        <v>1</v>
      </c>
      <c r="AO66" s="29">
        <f t="shared" si="4"/>
        <v>4</v>
      </c>
      <c r="AP66" s="32">
        <f t="shared" si="5"/>
        <v>2.1960000000000002</v>
      </c>
      <c r="AQ66" s="27">
        <f t="shared" si="27"/>
        <v>2</v>
      </c>
      <c r="AR66" s="27">
        <f t="shared" si="28"/>
        <v>2.8</v>
      </c>
      <c r="AS66" s="42">
        <f t="shared" ref="AS66:AS69" si="30">IF(OR(AQ66&gt;=3,AR66&gt;=3),MAX(AQ66:AR66),AP66)</f>
        <v>2.1960000000000002</v>
      </c>
    </row>
    <row r="67" spans="1:45" x14ac:dyDescent="0.3">
      <c r="A67" s="7">
        <f t="shared" si="25"/>
        <v>66</v>
      </c>
      <c r="B67" s="13">
        <v>6600</v>
      </c>
      <c r="C67" s="13">
        <v>800</v>
      </c>
      <c r="D67" s="13">
        <v>2009</v>
      </c>
      <c r="E67" s="14">
        <v>15</v>
      </c>
      <c r="F67" s="15">
        <v>49</v>
      </c>
      <c r="G67" s="15">
        <v>0.88149999999999995</v>
      </c>
      <c r="H67" s="15">
        <v>44.9</v>
      </c>
      <c r="I67" s="15">
        <v>0.02</v>
      </c>
      <c r="J67" s="15">
        <v>0.5</v>
      </c>
      <c r="K67" s="15">
        <v>6.7</v>
      </c>
      <c r="L67" s="15">
        <v>7.5</v>
      </c>
      <c r="M67" s="15">
        <v>1</v>
      </c>
      <c r="N67" s="15">
        <v>12.9</v>
      </c>
      <c r="O67" s="15">
        <v>0.3</v>
      </c>
      <c r="P67" s="15">
        <v>456.7</v>
      </c>
      <c r="Q67" s="15">
        <v>3171.7</v>
      </c>
      <c r="R67" s="43">
        <v>1212.4000000000001</v>
      </c>
      <c r="S67" s="16">
        <v>100</v>
      </c>
      <c r="T67" s="17">
        <f t="shared" ref="T67:T69" si="31">2023-D67</f>
        <v>14</v>
      </c>
      <c r="U67" s="38">
        <v>0</v>
      </c>
      <c r="V67">
        <f t="shared" ref="V67:V69" si="32">IF(K67&lt;=100,1,IF(K67&lt;=400,2,IF(K67&lt;=800,3,IF(K67&lt;=1800,4,IF(K67&gt;1800,5,0)))))</f>
        <v>1</v>
      </c>
      <c r="W67">
        <f t="shared" ref="W67:W69" si="33">IF(P67&lt;=350,1,IF(P67&lt;=570,2,IF(P67&lt;=900,3,IF(P67&lt;=1400,4,IF(P67&gt;1400,5,0)))))</f>
        <v>2</v>
      </c>
      <c r="X67">
        <f t="shared" ref="X67:X69" si="34">IF(Q67&lt;=2500,1,IF(Q67&lt;=4000,2,IF(Q67&lt;=7000,3,IF(Q67&lt;=10000,4,IF(Q67&gt;10000,5,0)))))</f>
        <v>2</v>
      </c>
      <c r="Y67">
        <f t="shared" ref="Y67:Y69" si="35">IF(L67&lt;=60,1,IF(L67&lt;=120,2,IF(L67&lt;=400,3,IF(L67&lt;=1000,4,IF(L67&gt;1000,5,0)))))</f>
        <v>1</v>
      </c>
      <c r="Z67">
        <f t="shared" ref="Z67:Z69" si="36">IF(N67&lt;=50,1,IF(N67&lt;=100,2,IF(N67&lt;=150,3,IF(N67&lt;=200,4,IF(N67&gt;200,1,0)))))</f>
        <v>1</v>
      </c>
      <c r="AA67">
        <f t="shared" ref="AA67:AA69" si="37">IF(M67&lt;=65,1,IF(M67&lt;=90,2,IF(M67&lt;=120,3,IF(M67&lt;=150,4,IF(M67&gt;150,5,0)))))</f>
        <v>1</v>
      </c>
      <c r="AB67">
        <f t="shared" ref="AB67:AB69" si="38">IF(O67&lt;=1,1,IF(O67&lt;=10,2,IF(O67&lt;=20,3,IF(O67&lt;=35,4,IF(O67&gt;35,5,0)))))</f>
        <v>1</v>
      </c>
      <c r="AC67" s="27">
        <f t="shared" ref="AC67:AC69" si="39">((V67*2)+(W67*1)+(X67*1)+(Y67*3)+(Z67*3)+(AA67*3)+(AB67*5))/18</f>
        <v>1.1111111111111112</v>
      </c>
      <c r="AD67" s="31">
        <f t="shared" ref="AD67:AD69" si="40">IF(AC67&lt;1.2,1,IF(AC67&lt;1.5,2,IF(AC67&lt;2,3,IF(AC67&lt;3,4,IF(AC67&gt;=3,5,0)))))</f>
        <v>1</v>
      </c>
      <c r="AE67">
        <f t="shared" ref="AE67:AE69" si="41">IF(F67&gt;=45,1,IF(F67&gt;=40,2,IF(F67&gt;=35,3,IF(F67&gt;30,4,IF(F67&lt;=30,5,0)))))</f>
        <v>1</v>
      </c>
      <c r="AF67">
        <f t="shared" ref="AF67:AF69" si="42">IF(H67&gt;=40,1,IF(H67&gt;=30,2,IF(H67&gt;=25,3,IF(H67&gt;=20,4,IF(H67&lt;20,5,0)))))</f>
        <v>1</v>
      </c>
      <c r="AG67">
        <f t="shared" ref="AG67:AG69" si="43">IF(J67&lt;=0.5,1,IF(J67&lt;=1.5,2,IF(J67&lt;=2.5,3,IF(J67&lt;=3,4,IF(J67&gt;3,5,0)))))</f>
        <v>1</v>
      </c>
      <c r="AH67">
        <f t="shared" ref="AH67:AH69" si="44">IF(I67&lt;=0.05,1,IF(I67&lt;=0.1,2,IF(I67&lt;=0.15,3,IF(I67&lt;=0.2,4,IF(I67&gt;0.2,5,0)))))</f>
        <v>1</v>
      </c>
      <c r="AI67">
        <f t="shared" ref="AI67:AI69" si="45">IF(E67&lt;=15,1,IF(E67&lt;=25,2,IF(E67&lt;=35,3,IF(E67&lt;=50,4,IF(E67&gt;50,5,0)))))</f>
        <v>1</v>
      </c>
      <c r="AJ67" s="27">
        <f t="shared" ref="AJ67:AJ69" si="46">((AE67*3)+(AF67*2)+(AG67*1)+(AH67*2)+(AI67*4))/12</f>
        <v>1</v>
      </c>
      <c r="AK67" s="31">
        <f t="shared" ref="AK67:AK69" si="47">IF(AJ67&lt;1.2,1,IF(AJ67&lt;1.5,2,IF(AJ67&lt;2,3,IF(AJ67&lt;3,4,IF(AJ67&gt;=3,5,0)))))</f>
        <v>1</v>
      </c>
      <c r="AL67">
        <f t="shared" ref="AL67:AL69" si="48">IF(T67&lt;=10,1,IF(T67&lt;=18,2,IF(T67&lt;=25,3,IF(T67&lt;30,4,IF(T67&gt;=30,5,0)))))</f>
        <v>2</v>
      </c>
      <c r="AM67" s="30">
        <f t="shared" ref="AM67:AM69" si="49">IF(S67&gt;=85,1,IF(S67&gt;=75,2,IF(S67&gt;=65,3,IF(S67&gt;=50,4,IF(S67&lt;50,5,0)))))</f>
        <v>1</v>
      </c>
      <c r="AN67">
        <f t="shared" si="26"/>
        <v>1</v>
      </c>
      <c r="AO67" s="29">
        <f t="shared" ref="AO67:AO69" si="50">(AL67*0.75)+(AN67*0.25)</f>
        <v>1.75</v>
      </c>
      <c r="AP67" s="32">
        <f t="shared" ref="AP67:AP69" si="51">((AD67*1.41)+(AK67*1.29)+(AM67*1.75)+(AO67*0.55))/5</f>
        <v>1.0825</v>
      </c>
      <c r="AQ67" s="27">
        <f t="shared" si="27"/>
        <v>1</v>
      </c>
      <c r="AR67" s="27">
        <f t="shared" si="28"/>
        <v>1.3</v>
      </c>
      <c r="AS67" s="35">
        <f t="shared" si="30"/>
        <v>1.0825</v>
      </c>
    </row>
    <row r="68" spans="1:45" x14ac:dyDescent="0.3">
      <c r="A68" s="7">
        <f t="shared" si="25"/>
        <v>67</v>
      </c>
      <c r="B68" s="13">
        <v>460</v>
      </c>
      <c r="C68" s="13">
        <v>112.5</v>
      </c>
      <c r="D68" s="13">
        <v>1993</v>
      </c>
      <c r="E68" s="14">
        <v>20</v>
      </c>
      <c r="F68" s="15">
        <v>46</v>
      </c>
      <c r="G68" s="15">
        <v>0.87080000000000002</v>
      </c>
      <c r="H68" s="15">
        <v>36.799999999999997</v>
      </c>
      <c r="I68" s="15">
        <v>0.02</v>
      </c>
      <c r="J68" s="15">
        <v>2</v>
      </c>
      <c r="K68" s="15">
        <v>35.299999999999997</v>
      </c>
      <c r="L68" s="15">
        <v>21.3</v>
      </c>
      <c r="M68" s="15">
        <v>4.9000000000000004</v>
      </c>
      <c r="N68" s="15">
        <v>20.6</v>
      </c>
      <c r="O68" s="15">
        <v>0.3</v>
      </c>
      <c r="P68" s="15">
        <v>667.5</v>
      </c>
      <c r="Q68" s="15">
        <v>9865.5</v>
      </c>
      <c r="R68" s="43">
        <v>965.2</v>
      </c>
      <c r="S68" s="16">
        <v>98.6</v>
      </c>
      <c r="T68" s="17">
        <f t="shared" si="31"/>
        <v>30</v>
      </c>
      <c r="U68" s="38">
        <v>0</v>
      </c>
      <c r="V68">
        <f t="shared" si="32"/>
        <v>1</v>
      </c>
      <c r="W68">
        <f t="shared" si="33"/>
        <v>3</v>
      </c>
      <c r="X68">
        <f t="shared" si="34"/>
        <v>4</v>
      </c>
      <c r="Y68">
        <f t="shared" si="35"/>
        <v>1</v>
      </c>
      <c r="Z68">
        <f t="shared" si="36"/>
        <v>1</v>
      </c>
      <c r="AA68">
        <f t="shared" si="37"/>
        <v>1</v>
      </c>
      <c r="AB68">
        <f t="shared" si="38"/>
        <v>1</v>
      </c>
      <c r="AC68" s="27">
        <f t="shared" si="39"/>
        <v>1.2777777777777777</v>
      </c>
      <c r="AD68" s="31">
        <f t="shared" si="40"/>
        <v>2</v>
      </c>
      <c r="AE68">
        <f t="shared" si="41"/>
        <v>1</v>
      </c>
      <c r="AF68">
        <f t="shared" si="42"/>
        <v>2</v>
      </c>
      <c r="AG68">
        <f t="shared" si="43"/>
        <v>3</v>
      </c>
      <c r="AH68">
        <f t="shared" si="44"/>
        <v>1</v>
      </c>
      <c r="AI68">
        <f t="shared" si="45"/>
        <v>2</v>
      </c>
      <c r="AJ68" s="27">
        <f t="shared" si="46"/>
        <v>1.6666666666666667</v>
      </c>
      <c r="AK68" s="31">
        <f t="shared" si="47"/>
        <v>3</v>
      </c>
      <c r="AL68">
        <f t="shared" si="48"/>
        <v>5</v>
      </c>
      <c r="AM68" s="30">
        <f t="shared" si="49"/>
        <v>1</v>
      </c>
      <c r="AN68">
        <f t="shared" si="26"/>
        <v>1</v>
      </c>
      <c r="AO68" s="29">
        <f t="shared" si="50"/>
        <v>4</v>
      </c>
      <c r="AP68" s="32">
        <f t="shared" si="51"/>
        <v>2.1280000000000001</v>
      </c>
      <c r="AQ68" s="27">
        <f t="shared" si="27"/>
        <v>2.5</v>
      </c>
      <c r="AR68" s="27">
        <f t="shared" si="28"/>
        <v>2.2000000000000002</v>
      </c>
      <c r="AS68" s="42">
        <f t="shared" si="30"/>
        <v>2.1280000000000001</v>
      </c>
    </row>
    <row r="69" spans="1:45" x14ac:dyDescent="0.3">
      <c r="A69" s="7">
        <f t="shared" ref="A69" si="52">A68+1</f>
        <v>68</v>
      </c>
      <c r="B69" s="13">
        <v>460</v>
      </c>
      <c r="C69" s="13">
        <v>75</v>
      </c>
      <c r="D69" s="13">
        <v>2021</v>
      </c>
      <c r="E69" s="14">
        <v>20</v>
      </c>
      <c r="F69" s="15">
        <v>45</v>
      </c>
      <c r="G69" s="15">
        <v>0.87649999999999995</v>
      </c>
      <c r="H69" s="15">
        <v>42.2</v>
      </c>
      <c r="I69" s="15">
        <v>0.02</v>
      </c>
      <c r="J69" s="15">
        <v>0.5</v>
      </c>
      <c r="K69" s="15">
        <v>2.2000000000000002</v>
      </c>
      <c r="L69" s="15">
        <v>11.9</v>
      </c>
      <c r="M69" s="15">
        <v>5.4</v>
      </c>
      <c r="N69" s="15">
        <v>5.9</v>
      </c>
      <c r="O69" s="15">
        <v>0.3</v>
      </c>
      <c r="P69" s="15">
        <v>153.80000000000001</v>
      </c>
      <c r="Q69" s="15">
        <v>1201.8</v>
      </c>
      <c r="R69" s="43">
        <v>1181.2</v>
      </c>
      <c r="S69" s="16">
        <v>100</v>
      </c>
      <c r="T69" s="17">
        <f t="shared" si="31"/>
        <v>2</v>
      </c>
      <c r="U69" s="38">
        <v>0</v>
      </c>
      <c r="V69">
        <f t="shared" si="32"/>
        <v>1</v>
      </c>
      <c r="W69">
        <f t="shared" si="33"/>
        <v>1</v>
      </c>
      <c r="X69">
        <f t="shared" si="34"/>
        <v>1</v>
      </c>
      <c r="Y69">
        <f t="shared" si="35"/>
        <v>1</v>
      </c>
      <c r="Z69">
        <f t="shared" si="36"/>
        <v>1</v>
      </c>
      <c r="AA69">
        <f t="shared" si="37"/>
        <v>1</v>
      </c>
      <c r="AB69">
        <f t="shared" si="38"/>
        <v>1</v>
      </c>
      <c r="AC69" s="27">
        <f t="shared" si="39"/>
        <v>1</v>
      </c>
      <c r="AD69" s="31">
        <f t="shared" si="40"/>
        <v>1</v>
      </c>
      <c r="AE69">
        <f t="shared" si="41"/>
        <v>1</v>
      </c>
      <c r="AF69">
        <f t="shared" si="42"/>
        <v>1</v>
      </c>
      <c r="AG69">
        <f t="shared" si="43"/>
        <v>1</v>
      </c>
      <c r="AH69">
        <f t="shared" si="44"/>
        <v>1</v>
      </c>
      <c r="AI69">
        <f t="shared" si="45"/>
        <v>2</v>
      </c>
      <c r="AJ69" s="27">
        <f t="shared" si="46"/>
        <v>1.3333333333333333</v>
      </c>
      <c r="AK69" s="31">
        <f t="shared" si="47"/>
        <v>2</v>
      </c>
      <c r="AL69">
        <f t="shared" si="48"/>
        <v>1</v>
      </c>
      <c r="AM69" s="30">
        <f t="shared" si="49"/>
        <v>1</v>
      </c>
      <c r="AN69">
        <f t="shared" si="26"/>
        <v>1</v>
      </c>
      <c r="AO69" s="29">
        <f t="shared" si="50"/>
        <v>1</v>
      </c>
      <c r="AP69" s="32">
        <f t="shared" si="51"/>
        <v>1.258</v>
      </c>
      <c r="AQ69" s="27">
        <f t="shared" si="27"/>
        <v>1.5</v>
      </c>
      <c r="AR69" s="27">
        <f t="shared" si="28"/>
        <v>1</v>
      </c>
      <c r="AS69" s="35">
        <f t="shared" si="30"/>
        <v>1.258</v>
      </c>
    </row>
  </sheetData>
  <conditionalFormatting sqref="AS1:AS1048576">
    <cfRule type="cellIs" dxfId="7" priority="1" operator="between">
      <formula>4</formula>
      <formula>5</formula>
    </cfRule>
    <cfRule type="cellIs" dxfId="6" priority="2" operator="between">
      <formula>3.5</formula>
      <formula>4</formula>
    </cfRule>
    <cfRule type="cellIs" dxfId="5" priority="3" operator="between">
      <formula>2.5</formula>
      <formula>3.5</formula>
    </cfRule>
    <cfRule type="cellIs" dxfId="4" priority="4" operator="between">
      <formula>2</formula>
      <formula>2.5</formula>
    </cfRule>
  </conditionalFormatting>
  <conditionalFormatting sqref="AS2:AS69">
    <cfRule type="cellIs" dxfId="3" priority="5" operator="between">
      <formula>1</formula>
      <formula>2</formula>
    </cfRule>
    <cfRule type="cellIs" dxfId="2" priority="6" operator="between">
      <formula>2</formula>
      <formula>3</formula>
    </cfRule>
    <cfRule type="cellIs" dxfId="1" priority="7" operator="between">
      <formula>3</formula>
      <formula>4</formula>
    </cfRule>
    <cfRule type="cellIs" dxfId="0" priority="8" operator="greaterThan">
      <formula>4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4305987-cf78-4f93-9d64-bf18af65397b}" enabled="0" method="" siteId="{a4305987-cf78-4f93-9d64-bf18af6539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y calculo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Cuentas Vasquez (Cenit)</dc:creator>
  <cp:lastModifiedBy>LUIS CUENTAS</cp:lastModifiedBy>
  <dcterms:created xsi:type="dcterms:W3CDTF">2023-02-15T15:12:08Z</dcterms:created>
  <dcterms:modified xsi:type="dcterms:W3CDTF">2024-04-04T21:35:58Z</dcterms:modified>
</cp:coreProperties>
</file>